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0245" yWindow="-15" windowWidth="5130" windowHeight="7770" activeTab="2"/>
  </bookViews>
  <sheets>
    <sheet name="South Andaman" sheetId="8" r:id="rId1"/>
    <sheet name="North Andaman" sheetId="7" r:id="rId2"/>
    <sheet name="Nicobar" sheetId="6" r:id="rId3"/>
    <sheet name="costing sheet" sheetId="1" r:id="rId4"/>
    <sheet name="Sheet1" sheetId="15" r:id="rId5"/>
    <sheet name="Categorywise" sheetId="9" r:id="rId6"/>
    <sheet name="SFD" sheetId="12" r:id="rId7"/>
    <sheet name="%age" sheetId="10" r:id="rId8"/>
    <sheet name="13-FC" sheetId="11" r:id="rId9"/>
    <sheet name="Pro-Rec" sheetId="13" r:id="rId10"/>
    <sheet name="Fund released-2016-17" sheetId="14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c" localSheetId="5">#REF!</definedName>
    <definedName name="\c" localSheetId="6">#REF!</definedName>
    <definedName name="\c">#REF!</definedName>
    <definedName name="\d" localSheetId="6">#REF!</definedName>
    <definedName name="\d">#REF!</definedName>
    <definedName name="\e" localSheetId="6">#REF!</definedName>
    <definedName name="\e">#REF!</definedName>
    <definedName name="\i" localSheetId="6">#REF!</definedName>
    <definedName name="\i">#REF!</definedName>
    <definedName name="\j" localSheetId="6">#REF!</definedName>
    <definedName name="\j">#REF!</definedName>
    <definedName name="\n" localSheetId="6">#REF!</definedName>
    <definedName name="\n">#REF!</definedName>
    <definedName name="\q" localSheetId="6">#REF!</definedName>
    <definedName name="\q">#REF!</definedName>
    <definedName name="\s" localSheetId="6">#REF!</definedName>
    <definedName name="\s">#REF!</definedName>
    <definedName name="\x" localSheetId="6">#REF!</definedName>
    <definedName name="\x">#REF!</definedName>
    <definedName name="______________xlnm.Print_Area_1">#REF!</definedName>
    <definedName name="_____________xlnm.Print_Area_1" localSheetId="10">#REF!</definedName>
    <definedName name="_____________xlnm.Print_Area_1">#REF!</definedName>
    <definedName name="____________xlnm.Print_Area_1">#REF!</definedName>
    <definedName name="___________xlnm.Print_Area_1" localSheetId="6">#REF!</definedName>
    <definedName name="___________xlnm.Print_Area_1">#REF!</definedName>
    <definedName name="__________xlnm.Print_Area_1" localSheetId="6">#REF!</definedName>
    <definedName name="__________xlnm.Print_Area_1">#REF!</definedName>
    <definedName name="_________xlnm.Print_Area_1">#REF!</definedName>
    <definedName name="________xlnm.Print_Area_1">#REF!</definedName>
    <definedName name="_______xlnm.Print_Area_1">#REF!</definedName>
    <definedName name="______xlnm.Print_Area_1">#REF!</definedName>
    <definedName name="_____xlnm.Print_Area_1">#REF!</definedName>
    <definedName name="____xlnm.Print_Area_1">#REF!</definedName>
    <definedName name="___1Excel_BuiltIn_Print_Area_1_1">[1]Kgbv!$A$1:$B$35</definedName>
    <definedName name="___xlnm.Print_Area_1">#REF!</definedName>
    <definedName name="__1Excel_BuiltIn_Print_Area_1_1">[2]Kgbv!$A$1:$B$35</definedName>
    <definedName name="__xlnm.Print_Area_1">#REF!</definedName>
    <definedName name="_1Excel_BuiltIn_Print_Area_1_1" localSheetId="5">[3]Kgbv!$A$1:$B$35</definedName>
    <definedName name="_1Excel_BuiltIn_Print_Area_1_1" localSheetId="6">[3]Kgbv!$A$1:$B$35</definedName>
    <definedName name="_1Excel_BuiltIn_Print_Area_1_1">[4]Kgbv!$A$1:$B$35</definedName>
    <definedName name="_3Excel_BuiltIn_Print_Area_1_1">[2]Kgbv!$A$1:$B$35</definedName>
    <definedName name="_4Excel_BuiltIn_Print_Area_1_1">[5]Kgbv!$A$1:$B$35</definedName>
    <definedName name="_8Excel_BuiltIn_Print_Area_1_1">[5]Kgbv!$A$1:$B$35</definedName>
    <definedName name="_Fill" localSheetId="5" hidden="1">#REF!</definedName>
    <definedName name="_Fill" localSheetId="6" hidden="1">#REF!</definedName>
    <definedName name="_Fill" hidden="1">#REF!</definedName>
    <definedName name="_ftnref1_40" localSheetId="10">#REF!</definedName>
    <definedName name="_ftnref1_40">#REF!</definedName>
    <definedName name="_Key1" localSheetId="5" hidden="1">[6]A!#REF!</definedName>
    <definedName name="_Key1" localSheetId="6" hidden="1">[6]A!#REF!</definedName>
    <definedName name="_Key1" hidden="1">[6]A!#REF!</definedName>
    <definedName name="_Key2" hidden="1">[6]A!#REF!</definedName>
    <definedName name="_Order1" hidden="1">0</definedName>
    <definedName name="_Sort" localSheetId="6" hidden="1">[6]A!#REF!</definedName>
    <definedName name="_Sort" hidden="1">[6]A!#REF!</definedName>
    <definedName name="a" localSheetId="5">#REF!</definedName>
    <definedName name="a" localSheetId="6">#REF!</definedName>
    <definedName name="a">#REF!</definedName>
    <definedName name="A_13" localSheetId="10">#REF!</definedName>
    <definedName name="A_13">#REF!</definedName>
    <definedName name="A_2">#REF!</definedName>
    <definedName name="A_31">#REF!</definedName>
    <definedName name="aa" localSheetId="5">#REF!</definedName>
    <definedName name="aa" localSheetId="6">#REF!</definedName>
    <definedName name="aa">#REF!</definedName>
    <definedName name="aaaa" localSheetId="5">#REF!</definedName>
    <definedName name="aaaa" localSheetId="6">#REF!</definedName>
    <definedName name="aaaa">#REF!</definedName>
    <definedName name="aaaa_13">#REF!</definedName>
    <definedName name="aaaa_2">#REF!</definedName>
    <definedName name="aaaa_31">#REF!</definedName>
    <definedName name="abc">#REF!</definedName>
    <definedName name="ajay">#REF!</definedName>
    <definedName name="asdfasdfa">#REF!</definedName>
    <definedName name="B" localSheetId="6">#REF!</definedName>
    <definedName name="B">#REF!</definedName>
    <definedName name="B_13">#REF!</definedName>
    <definedName name="B_2">#REF!</definedName>
    <definedName name="B_31">#REF!</definedName>
    <definedName name="BuiltIn_AutoFilter___1" localSheetId="5">[7]SSA_BANGALORE!#REF!</definedName>
    <definedName name="BuiltIn_AutoFilter___1" localSheetId="10">[8]SSA_BANGALORE!#REF!</definedName>
    <definedName name="BuiltIn_AutoFilter___1" localSheetId="6">[9]SSA_BANGALORE!#REF!</definedName>
    <definedName name="BuiltIn_AutoFilter___1">[7]SSA_BANGALORE!#REF!</definedName>
    <definedName name="BuiltIn_AutoFilter___2" localSheetId="5">[7]SSA_MYSORE!#REF!</definedName>
    <definedName name="BuiltIn_AutoFilter___2" localSheetId="10">[8]SSA_MYSORE!#REF!</definedName>
    <definedName name="BuiltIn_AutoFilter___2" localSheetId="6">[9]SSA_MYSORE!#REF!</definedName>
    <definedName name="BuiltIn_AutoFilter___2">[7]SSA_MYSORE!#REF!</definedName>
    <definedName name="BuiltIn_AutoFilter___3" localSheetId="5">#REF!</definedName>
    <definedName name="BuiltIn_AutoFilter___3" localSheetId="6">#REF!</definedName>
    <definedName name="BuiltIn_AutoFilter___3">#REF!</definedName>
    <definedName name="BuiltIn_Consolidate_Area___0">#N/A</definedName>
    <definedName name="BuiltIn_Consolidate_Area___0___0">#N/A</definedName>
    <definedName name="Builtln_AutoFilter__3">[10]SSA_MYSORE!#REF!</definedName>
    <definedName name="C_" localSheetId="5">#REF!</definedName>
    <definedName name="C_" localSheetId="6">#REF!</definedName>
    <definedName name="C_">#REF!</definedName>
    <definedName name="C__13" localSheetId="10">#REF!</definedName>
    <definedName name="C__13">#REF!</definedName>
    <definedName name="C__2">#REF!</definedName>
    <definedName name="C__31">#REF!</definedName>
    <definedName name="Category__ACR_HM_Room" localSheetId="5">[11]Category__ACR_HM_Room!#REF!</definedName>
    <definedName name="Category__ACR_HM_Room" localSheetId="6">[11]Category__ACR_HM_Room!#REF!</definedName>
    <definedName name="Category__ACR_HM_Room">[11]Category__ACR_HM_Room!#REF!</definedName>
    <definedName name="COMPUER_NO_AVAILABLE_ALL" localSheetId="5">[12]COMPUER_NO_AVAILABLE_ALL!#REF!</definedName>
    <definedName name="COMPUER_NO_AVAILABLE_ALL" localSheetId="6">[12]COMPUER_NO_AVAILABLE_ALL!#REF!</definedName>
    <definedName name="COMPUER_NO_AVAILABLE_ALL">[12]COMPUER_NO_AVAILABLE_ALL!#REF!</definedName>
    <definedName name="_xlnm.Consolidate_Area">#N/A</definedName>
    <definedName name="Copy" localSheetId="5">#REF!</definedName>
    <definedName name="Copy" localSheetId="6">#REF!</definedName>
    <definedName name="Copy">#REF!</definedName>
    <definedName name="D" localSheetId="5">'[6]10-20'!#REF!</definedName>
    <definedName name="D" localSheetId="6">'[6]10-20'!#REF!</definedName>
    <definedName name="D">'[6]10-20'!#REF!</definedName>
    <definedName name="D_13" localSheetId="10">'[13]10-20'!#REF!</definedName>
    <definedName name="D_13">'[14]10-20'!#REF!</definedName>
    <definedName name="D_2" localSheetId="10">'[15]10-20'!#REF!</definedName>
    <definedName name="D_2">'[16]10-20'!#REF!</definedName>
    <definedName name="D_31" localSheetId="10">'[13]10-20'!#REF!</definedName>
    <definedName name="D_31">'[14]10-20'!#REF!</definedName>
    <definedName name="_xlnm.Database" localSheetId="5">#REF!</definedName>
    <definedName name="_xlnm.Database" localSheetId="10">#REF!</definedName>
    <definedName name="_xlnm.Database" localSheetId="6">#REF!</definedName>
    <definedName name="_xlnm.Database">#REF!</definedName>
    <definedName name="Deepak">#REF!</definedName>
    <definedName name="DFGB" localSheetId="5">#REF!</definedName>
    <definedName name="DFGB" localSheetId="6">#REF!</definedName>
    <definedName name="DFGB">#REF!</definedName>
    <definedName name="dmr2oct">'[17]28'!$A$5:$T$60</definedName>
    <definedName name="dmr2oct_2" localSheetId="10">#REF!</definedName>
    <definedName name="dmr2oct_2">#REF!</definedName>
    <definedName name="ds" localSheetId="10" hidden="1">{"'Sheet1'!$A$4386:$N$4591"}</definedName>
    <definedName name="ds" hidden="1">{"'Sheet1'!$A$4386:$N$4591"}</definedName>
    <definedName name="E" localSheetId="5">#REF!</definedName>
    <definedName name="E" localSheetId="6">#REF!</definedName>
    <definedName name="E">#REF!</definedName>
    <definedName name="E_13">#REF!</definedName>
    <definedName name="E_2">#REF!</definedName>
    <definedName name="E_31">#REF!</definedName>
    <definedName name="eeee" localSheetId="5">#REF!</definedName>
    <definedName name="eeee" localSheetId="6">#REF!</definedName>
    <definedName name="eeee">#REF!</definedName>
    <definedName name="enrollment">#REF!</definedName>
    <definedName name="Excel_BuiltIn__FilterDatabase_1" localSheetId="6">#REF!</definedName>
    <definedName name="Excel_BuiltIn__FilterDatabase_1">#REF!</definedName>
    <definedName name="Excel_BuiltIn_Print_Area">#REF!</definedName>
    <definedName name="Excel_BuiltIn_Print_Area_10_1" localSheetId="6">#REF!</definedName>
    <definedName name="Excel_BuiltIn_Print_Area_10_1">#REF!</definedName>
    <definedName name="Excel_BuiltIn_Print_Area_10_1_1">"#REF!"</definedName>
    <definedName name="Excel_BuiltIn_Print_Area_10_1_5">"#REF!"</definedName>
    <definedName name="Excel_BuiltIn_Print_Area_10_1_6">"#REF!"</definedName>
    <definedName name="Excel_BuiltIn_Print_Area_12" localSheetId="10">'[18]STR-Table-6'!#REF!</definedName>
    <definedName name="Excel_BuiltIn_Print_Area_12">'[19]STR-Table-6'!#REF!</definedName>
    <definedName name="Excel_BuiltIn_Print_Area_14" localSheetId="10">#REF!</definedName>
    <definedName name="Excel_BuiltIn_Print_Area_14">#REF!</definedName>
    <definedName name="Excel_BuiltIn_Print_Area_15_1" localSheetId="10">#REF!</definedName>
    <definedName name="Excel_BuiltIn_Print_Area_15_1">#REF!</definedName>
    <definedName name="Excel_BuiltIn_Print_Area_16_1" localSheetId="10">#REF!</definedName>
    <definedName name="Excel_BuiltIn_Print_Area_16_1">#REF!</definedName>
    <definedName name="Excel_BuiltIn_Print_Area_17_1" localSheetId="10">'[18]RTE-tch-Prim-Table-10'!#REF!</definedName>
    <definedName name="Excel_BuiltIn_Print_Area_17_1">'[19]RTE-tch-Prim-Table-10'!#REF!</definedName>
    <definedName name="Excel_BuiltIn_Print_Area_18_1" localSheetId="10">#REF!</definedName>
    <definedName name="Excel_BuiltIn_Print_Area_18_1">#REF!</definedName>
    <definedName name="Excel_BuiltIn_Print_Area_2_1_1">"#REF!"</definedName>
    <definedName name="Excel_BuiltIn_Print_Area_2_1_2">"#REF!"</definedName>
    <definedName name="Excel_BuiltIn_Print_Area_2_1_2_1" localSheetId="5">'[20]districtwise awppb'!$A$1:$AH$185</definedName>
    <definedName name="Excel_BuiltIn_Print_Area_2_1_2_1" localSheetId="10">'[21]districtwise awppb'!$A$1:$AH$185</definedName>
    <definedName name="Excel_BuiltIn_Print_Area_2_1_2_1" localSheetId="6">'[22]districtwise awppb'!$A$1:$AH$185</definedName>
    <definedName name="Excel_BuiltIn_Print_Area_2_1_2_1">'[23]districtwise awppb'!$A$1:$AH$185</definedName>
    <definedName name="Excel_BuiltIn_Print_Area_2_1_2_1_5">"#REF!"</definedName>
    <definedName name="Excel_BuiltIn_Print_Area_21_1" localSheetId="10">'[18]brc-crc-furni-Table-13'!#REF!</definedName>
    <definedName name="Excel_BuiltIn_Print_Area_21_1">'[19]brc-crc-furni-Table-13'!#REF!</definedName>
    <definedName name="Excel_BuiltIn_Print_Area_22" localSheetId="10">'[18]integ-Table-14'!#REF!</definedName>
    <definedName name="Excel_BuiltIn_Print_Area_22">'[19]integ-Table-14'!#REF!</definedName>
    <definedName name="Excel_BuiltIn_Print_Area_30" localSheetId="10">'[18]cwsn-Table22'!#REF!</definedName>
    <definedName name="Excel_BuiltIn_Print_Area_30">'[19]cwsn-Table22'!#REF!</definedName>
    <definedName name="Excel_BuiltIn_Print_Area_32_1" localSheetId="10">'[18]cw-addl-Table24.1'!#REF!</definedName>
    <definedName name="Excel_BuiltIn_Print_Area_32_1">'[19]cw-addl-Table24.1'!#REF!</definedName>
    <definedName name="Excel_BuiltIn_Print_Area_33_1" localSheetId="10">#REF!</definedName>
    <definedName name="Excel_BuiltIn_Print_Area_33_1">#REF!</definedName>
    <definedName name="Excel_BuiltIn_Print_Area_34" localSheetId="10">'[18]cw-dw-toilet-Table25'!#REF!</definedName>
    <definedName name="Excel_BuiltIn_Print_Area_34">'[19]cw-dw-toilet-Table25'!#REF!</definedName>
    <definedName name="Excel_BuiltIn_Print_Area_36" localSheetId="10">'[18]m-grant-Table-27'!#REF!</definedName>
    <definedName name="Excel_BuiltIn_Print_Area_36">'[19]m-grant-Table-27'!#REF!</definedName>
    <definedName name="Excel_BuiltIn_Print_Area_4_1">"#REF!"</definedName>
    <definedName name="Excel_BuiltIn_Print_Area_42_1" localSheetId="10">'[18]cwsn-Table22'!#REF!</definedName>
    <definedName name="Excel_BuiltIn_Print_Area_42_1">'[19]cwsn-Table22'!#REF!</definedName>
    <definedName name="Excel_BuiltIn_Print_Area_43" localSheetId="10">#REF!</definedName>
    <definedName name="Excel_BuiltIn_Print_Area_43">#REF!</definedName>
    <definedName name="Excel_BuiltIn_Print_Area_44_1" localSheetId="10">'[18]cw-addl-Table24.1'!#REF!</definedName>
    <definedName name="Excel_BuiltIn_Print_Area_44_1">'[19]cw-addl-Table24.1'!#REF!</definedName>
    <definedName name="Excel_BuiltIn_Print_Area_44_1_1" localSheetId="10">#REF!</definedName>
    <definedName name="Excel_BuiltIn_Print_Area_44_1_1">#REF!</definedName>
    <definedName name="Excel_BuiltIn_Print_Area_46_1" localSheetId="10">'[18]cw-dw-toilet-Table25'!#REF!</definedName>
    <definedName name="Excel_BuiltIn_Print_Area_46_1">'[19]cw-dw-toilet-Table25'!#REF!</definedName>
    <definedName name="Excel_BuiltIn_Print_Area_48_1" localSheetId="10">'[18]m-grant-Table-27'!#REF!</definedName>
    <definedName name="Excel_BuiltIn_Print_Area_48_1">'[19]m-grant-Table-27'!#REF!</definedName>
    <definedName name="Excel_BuiltIn_Print_Area_55_1" localSheetId="10">#REF!</definedName>
    <definedName name="Excel_BuiltIn_Print_Area_55_1">#REF!</definedName>
    <definedName name="Excel_BuiltIn_Print_Area_6_1">"#REF!"</definedName>
    <definedName name="Excel_BuiltIn_Print_Area_6_1_1">"#REF!"</definedName>
    <definedName name="Excel_BuiltIn_Print_Area_7_1">"#REF!"</definedName>
    <definedName name="Excel_BuiltIn_Print_Area_7_1_1">"#REF!"</definedName>
    <definedName name="Excel_BuiltIn_Print_Titles_1" localSheetId="5">#REF!</definedName>
    <definedName name="Excel_BuiltIn_Print_Titles_1" localSheetId="6">#REF!</definedName>
    <definedName name="Excel_BuiltIn_Print_Titles_1">#REF!</definedName>
    <definedName name="Excel_BuiltIn_Print_Titles_4" localSheetId="5">#REF!</definedName>
    <definedName name="Excel_BuiltIn_Print_Titles_4" localSheetId="6">#REF!</definedName>
    <definedName name="Excel_BuiltIn_Print_Titles_4">#REF!</definedName>
    <definedName name="Excel_BuiltIn_Print_Titles_44">#REF!</definedName>
    <definedName name="Excel_BuiltIn_Print_Titles_5_1">"#REF!,#REF!"</definedName>
    <definedName name="Excel_BuiltIn_Print_Titles_6_1">"#REF!,#REF!"</definedName>
    <definedName name="FDGV" localSheetId="6">#REF!</definedName>
    <definedName name="FDGV">#REF!</definedName>
    <definedName name="FFF" localSheetId="10">#REF!</definedName>
    <definedName name="FFF">#REF!</definedName>
    <definedName name="ffff">'[6]10-20'!#REF!</definedName>
    <definedName name="ffffff">#REF!</definedName>
    <definedName name="Formula">#REF!</definedName>
    <definedName name="gfdfdf">#REF!</definedName>
    <definedName name="gg">#REF!</definedName>
    <definedName name="gggggggggggggg">#REF!</definedName>
    <definedName name="graduates" localSheetId="5">#REF!</definedName>
    <definedName name="graduates" localSheetId="6">#REF!</definedName>
    <definedName name="graduates">#REF!</definedName>
    <definedName name="h" localSheetId="5">#REF!</definedName>
    <definedName name="h" localSheetId="6">#REF!</definedName>
    <definedName name="h">#REF!</definedName>
    <definedName name="HTML_CodePage" hidden="1">1252</definedName>
    <definedName name="HTML_Control" localSheetId="5" hidden="1">{"'Sheet1'!$A$4386:$N$4591"}</definedName>
    <definedName name="HTML_Control" localSheetId="10" hidden="1">{"'Sheet1'!$A$4386:$N$4591"}</definedName>
    <definedName name="HTML_Control" localSheetId="6" hidden="1">{"'Sheet1'!$A$4386:$N$4591"}</definedName>
    <definedName name="HTML_Control" hidden="1">{"'Sheet1'!$A$4386:$N$4591"}</definedName>
    <definedName name="HTML_Description" hidden="1">""</definedName>
    <definedName name="HTML_Email" hidden="1">""</definedName>
    <definedName name="HTML_Header" hidden="1">"Sheet1"</definedName>
    <definedName name="HTML_LastUpdate" hidden="1">"7/1/03"</definedName>
    <definedName name="HTML_LineAfter" hidden="1">FALSE</definedName>
    <definedName name="HTML_LineBefore" hidden="1">FALSE</definedName>
    <definedName name="HTML_Name" hidden="1">"m.p.raval"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"SGSDaily Progress Report Piyaj toDharoi Pipeline"</definedName>
    <definedName name="J" localSheetId="6">#REF!</definedName>
    <definedName name="J">#REF!</definedName>
    <definedName name="jkl" localSheetId="6">#REF!</definedName>
    <definedName name="jkl">#REF!</definedName>
    <definedName name="kkk" localSheetId="5" hidden="1">{"'Sheet1'!$A$4386:$N$4591"}</definedName>
    <definedName name="kkk" localSheetId="10" hidden="1">{"'Sheet1'!$A$4386:$N$4591"}</definedName>
    <definedName name="kkk" localSheetId="6" hidden="1">{"'Sheet1'!$A$4386:$N$4591"}</definedName>
    <definedName name="kkk" hidden="1">{"'Sheet1'!$A$4386:$N$4591"}</definedName>
    <definedName name="kkkk">#REF!</definedName>
    <definedName name="Link">#REF!</definedName>
    <definedName name="ll">#REF!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m">#REF!</definedName>
    <definedName name="mn">#REF!</definedName>
    <definedName name="new" hidden="1">#REF!</definedName>
    <definedName name="NNEW">#REF!</definedName>
    <definedName name="Nov" localSheetId="5" hidden="1">{"'Sheet1'!$A$4386:$N$4591"}</definedName>
    <definedName name="Nov" localSheetId="10" hidden="1">{"'Sheet1'!$A$4386:$N$4591"}</definedName>
    <definedName name="Nov" localSheetId="6" hidden="1">{"'Sheet1'!$A$4386:$N$4591"}</definedName>
    <definedName name="Nov" hidden="1">{"'Sheet1'!$A$4386:$N$4591"}</definedName>
    <definedName name="October" localSheetId="5" hidden="1">{"'Sheet1'!$A$4386:$N$4591"}</definedName>
    <definedName name="October" localSheetId="10" hidden="1">{"'Sheet1'!$A$4386:$N$4591"}</definedName>
    <definedName name="October" localSheetId="6" hidden="1">{"'Sheet1'!$A$4386:$N$4591"}</definedName>
    <definedName name="October" hidden="1">{"'Sheet1'!$A$4386:$N$4591"}</definedName>
    <definedName name="P" localSheetId="6">#REF!</definedName>
    <definedName name="P">#REF!</definedName>
    <definedName name="P_13">#REF!</definedName>
    <definedName name="P_2">#REF!</definedName>
    <definedName name="P_31">#REF!</definedName>
    <definedName name="plan">#REF!</definedName>
    <definedName name="_xlnm.Print_Area" localSheetId="7">'%age'!$A$1:$D$42</definedName>
    <definedName name="_xlnm.Print_Area" localSheetId="8">'13-FC'!$A$1:$G$5</definedName>
    <definedName name="_xlnm.Print_Area" localSheetId="5">Categorywise!$A$1:$M$94</definedName>
    <definedName name="_xlnm.Print_Area" localSheetId="3">'costing sheet'!$A$1:$AC$402</definedName>
    <definedName name="_xlnm.Print_Area" localSheetId="10">'Fund released-2016-17'!$A$1:$C$18</definedName>
    <definedName name="_xlnm.Print_Area" localSheetId="2">Nicobar!$A$1:$AC$402</definedName>
    <definedName name="_xlnm.Print_Area" localSheetId="1">'North Andaman'!$A$1:$AC$402</definedName>
    <definedName name="_xlnm.Print_Area" localSheetId="9">'Pro-Rec'!$A$1:$J$6</definedName>
    <definedName name="_xlnm.Print_Area" localSheetId="6">SFD!$A$1:$Z$20</definedName>
    <definedName name="_xlnm.Print_Area" localSheetId="4">Sheet1!$A$1:$I$8</definedName>
    <definedName name="_xlnm.Print_Area" localSheetId="0">'South Andaman'!$A$1:$AC$402</definedName>
    <definedName name="_xlnm.Print_Area">#REF!</definedName>
    <definedName name="PRINT_AREA_MI" localSheetId="5">#REF!</definedName>
    <definedName name="PRINT_AREA_MI" localSheetId="6">#REF!</definedName>
    <definedName name="PRINT_AREA_MI">#REF!</definedName>
    <definedName name="_xlnm.Print_Titles" localSheetId="3">'costing sheet'!$A:$B,'costing sheet'!$1:$3</definedName>
    <definedName name="_xlnm.Print_Titles" localSheetId="10">#REF!</definedName>
    <definedName name="_xlnm.Print_Titles">#REF!</definedName>
    <definedName name="PRINT_TITLES_MI" localSheetId="5">#REF!</definedName>
    <definedName name="PRINT_TITLES_MI" localSheetId="6">#REF!</definedName>
    <definedName name="PRINT_TITLES_MI">#REF!</definedName>
    <definedName name="Pro" hidden="1">[6]A!#REF!</definedName>
    <definedName name="q" localSheetId="10">#REF!</definedName>
    <definedName name="q">#REF!</definedName>
    <definedName name="q_43">#REF!</definedName>
    <definedName name="qq" localSheetId="10" hidden="1">{"'Sheet1'!$A$4386:$N$4591"}</definedName>
    <definedName name="qq" hidden="1">{"'Sheet1'!$A$4386:$N$4591"}</definedName>
    <definedName name="QTTCERAMICTILES" localSheetId="5">#REF!</definedName>
    <definedName name="QTTCERAMICTILES" localSheetId="6">#REF!</definedName>
    <definedName name="QTTCERAMICTILES">#REF!</definedName>
    <definedName name="QTY_35FLUSHDOORS" localSheetId="5">#REF!</definedName>
    <definedName name="QTY_35FLUSHDOORS" localSheetId="6">#REF!</definedName>
    <definedName name="QTY_35FLUSHDOORS">#REF!</definedName>
    <definedName name="QTY_CINDER_FILL" localSheetId="6">#REF!</definedName>
    <definedName name="QTY_CINDER_FILL">#REF!</definedName>
    <definedName name="QTY_DTP_AL_DOORS" localSheetId="6">#REF!</definedName>
    <definedName name="QTY_DTP_AL_DOORS">#REF!</definedName>
    <definedName name="QTY_DTP_BRICKBATS" localSheetId="6">#REF!</definedName>
    <definedName name="QTY_DTP_BRICKBATS">#REF!</definedName>
    <definedName name="QTY_DTP_BRICKS" localSheetId="6">#REF!</definedName>
    <definedName name="QTY_DTP_BRICKS">#REF!</definedName>
    <definedName name="QTY_DTP_BWPANELS" localSheetId="6">#REF!</definedName>
    <definedName name="QTY_DTP_BWPANELS">#REF!</definedName>
    <definedName name="QTY_DTP_COLLAP.SHUTTERS" localSheetId="6">#REF!</definedName>
    <definedName name="QTY_DTP_COLLAP.SHUTTERS">#REF!</definedName>
    <definedName name="QTY_DTP_KAPCHI_GRIT" localSheetId="6">#REF!</definedName>
    <definedName name="QTY_DTP_KAPCHI_GRIT">#REF!</definedName>
    <definedName name="QTY_DTP_PARTICLEBOARDPANELS" localSheetId="6">#REF!</definedName>
    <definedName name="QTY_DTP_PARTICLEBOARDPANELS">#REF!</definedName>
    <definedName name="QTY_DTP_ROLL.SHUTTERS" localSheetId="6">#REF!</definedName>
    <definedName name="QTY_DTP_ROLL.SHUTTERS">#REF!</definedName>
    <definedName name="QTY_DTP_SAND" localSheetId="6">#REF!</definedName>
    <definedName name="QTY_DTP_SAND">#REF!</definedName>
    <definedName name="QTY_DTP_STEEL_W_V" localSheetId="6">#REF!</definedName>
    <definedName name="QTY_DTP_STEEL_W_V">#REF!</definedName>
    <definedName name="QTY_DWV_FOR_L.Polish" localSheetId="6">#REF!</definedName>
    <definedName name="QTY_DWV_FOR_L.Polish">#REF!</definedName>
    <definedName name="QTY_DWV_FOR_PAINTING" localSheetId="6">#REF!</definedName>
    <definedName name="QTY_DWV_FOR_PAINTING">#REF!</definedName>
    <definedName name="QTY_ENAMEL_PAINT" localSheetId="6">#REF!</definedName>
    <definedName name="QTY_ENAMEL_PAINT">#REF!</definedName>
    <definedName name="QTY_HYSD_TONNE" localSheetId="6">#REF!</definedName>
    <definedName name="QTY_HYSD_TONNE">#REF!</definedName>
    <definedName name="QTY_LAQUER_POLISH" localSheetId="6">#REF!</definedName>
    <definedName name="QTY_LAQUER_POLISH">#REF!</definedName>
    <definedName name="QTY_MS_TONNE" localSheetId="6">#REF!</definedName>
    <definedName name="QTY_MS_TONNE">#REF!</definedName>
    <definedName name="QTY_PLASTIC_PAINT" localSheetId="6">#REF!</definedName>
    <definedName name="QTY_PLASTIC_PAINT">#REF!</definedName>
    <definedName name="QTY_TOTALSTEEL_TONNE" localSheetId="6">#REF!</definedName>
    <definedName name="QTY_TOTALSTEEL_TONNE">#REF!</definedName>
    <definedName name="QTY_WHITELIME" localSheetId="6">#REF!</definedName>
    <definedName name="QTY_WHITELIME">#REF!</definedName>
    <definedName name="QTY_WP_CEMENT_PAINT" localSheetId="6">#REF!</definedName>
    <definedName name="QTY_WP_CEMENT_PAINT">#REF!</definedName>
    <definedName name="QTY100MCCJALI">#REF!</definedName>
    <definedName name="QTY100MMCCJALI" localSheetId="6">#REF!</definedName>
    <definedName name="QTY100MMCCJALI">#REF!</definedName>
    <definedName name="QTY100SWP" localSheetId="6">#REF!</definedName>
    <definedName name="QTY100SWP">#REF!</definedName>
    <definedName name="QTY110PVCRW" localSheetId="6">#REF!</definedName>
    <definedName name="QTY110PVCRW">#REF!</definedName>
    <definedName name="QTY110PVCS" localSheetId="6">#REF!</definedName>
    <definedName name="QTY110PVCS">#REF!</definedName>
    <definedName name="QTY150SWP" localSheetId="6">#REF!</definedName>
    <definedName name="QTY150SWP">#REF!</definedName>
    <definedName name="QTY15GIP" localSheetId="6">#REF!</definedName>
    <definedName name="QTY15GIP">#REF!</definedName>
    <definedName name="QTY160PVCS" localSheetId="6">#REF!</definedName>
    <definedName name="QTY160PVCS">#REF!</definedName>
    <definedName name="QTY25GIP" localSheetId="6">#REF!</definedName>
    <definedName name="QTY25GIP">#REF!</definedName>
    <definedName name="QTY32GIP" localSheetId="6">#REF!</definedName>
    <definedName name="QTY32GIP">#REF!</definedName>
    <definedName name="QTY40GIP" localSheetId="6">#REF!</definedName>
    <definedName name="QTY40GIP">#REF!</definedName>
    <definedName name="QTY40GMVAVLE" localSheetId="6">#REF!</definedName>
    <definedName name="QTY40GMVAVLE">#REF!</definedName>
    <definedName name="QTY430260CURINAL" localSheetId="6">#REF!</definedName>
    <definedName name="QTY430260CURINAL">#REF!</definedName>
    <definedName name="QTY50GIP" localSheetId="6">#REF!</definedName>
    <definedName name="QTY50GIP">#REF!</definedName>
    <definedName name="QTY50GMVALVE" localSheetId="6">#REF!</definedName>
    <definedName name="QTY50GMVALVE">#REF!</definedName>
    <definedName name="QTY550400COWB" localSheetId="6">#REF!</definedName>
    <definedName name="QTY550400COWB">#REF!</definedName>
    <definedName name="QTY550400CWB" localSheetId="6">#REF!</definedName>
    <definedName name="QTY550400CWB">#REF!</definedName>
    <definedName name="QTY550400WWB" localSheetId="6">#REF!</definedName>
    <definedName name="QTY550400WWB">#REF!</definedName>
    <definedName name="QTY550450_FF_MIRROR" localSheetId="6">#REF!</definedName>
    <definedName name="QTY550450_FF_MIRROR">#REF!</definedName>
    <definedName name="QTY60020_CPB_TOWELRAIL" localSheetId="6">#REF!</definedName>
    <definedName name="QTY60020_CPB_TOWELRAIL">#REF!</definedName>
    <definedName name="QTY600450_FF_MIRROR" localSheetId="6">#REF!</definedName>
    <definedName name="QTY600450_FF_MIRROR">#REF!</definedName>
    <definedName name="QTY600450150_EWSINK" localSheetId="6">#REF!</definedName>
    <definedName name="QTY600450150_EWSINK">#REF!</definedName>
    <definedName name="QTY600450CIMHCOVER" localSheetId="6">#REF!</definedName>
    <definedName name="QTY600450CIMHCOVER">#REF!</definedName>
    <definedName name="QTY65GIP" localSheetId="6">#REF!</definedName>
    <definedName name="QTY65GIP">#REF!</definedName>
    <definedName name="QTY65GMVALVE" localSheetId="6">#REF!</definedName>
    <definedName name="QTY65GMVALVE">#REF!</definedName>
    <definedName name="QTYARCHES" localSheetId="6">#REF!</definedName>
    <definedName name="QTYARCHES">#REF!</definedName>
    <definedName name="QTYBBCC1510" localSheetId="6">[24]SCHB.LDLB!#REF!</definedName>
    <definedName name="QTYBBCC1510">[24]SCHB.LDLB!#REF!</definedName>
    <definedName name="QTYBBCC1511">[24]SCHB.LDLB!#REF!</definedName>
    <definedName name="QTYBC" localSheetId="5">#REF!</definedName>
    <definedName name="QTYBC" localSheetId="6">#REF!</definedName>
    <definedName name="QTYBC">#REF!</definedName>
    <definedName name="QTYBEAMS" localSheetId="5">#REF!</definedName>
    <definedName name="QTYBEAMS" localSheetId="6">#REF!</definedName>
    <definedName name="QTYBEAMS">#REF!</definedName>
    <definedName name="QTYCEMENT" localSheetId="5">#REF!</definedName>
    <definedName name="QTYCEMENT" localSheetId="6">#REF!</definedName>
    <definedName name="QTYCEMENT">#REF!</definedName>
    <definedName name="QTYCEWC" localSheetId="6">#REF!</definedName>
    <definedName name="QTYCEWC">#REF!</definedName>
    <definedName name="QTYCGTFD" localSheetId="6">#REF!</definedName>
    <definedName name="QTYCGTFD">#REF!</definedName>
    <definedName name="QTYCHHAJJAS" localSheetId="6">#REF!</definedName>
    <definedName name="QTYCHHAJJAS">#REF!</definedName>
    <definedName name="QTYCMOSAIC" localSheetId="6">#REF!</definedName>
    <definedName name="QTYCMOSAIC">#REF!</definedName>
    <definedName name="QTYCOLUMNS" localSheetId="6">#REF!</definedName>
    <definedName name="QTYCOLUMNS">#REF!</definedName>
    <definedName name="QTYCONCEALEDCOCK" localSheetId="6">#REF!</definedName>
    <definedName name="QTYCONCEALEDCOCK">#REF!</definedName>
    <definedName name="QTYCONCRETE" localSheetId="6">#REF!</definedName>
    <definedName name="QTYCONCRETE">#REF!</definedName>
    <definedName name="QTYCORNICES" localSheetId="6">#REF!</definedName>
    <definedName name="QTYCORNICES">#REF!</definedName>
    <definedName name="QTYCOWC" localSheetId="6">#REF!</definedName>
    <definedName name="QTYCOWC">#REF!</definedName>
    <definedName name="QTYDOMES" localSheetId="6">#REF!</definedName>
    <definedName name="QTYDOMES">#REF!</definedName>
    <definedName name="QTYFC" localSheetId="6">#REF!</definedName>
    <definedName name="QTYFC">#REF!</definedName>
    <definedName name="QTYFINS" localSheetId="6">#REF!</definedName>
    <definedName name="QTYFINS">#REF!</definedName>
    <definedName name="QTYFOOTINGS" localSheetId="6">#REF!</definedName>
    <definedName name="QTYFOOTINGS">#REF!</definedName>
    <definedName name="QTYGRANITE" localSheetId="6">#REF!</definedName>
    <definedName name="QTYGRANITE">#REF!</definedName>
    <definedName name="QTYGREYMOSAIC" localSheetId="6">#REF!</definedName>
    <definedName name="QTYGREYMOSAIC">#REF!</definedName>
    <definedName name="QTYGT" localSheetId="6">#REF!</definedName>
    <definedName name="QTYGT">#REF!</definedName>
    <definedName name="QTYITWOODFRAME" localSheetId="6">#REF!</definedName>
    <definedName name="QTYITWOODFRAME">#REF!</definedName>
    <definedName name="QTYLINTELS" localSheetId="6">#REF!</definedName>
    <definedName name="QTYLINTELS">#REF!</definedName>
    <definedName name="QTYMARBLE" localSheetId="6">#REF!</definedName>
    <definedName name="QTYMARBLE">#REF!</definedName>
    <definedName name="QTYNT" localSheetId="6">#REF!</definedName>
    <definedName name="QTYNT">#REF!</definedName>
    <definedName name="QTYPBEAMS" localSheetId="6">#REF!</definedName>
    <definedName name="QTYPBEAMS">#REF!</definedName>
    <definedName name="QTYPCC148" localSheetId="6">[24]SCHB.LDLB!#REF!</definedName>
    <definedName name="QTYPCC148">[24]SCHB.LDLB!#REF!</definedName>
    <definedName name="QTYPKS" localSheetId="5">#REF!</definedName>
    <definedName name="QTYPKS" localSheetId="6">#REF!</definedName>
    <definedName name="QTYPKS">#REF!</definedName>
    <definedName name="QTYPVCTANK" localSheetId="5">#REF!</definedName>
    <definedName name="QTYPVCTANK" localSheetId="6">#REF!</definedName>
    <definedName name="QTYPVCTANK">#REF!</definedName>
    <definedName name="QTYRKS" localSheetId="5">#REF!</definedName>
    <definedName name="QTYRKS" localSheetId="6">#REF!</definedName>
    <definedName name="QTYRKS">#REF!</definedName>
    <definedName name="QTYSHOWER" localSheetId="6">#REF!</definedName>
    <definedName name="QTYSHOWER">#REF!</definedName>
    <definedName name="QTYSLABS" localSheetId="6">#REF!</definedName>
    <definedName name="QTYSLABS">#REF!</definedName>
    <definedName name="QTYSSTEEL" localSheetId="6">#REF!</definedName>
    <definedName name="QTYSSTEEL">#REF!</definedName>
    <definedName name="QTYSTAIRS" localSheetId="6">#REF!</definedName>
    <definedName name="QTYSTAIRS">#REF!</definedName>
    <definedName name="qtyTWSHUTTERS" localSheetId="6">#REF!</definedName>
    <definedName name="qtyTWSHUTTERS">#REF!</definedName>
    <definedName name="QTYWALLCAPS" localSheetId="6">#REF!</definedName>
    <definedName name="QTYWALLCAPS">#REF!</definedName>
    <definedName name="QTYWALLS" localSheetId="6">#REF!</definedName>
    <definedName name="QTYWALLS">#REF!</definedName>
    <definedName name="QTYWGTFD" localSheetId="6">#REF!</definedName>
    <definedName name="QTYWGTFD">#REF!</definedName>
    <definedName name="QTYWIWC" localSheetId="6">#REF!</definedName>
    <definedName name="QTYWIWC">#REF!</definedName>
    <definedName name="retention">#REF!</definedName>
    <definedName name="S" localSheetId="6">#REF!</definedName>
    <definedName name="S">#REF!</definedName>
    <definedName name="S_13">#REF!</definedName>
    <definedName name="S_2">#REF!</definedName>
    <definedName name="S_31">#REF!</definedName>
    <definedName name="sdf">#REF!</definedName>
    <definedName name="sdsd">#REF!</definedName>
    <definedName name="sdsd_13">#REF!</definedName>
    <definedName name="sdsd_31">#REF!</definedName>
    <definedName name="se" localSheetId="5" hidden="1">{"'Sheet1'!$A$4386:$N$4591"}</definedName>
    <definedName name="se" localSheetId="10" hidden="1">{"'Sheet1'!$A$4386:$N$4591"}</definedName>
    <definedName name="se" localSheetId="6" hidden="1">{"'Sheet1'!$A$4386:$N$4591"}</definedName>
    <definedName name="se" hidden="1">{"'Sheet1'!$A$4386:$N$4591"}</definedName>
    <definedName name="sfd">#REF!</definedName>
    <definedName name="SNAME">#N/A</definedName>
    <definedName name="ss" localSheetId="5" hidden="1">{"'Sheet1'!$A$4386:$N$4591"}</definedName>
    <definedName name="ss" localSheetId="10" hidden="1">{"'Sheet1'!$A$4386:$N$4591"}</definedName>
    <definedName name="ss" localSheetId="6" hidden="1">{"'Sheet1'!$A$4386:$N$4591"}</definedName>
    <definedName name="ss" hidden="1">{"'Sheet1'!$A$4386:$N$4591"}</definedName>
    <definedName name="stdwise" hidden="1">[6]A!#REF!</definedName>
    <definedName name="Sub" localSheetId="6">#REF!</definedName>
    <definedName name="Sub">#REF!</definedName>
    <definedName name="SUM">#N/A</definedName>
    <definedName name="supose" localSheetId="6">#REF!</definedName>
    <definedName name="supose">#REF!</definedName>
    <definedName name="survival_G5" localSheetId="6">#REF!</definedName>
    <definedName name="survival_G5">#REF!</definedName>
    <definedName name="survivers" localSheetId="6">#REF!</definedName>
    <definedName name="survivers">#REF!</definedName>
    <definedName name="SWA" localSheetId="6">#REF!</definedName>
    <definedName name="SWA">#REF!</definedName>
    <definedName name="T" localSheetId="6">#REF!</definedName>
    <definedName name="T">#REF!</definedName>
    <definedName name="T_13">#REF!</definedName>
    <definedName name="T_2">#REF!</definedName>
    <definedName name="T_31">#REF!</definedName>
    <definedName name="Table" localSheetId="6">#REF!</definedName>
    <definedName name="Table">#REF!</definedName>
    <definedName name="Table_13">#REF!</definedName>
    <definedName name="Table_31">#REF!</definedName>
    <definedName name="TaxTV">10%</definedName>
    <definedName name="TaxXL">5%</definedName>
    <definedName name="TOTAL">#N/A</definedName>
    <definedName name="tt">[24]SCHB.LDLB!#REF!</definedName>
    <definedName name="vis" localSheetId="10">#REF!</definedName>
    <definedName name="vis">#REF!</definedName>
    <definedName name="w">#REF!</definedName>
    <definedName name="X" localSheetId="5">#REF!</definedName>
    <definedName name="X" localSheetId="6">#REF!</definedName>
    <definedName name="X">#REF!</definedName>
    <definedName name="X_13">#REF!</definedName>
    <definedName name="X_2">#REF!</definedName>
    <definedName name="X_31">#REF!</definedName>
    <definedName name="xyz" localSheetId="5">'[6]10-20'!#REF!</definedName>
    <definedName name="xyz" localSheetId="6">'[6]10-20'!#REF!</definedName>
    <definedName name="xyz">'[6]10-20'!#REF!</definedName>
    <definedName name="ygg" localSheetId="5" hidden="1">{"'Sheet1'!$A$4386:$N$4591"}</definedName>
    <definedName name="ygg" localSheetId="10" hidden="1">{"'Sheet1'!$A$4386:$N$4591"}</definedName>
    <definedName name="ygg" localSheetId="6" hidden="1">{"'Sheet1'!$A$4386:$N$4591"}</definedName>
    <definedName name="ygg" hidden="1">{"'Sheet1'!$A$4386:$N$4591"}</definedName>
    <definedName name="yy">#REF!</definedName>
    <definedName name="yy_13">#REF!</definedName>
    <definedName name="yy_31">#REF!</definedName>
    <definedName name="yyii" localSheetId="10">#REF!</definedName>
    <definedName name="yyii">#REF!</definedName>
  </definedNames>
  <calcPr calcId="124519"/>
</workbook>
</file>

<file path=xl/calcChain.xml><?xml version="1.0" encoding="utf-8"?>
<calcChain xmlns="http://schemas.openxmlformats.org/spreadsheetml/2006/main">
  <c r="AC520" i="1"/>
  <c r="AC519"/>
  <c r="AC518"/>
  <c r="AC521" s="1"/>
  <c r="Z519"/>
  <c r="Z518"/>
  <c r="AB399"/>
  <c r="Y308"/>
  <c r="Z308"/>
  <c r="Z303"/>
  <c r="Z308" i="6"/>
  <c r="Z308" i="8"/>
  <c r="Z387" i="1"/>
  <c r="U524" l="1"/>
  <c r="W524"/>
  <c r="W523"/>
  <c r="U523" s="1"/>
  <c r="W394"/>
  <c r="Z394"/>
  <c r="Z520" s="1"/>
  <c r="Z521" s="1"/>
  <c r="X525"/>
  <c r="X526" s="1"/>
  <c r="U525" l="1"/>
  <c r="S518"/>
  <c r="S394" i="8"/>
  <c r="S394" i="7"/>
  <c r="S394" i="6"/>
  <c r="S308" i="8"/>
  <c r="S308" i="7"/>
  <c r="S308" i="6"/>
  <c r="S287" i="8"/>
  <c r="S288"/>
  <c r="S289"/>
  <c r="S290"/>
  <c r="S287" i="7"/>
  <c r="S288"/>
  <c r="S289"/>
  <c r="S290"/>
  <c r="S287" i="6"/>
  <c r="S288"/>
  <c r="S289"/>
  <c r="S290"/>
  <c r="S286" i="8"/>
  <c r="S286" i="7"/>
  <c r="S286" i="6"/>
  <c r="S242" i="8"/>
  <c r="R242"/>
  <c r="S242" i="7"/>
  <c r="R242"/>
  <c r="S242" i="6"/>
  <c r="R242"/>
  <c r="R242" i="1"/>
  <c r="S252" i="8"/>
  <c r="R252"/>
  <c r="S251"/>
  <c r="R251"/>
  <c r="S250"/>
  <c r="R250"/>
  <c r="S252" i="7"/>
  <c r="R252"/>
  <c r="S251"/>
  <c r="R251"/>
  <c r="S250"/>
  <c r="R250"/>
  <c r="S252" i="6"/>
  <c r="R252"/>
  <c r="S251"/>
  <c r="R251"/>
  <c r="S250"/>
  <c r="R250"/>
  <c r="R252" i="1"/>
  <c r="R251"/>
  <c r="R250"/>
  <c r="AB270" i="8"/>
  <c r="AA270"/>
  <c r="AB269"/>
  <c r="AA269"/>
  <c r="AB268"/>
  <c r="AA268"/>
  <c r="AB267"/>
  <c r="AA267"/>
  <c r="AB266"/>
  <c r="AA266"/>
  <c r="AB265"/>
  <c r="AA265"/>
  <c r="AB264"/>
  <c r="AA264"/>
  <c r="AB270" i="7"/>
  <c r="AA270"/>
  <c r="AB269"/>
  <c r="AA269"/>
  <c r="AB268"/>
  <c r="AA268"/>
  <c r="AB267"/>
  <c r="AA267"/>
  <c r="AB266"/>
  <c r="AA266"/>
  <c r="AB265"/>
  <c r="AA265"/>
  <c r="AB264"/>
  <c r="AA264"/>
  <c r="AB270" i="6"/>
  <c r="AA270"/>
  <c r="AB269"/>
  <c r="AA269"/>
  <c r="AB268"/>
  <c r="AA268"/>
  <c r="AB267"/>
  <c r="AA267"/>
  <c r="AB266"/>
  <c r="AA266"/>
  <c r="AB265"/>
  <c r="AA265"/>
  <c r="AB264"/>
  <c r="AA264"/>
  <c r="AB270" i="1"/>
  <c r="AA270"/>
  <c r="AB269"/>
  <c r="AA269"/>
  <c r="AB268"/>
  <c r="AA268"/>
  <c r="AB267"/>
  <c r="AA267"/>
  <c r="AB266"/>
  <c r="AA266"/>
  <c r="AB265"/>
  <c r="AA265"/>
  <c r="AB264"/>
  <c r="AA264"/>
  <c r="AB279" i="8"/>
  <c r="AA279"/>
  <c r="AB278"/>
  <c r="AA278"/>
  <c r="AB277"/>
  <c r="AA277"/>
  <c r="AB279" i="7"/>
  <c r="AA279"/>
  <c r="AB278"/>
  <c r="AA278"/>
  <c r="AB277"/>
  <c r="AA277"/>
  <c r="AB279" i="6"/>
  <c r="AA279"/>
  <c r="AB278"/>
  <c r="AA278"/>
  <c r="AB277"/>
  <c r="AA277"/>
  <c r="AB279" i="1"/>
  <c r="AA279"/>
  <c r="AB278"/>
  <c r="AA278"/>
  <c r="AB277"/>
  <c r="AA277"/>
  <c r="S257" i="8"/>
  <c r="S256"/>
  <c r="S255"/>
  <c r="S257" i="7"/>
  <c r="S256"/>
  <c r="S255"/>
  <c r="S257" i="6"/>
  <c r="S256"/>
  <c r="S255"/>
  <c r="W252" i="1"/>
  <c r="V252"/>
  <c r="W251"/>
  <c r="V251"/>
  <c r="W250"/>
  <c r="V250"/>
  <c r="N252"/>
  <c r="M252"/>
  <c r="N251"/>
  <c r="M251"/>
  <c r="N250"/>
  <c r="M250"/>
  <c r="W308"/>
  <c r="V308"/>
  <c r="N308"/>
  <c r="M308"/>
  <c r="V394"/>
  <c r="N394"/>
  <c r="M394"/>
  <c r="AB520"/>
  <c r="AB519"/>
  <c r="AB518"/>
  <c r="W517" i="6" l="1"/>
  <c r="F286"/>
  <c r="F251"/>
  <c r="F252"/>
  <c r="F250"/>
  <c r="F242"/>
  <c r="W517" i="7"/>
  <c r="W397"/>
  <c r="W397" i="8"/>
  <c r="F394" i="7"/>
  <c r="F286"/>
  <c r="F251"/>
  <c r="F252"/>
  <c r="F250"/>
  <c r="W517" i="8"/>
  <c r="F242" i="7"/>
  <c r="F394" i="8"/>
  <c r="F286"/>
  <c r="F251"/>
  <c r="F252"/>
  <c r="F250"/>
  <c r="F242"/>
  <c r="J393"/>
  <c r="I393"/>
  <c r="J393" i="7"/>
  <c r="I393"/>
  <c r="J393" i="6"/>
  <c r="I393"/>
  <c r="J400" i="8"/>
  <c r="I400"/>
  <c r="J399"/>
  <c r="I399"/>
  <c r="J400" i="7"/>
  <c r="I400"/>
  <c r="J399"/>
  <c r="I399"/>
  <c r="J400" i="6"/>
  <c r="I400"/>
  <c r="J399"/>
  <c r="I399"/>
  <c r="J400" i="1"/>
  <c r="I400"/>
  <c r="J399"/>
  <c r="I399"/>
  <c r="J395" i="8"/>
  <c r="I395"/>
  <c r="J394"/>
  <c r="I394"/>
  <c r="J392"/>
  <c r="I392"/>
  <c r="J395" i="7"/>
  <c r="I395"/>
  <c r="J394"/>
  <c r="I394"/>
  <c r="J392"/>
  <c r="I392"/>
  <c r="J395" i="6"/>
  <c r="I395"/>
  <c r="J394"/>
  <c r="I394"/>
  <c r="J392"/>
  <c r="I392"/>
  <c r="J389" i="8"/>
  <c r="I389"/>
  <c r="J388"/>
  <c r="I388"/>
  <c r="J387"/>
  <c r="I387"/>
  <c r="J389" i="7"/>
  <c r="I389"/>
  <c r="J388"/>
  <c r="I388"/>
  <c r="J387"/>
  <c r="I387"/>
  <c r="J389" i="6"/>
  <c r="I389"/>
  <c r="J388"/>
  <c r="I388"/>
  <c r="J387"/>
  <c r="I387"/>
  <c r="J357" i="8"/>
  <c r="I357"/>
  <c r="J357" i="7"/>
  <c r="I357"/>
  <c r="J357" i="6"/>
  <c r="I357"/>
  <c r="J354" i="8"/>
  <c r="I354"/>
  <c r="J354" i="7"/>
  <c r="I354"/>
  <c r="J354" i="6"/>
  <c r="I354"/>
  <c r="J346" i="8"/>
  <c r="I346"/>
  <c r="J346" i="7"/>
  <c r="I346"/>
  <c r="J346" i="6"/>
  <c r="I346"/>
  <c r="J342" i="8"/>
  <c r="I342"/>
  <c r="J341"/>
  <c r="I341"/>
  <c r="J340"/>
  <c r="I340"/>
  <c r="J339"/>
  <c r="I339"/>
  <c r="J342" i="7"/>
  <c r="I342"/>
  <c r="J341"/>
  <c r="I341"/>
  <c r="J340"/>
  <c r="I340"/>
  <c r="J339"/>
  <c r="I339"/>
  <c r="J342" i="6"/>
  <c r="I342"/>
  <c r="J341"/>
  <c r="I341"/>
  <c r="J340"/>
  <c r="I340"/>
  <c r="J339"/>
  <c r="I339"/>
  <c r="J336" i="8"/>
  <c r="I336"/>
  <c r="J336" i="7"/>
  <c r="I336"/>
  <c r="J336" i="6"/>
  <c r="I336"/>
  <c r="J332" i="8"/>
  <c r="I332"/>
  <c r="J332" i="7"/>
  <c r="I332"/>
  <c r="J332" i="6"/>
  <c r="I332"/>
  <c r="J325" i="8"/>
  <c r="I325"/>
  <c r="J324"/>
  <c r="I324"/>
  <c r="J325" i="7"/>
  <c r="I325"/>
  <c r="J324"/>
  <c r="I324"/>
  <c r="J325" i="6"/>
  <c r="I325"/>
  <c r="J324"/>
  <c r="I324"/>
  <c r="J322" i="8"/>
  <c r="I322"/>
  <c r="J322" i="7"/>
  <c r="I322"/>
  <c r="J322" i="6"/>
  <c r="I322"/>
  <c r="J322" i="1"/>
  <c r="I322"/>
  <c r="J321" i="8"/>
  <c r="I321"/>
  <c r="J320"/>
  <c r="I320"/>
  <c r="J319"/>
  <c r="I319"/>
  <c r="J321" i="7"/>
  <c r="I321"/>
  <c r="J320"/>
  <c r="I320"/>
  <c r="J319"/>
  <c r="I319"/>
  <c r="J321" i="6"/>
  <c r="I321"/>
  <c r="J320"/>
  <c r="I320"/>
  <c r="J319"/>
  <c r="I319"/>
  <c r="J308" i="8"/>
  <c r="I308"/>
  <c r="J308" i="7"/>
  <c r="I308"/>
  <c r="J308" i="6"/>
  <c r="I308"/>
  <c r="J303" i="8"/>
  <c r="I303"/>
  <c r="J302"/>
  <c r="I302"/>
  <c r="J303" i="7"/>
  <c r="I303"/>
  <c r="J302"/>
  <c r="I302"/>
  <c r="J303" i="6"/>
  <c r="I303"/>
  <c r="J302"/>
  <c r="I302"/>
  <c r="J299" i="8"/>
  <c r="I299"/>
  <c r="J299" i="7"/>
  <c r="I299"/>
  <c r="J299" i="6"/>
  <c r="I299"/>
  <c r="J294" i="8"/>
  <c r="I294"/>
  <c r="J293"/>
  <c r="I293"/>
  <c r="J294" i="7"/>
  <c r="I294"/>
  <c r="J293"/>
  <c r="I293"/>
  <c r="J294" i="6"/>
  <c r="I294"/>
  <c r="J293"/>
  <c r="I293"/>
  <c r="J290" i="8"/>
  <c r="I290"/>
  <c r="J289"/>
  <c r="I289"/>
  <c r="J288"/>
  <c r="I288"/>
  <c r="J287"/>
  <c r="I287"/>
  <c r="J286"/>
  <c r="I286"/>
  <c r="J290" i="7"/>
  <c r="I290"/>
  <c r="J289"/>
  <c r="I289"/>
  <c r="J288"/>
  <c r="I288"/>
  <c r="J287"/>
  <c r="I287"/>
  <c r="J286"/>
  <c r="I286"/>
  <c r="J290" i="6"/>
  <c r="I290"/>
  <c r="J289"/>
  <c r="I289"/>
  <c r="J288"/>
  <c r="I288"/>
  <c r="J287"/>
  <c r="I287"/>
  <c r="J286"/>
  <c r="I286"/>
  <c r="J282" i="8"/>
  <c r="I282"/>
  <c r="J282" i="7"/>
  <c r="I282"/>
  <c r="J282" i="6"/>
  <c r="I282"/>
  <c r="J279" i="8"/>
  <c r="I279"/>
  <c r="J279" i="7"/>
  <c r="I279"/>
  <c r="J279" i="6"/>
  <c r="I279"/>
  <c r="J278" i="8"/>
  <c r="I278"/>
  <c r="J278" i="7"/>
  <c r="I278"/>
  <c r="J278" i="6"/>
  <c r="I278"/>
  <c r="J277" i="8"/>
  <c r="I277"/>
  <c r="J277" i="7"/>
  <c r="I277"/>
  <c r="J277" i="6"/>
  <c r="I277"/>
  <c r="J270" i="8"/>
  <c r="I270"/>
  <c r="J269"/>
  <c r="I269"/>
  <c r="J268"/>
  <c r="I268"/>
  <c r="J270" i="7"/>
  <c r="I270"/>
  <c r="J269"/>
  <c r="I269"/>
  <c r="J268"/>
  <c r="I268"/>
  <c r="J270" i="6"/>
  <c r="I270"/>
  <c r="J269"/>
  <c r="I269"/>
  <c r="J268"/>
  <c r="I268"/>
  <c r="J266" i="8"/>
  <c r="I266"/>
  <c r="J265"/>
  <c r="I265"/>
  <c r="J264"/>
  <c r="I264"/>
  <c r="J266" i="7"/>
  <c r="I266"/>
  <c r="J265"/>
  <c r="I265"/>
  <c r="J264"/>
  <c r="I264"/>
  <c r="J266" i="6"/>
  <c r="I266"/>
  <c r="J265"/>
  <c r="I265"/>
  <c r="J264"/>
  <c r="I264"/>
  <c r="J257" i="8"/>
  <c r="I257"/>
  <c r="J256"/>
  <c r="I256"/>
  <c r="J257" i="7"/>
  <c r="I257"/>
  <c r="J256"/>
  <c r="I256"/>
  <c r="J257" i="6"/>
  <c r="I257"/>
  <c r="J256"/>
  <c r="I256"/>
  <c r="J252" i="8"/>
  <c r="I252"/>
  <c r="J251"/>
  <c r="I251"/>
  <c r="J250"/>
  <c r="I250"/>
  <c r="J252" i="7"/>
  <c r="I252"/>
  <c r="J251"/>
  <c r="I251"/>
  <c r="J250"/>
  <c r="I250"/>
  <c r="J252" i="6"/>
  <c r="I252"/>
  <c r="J251"/>
  <c r="I251"/>
  <c r="J250"/>
  <c r="I250"/>
  <c r="J242" i="8"/>
  <c r="I242"/>
  <c r="J242" i="7"/>
  <c r="I242"/>
  <c r="J242" i="6"/>
  <c r="I242"/>
  <c r="J206" i="8"/>
  <c r="I206"/>
  <c r="J206" i="7"/>
  <c r="I206"/>
  <c r="I206" i="6"/>
  <c r="J206" i="1"/>
  <c r="I206"/>
  <c r="J202" i="8"/>
  <c r="I202"/>
  <c r="J202" i="7"/>
  <c r="I202"/>
  <c r="J202" i="6"/>
  <c r="I202"/>
  <c r="J198" i="8"/>
  <c r="J198" i="7"/>
  <c r="J198" i="6"/>
  <c r="I198" i="8"/>
  <c r="I198" i="7"/>
  <c r="I198" i="6"/>
  <c r="S399" i="1"/>
  <c r="AD243"/>
  <c r="AD244"/>
  <c r="AD245"/>
  <c r="AD246"/>
  <c r="AD247"/>
  <c r="AD248"/>
  <c r="AD249"/>
  <c r="AD253"/>
  <c r="AD254"/>
  <c r="AD255"/>
  <c r="AD256"/>
  <c r="AD257"/>
  <c r="AD261"/>
  <c r="AD262"/>
  <c r="AD263"/>
  <c r="AD264"/>
  <c r="AD265"/>
  <c r="AD266"/>
  <c r="AD267"/>
  <c r="AD268"/>
  <c r="AD269"/>
  <c r="AD270"/>
  <c r="AD271"/>
  <c r="AD272"/>
  <c r="AD273"/>
  <c r="AD274"/>
  <c r="AD275"/>
  <c r="AD276"/>
  <c r="AD277"/>
  <c r="AD278"/>
  <c r="AD279"/>
  <c r="AD280"/>
  <c r="AD281"/>
  <c r="AD282"/>
  <c r="AD284"/>
  <c r="AD285"/>
  <c r="AD287"/>
  <c r="AD288"/>
  <c r="AD289"/>
  <c r="AD290"/>
  <c r="AD291"/>
  <c r="AD292"/>
  <c r="AD293"/>
  <c r="AD294"/>
  <c r="AD295"/>
  <c r="AD296"/>
  <c r="AD298"/>
  <c r="AD299"/>
  <c r="AD300"/>
  <c r="AD301"/>
  <c r="AD302"/>
  <c r="AD303"/>
  <c r="AD304"/>
  <c r="AD305"/>
  <c r="AD306"/>
  <c r="AD307"/>
  <c r="AD309"/>
  <c r="AD310"/>
  <c r="AD312"/>
  <c r="AD313"/>
  <c r="AD314"/>
  <c r="AD315"/>
  <c r="AD316"/>
  <c r="AD317"/>
  <c r="AD318"/>
  <c r="AD319"/>
  <c r="AD320"/>
  <c r="AD321"/>
  <c r="AD322"/>
  <c r="AD323"/>
  <c r="AD324"/>
  <c r="AD325"/>
  <c r="AD326"/>
  <c r="AD327"/>
  <c r="AD328"/>
  <c r="AD329"/>
  <c r="AD330"/>
  <c r="AD331"/>
  <c r="AD332"/>
  <c r="AD333"/>
  <c r="AD334"/>
  <c r="AD335"/>
  <c r="AD336"/>
  <c r="AD337"/>
  <c r="AD338"/>
  <c r="AD339"/>
  <c r="AD340"/>
  <c r="AD341"/>
  <c r="AD342"/>
  <c r="AD343"/>
  <c r="AD344"/>
  <c r="AD345"/>
  <c r="AD346"/>
  <c r="AD347"/>
  <c r="AD348"/>
  <c r="AD349"/>
  <c r="AD350"/>
  <c r="AD351"/>
  <c r="AD352"/>
  <c r="AD353"/>
  <c r="AD354"/>
  <c r="AD355"/>
  <c r="AD356"/>
  <c r="AD358"/>
  <c r="AD359"/>
  <c r="AD360"/>
  <c r="AD361"/>
  <c r="AD362"/>
  <c r="AD363"/>
  <c r="AD364"/>
  <c r="AD365"/>
  <c r="AD366"/>
  <c r="AD367"/>
  <c r="AD368"/>
  <c r="AD369"/>
  <c r="AD370"/>
  <c r="AD371"/>
  <c r="AD372"/>
  <c r="AD373"/>
  <c r="AD374"/>
  <c r="AD375"/>
  <c r="AD376"/>
  <c r="AD377"/>
  <c r="AD378"/>
  <c r="AD379"/>
  <c r="AD380"/>
  <c r="AD381"/>
  <c r="AD382"/>
  <c r="AD384"/>
  <c r="AD385"/>
  <c r="AD386"/>
  <c r="AD388"/>
  <c r="AD389"/>
  <c r="AD391"/>
  <c r="AD392"/>
  <c r="AD393"/>
  <c r="AD395"/>
  <c r="AD398"/>
  <c r="AD399"/>
  <c r="AD400"/>
  <c r="AD401"/>
  <c r="AD403"/>
  <c r="AD404"/>
  <c r="AD405"/>
  <c r="AD406"/>
  <c r="AD407"/>
  <c r="AD408"/>
  <c r="AD409"/>
  <c r="AD410"/>
  <c r="AD411"/>
  <c r="AD412"/>
  <c r="AD413"/>
  <c r="AD414"/>
  <c r="AD415"/>
  <c r="AD416"/>
  <c r="AD417"/>
  <c r="AD418"/>
  <c r="AD419"/>
  <c r="AD420"/>
  <c r="AD421"/>
  <c r="AD422"/>
  <c r="AD423"/>
  <c r="AD424"/>
  <c r="AD425"/>
  <c r="AD426"/>
  <c r="AD427"/>
  <c r="AD428"/>
  <c r="AD429"/>
  <c r="AD430"/>
  <c r="AD431"/>
  <c r="AD432"/>
  <c r="AD433"/>
  <c r="AD434"/>
  <c r="AD435"/>
  <c r="AD436"/>
  <c r="AD437"/>
  <c r="AD438"/>
  <c r="AD439"/>
  <c r="AD440"/>
  <c r="AD441"/>
  <c r="AD442"/>
  <c r="AD443"/>
  <c r="AD444"/>
  <c r="AD445"/>
  <c r="AD446"/>
  <c r="AD447"/>
  <c r="AD448"/>
  <c r="AD449"/>
  <c r="AD450"/>
  <c r="AD451"/>
  <c r="AD452"/>
  <c r="AD453"/>
  <c r="AD454"/>
  <c r="AD455"/>
  <c r="AD456"/>
  <c r="AD457"/>
  <c r="AD458"/>
  <c r="AD459"/>
  <c r="AD460"/>
  <c r="AD461"/>
  <c r="AD462"/>
  <c r="AD463"/>
  <c r="AD464"/>
  <c r="AD465"/>
  <c r="AD466"/>
  <c r="AD467"/>
  <c r="AD468"/>
  <c r="AD469"/>
  <c r="AD470"/>
  <c r="AD471"/>
  <c r="AD472"/>
  <c r="AD473"/>
  <c r="AD474"/>
  <c r="AD475"/>
  <c r="AD476"/>
  <c r="AD477"/>
  <c r="AD478"/>
  <c r="AD479"/>
  <c r="AD480"/>
  <c r="AD481"/>
  <c r="AD482"/>
  <c r="AD483"/>
  <c r="AD484"/>
  <c r="AD485"/>
  <c r="AD486"/>
  <c r="AD487"/>
  <c r="AD488"/>
  <c r="AD489"/>
  <c r="AD490"/>
  <c r="AD491"/>
  <c r="AD492"/>
  <c r="AD493"/>
  <c r="AD494"/>
  <c r="AD495"/>
  <c r="AD496"/>
  <c r="AD497"/>
  <c r="AD498"/>
  <c r="AD499"/>
  <c r="AD500"/>
  <c r="AD501"/>
  <c r="AD502"/>
  <c r="AD503"/>
  <c r="AD504"/>
  <c r="AD505"/>
  <c r="AD506"/>
  <c r="AD507"/>
  <c r="AD508"/>
  <c r="AD509"/>
  <c r="AD510"/>
  <c r="AD511"/>
  <c r="AD512"/>
  <c r="AD513"/>
  <c r="AD514"/>
  <c r="AD515"/>
  <c r="AD516"/>
  <c r="D7" i="15"/>
  <c r="H6"/>
  <c r="H5"/>
  <c r="H4"/>
  <c r="H8" s="1"/>
  <c r="F6"/>
  <c r="Z252" i="1"/>
  <c r="Z251"/>
  <c r="Z250"/>
  <c r="Z257"/>
  <c r="Z256"/>
  <c r="Z255"/>
  <c r="Z281"/>
  <c r="Z280"/>
  <c r="Z279"/>
  <c r="Z278"/>
  <c r="Z277"/>
  <c r="Z276"/>
  <c r="Z275"/>
  <c r="Z274"/>
  <c r="Z273"/>
  <c r="Z272"/>
  <c r="Z271"/>
  <c r="Z270"/>
  <c r="Z269"/>
  <c r="Z268"/>
  <c r="Z267"/>
  <c r="Z266"/>
  <c r="Z265"/>
  <c r="Z264"/>
  <c r="Z282"/>
  <c r="Z296"/>
  <c r="Z295"/>
  <c r="Z294"/>
  <c r="Z293"/>
  <c r="Z292"/>
  <c r="Z291"/>
  <c r="Z290"/>
  <c r="Z289"/>
  <c r="Z288"/>
  <c r="Z287"/>
  <c r="Z286"/>
  <c r="Z301" l="1"/>
  <c r="Z346"/>
  <c r="Y300"/>
  <c r="Z300" s="1"/>
  <c r="Y302"/>
  <c r="Z302" s="1"/>
  <c r="Y303"/>
  <c r="Y304"/>
  <c r="Z304" s="1"/>
  <c r="Y305"/>
  <c r="Z305" s="1"/>
  <c r="AF388" l="1"/>
  <c r="AE388"/>
  <c r="AE387"/>
  <c r="AF398"/>
  <c r="AH394" i="6"/>
  <c r="AH393"/>
  <c r="AH392"/>
  <c r="AH391"/>
  <c r="AH388"/>
  <c r="Y388" i="1"/>
  <c r="Z388"/>
  <c r="Y389"/>
  <c r="Z389"/>
  <c r="Y289"/>
  <c r="P289"/>
  <c r="Y288"/>
  <c r="P288"/>
  <c r="AA400" l="1"/>
  <c r="Z410"/>
  <c r="X154" i="8"/>
  <c r="X153"/>
  <c r="X152"/>
  <c r="X154" i="7"/>
  <c r="X153"/>
  <c r="X152"/>
  <c r="X154" i="6"/>
  <c r="X153"/>
  <c r="X152"/>
  <c r="X154" i="1"/>
  <c r="X153"/>
  <c r="X152"/>
  <c r="AB403"/>
  <c r="Y403"/>
  <c r="Y392" l="1"/>
  <c r="AE405"/>
  <c r="AE404"/>
  <c r="AE403"/>
  <c r="H5" i="12"/>
  <c r="H6"/>
  <c r="Z401" i="1" l="1"/>
  <c r="AF393"/>
  <c r="Y337" i="8"/>
  <c r="AC336" i="7"/>
  <c r="G283" i="8" l="1"/>
  <c r="G283" i="7"/>
  <c r="G283" i="6"/>
  <c r="H283" i="8"/>
  <c r="H283" i="7"/>
  <c r="H283" i="6"/>
  <c r="F283" i="8"/>
  <c r="E283"/>
  <c r="F283" i="7"/>
  <c r="E283"/>
  <c r="F283" i="6"/>
  <c r="E283"/>
  <c r="F283" i="1"/>
  <c r="H283" s="1"/>
  <c r="D283" i="8"/>
  <c r="C283"/>
  <c r="D283" i="7"/>
  <c r="C283"/>
  <c r="D283" i="6"/>
  <c r="C283"/>
  <c r="D283" i="1"/>
  <c r="AA283" i="8"/>
  <c r="AA283" i="7"/>
  <c r="AA283" i="6"/>
  <c r="Y283" i="8"/>
  <c r="Y283" i="7"/>
  <c r="Y283" i="6"/>
  <c r="R283" i="8"/>
  <c r="R283" i="7"/>
  <c r="R283" i="6"/>
  <c r="P283" i="8"/>
  <c r="P283" i="7"/>
  <c r="P283" i="6"/>
  <c r="R343" i="8"/>
  <c r="R343" i="7"/>
  <c r="R343" i="6"/>
  <c r="T397" i="7"/>
  <c r="P397"/>
  <c r="K397"/>
  <c r="C397"/>
  <c r="T397" i="6"/>
  <c r="P397"/>
  <c r="L397"/>
  <c r="K397"/>
  <c r="D397"/>
  <c r="C397"/>
  <c r="T397" i="8"/>
  <c r="P397"/>
  <c r="K397"/>
  <c r="D397"/>
  <c r="C397"/>
  <c r="AA401"/>
  <c r="AA401" i="7"/>
  <c r="AA401" i="6"/>
  <c r="AA401" i="1"/>
  <c r="Y401"/>
  <c r="Y401" i="6"/>
  <c r="Y401" i="7"/>
  <c r="Y401" i="8"/>
  <c r="R393"/>
  <c r="R394"/>
  <c r="R394" i="1" s="1"/>
  <c r="R395" i="8"/>
  <c r="R393" i="7"/>
  <c r="R394"/>
  <c r="R395"/>
  <c r="R393" i="6"/>
  <c r="R394"/>
  <c r="R395"/>
  <c r="R393" i="1"/>
  <c r="R395"/>
  <c r="R396" i="7" l="1"/>
  <c r="P396"/>
  <c r="R396" i="6"/>
  <c r="P396"/>
  <c r="R396" i="8"/>
  <c r="P396"/>
  <c r="R390" i="7"/>
  <c r="P390"/>
  <c r="R390" i="6"/>
  <c r="P390"/>
  <c r="R390" i="8"/>
  <c r="P390"/>
  <c r="R383" i="7"/>
  <c r="Q383"/>
  <c r="P383"/>
  <c r="S383" i="6"/>
  <c r="R383"/>
  <c r="Q383"/>
  <c r="P383"/>
  <c r="R383" i="8"/>
  <c r="Q383"/>
  <c r="P383"/>
  <c r="Z383" i="7"/>
  <c r="Z383" i="6"/>
  <c r="Z383" i="8"/>
  <c r="AB383" i="6"/>
  <c r="S347" i="7"/>
  <c r="R347"/>
  <c r="Q347"/>
  <c r="P347"/>
  <c r="S347" i="6"/>
  <c r="R347"/>
  <c r="Q347"/>
  <c r="P347"/>
  <c r="S347" i="8"/>
  <c r="R347"/>
  <c r="Q347"/>
  <c r="P347"/>
  <c r="S343" i="7"/>
  <c r="Q343"/>
  <c r="P343"/>
  <c r="S343" i="6"/>
  <c r="Q343"/>
  <c r="P343"/>
  <c r="S343" i="8"/>
  <c r="Q343"/>
  <c r="P343"/>
  <c r="AA343" i="7"/>
  <c r="AA343" i="6"/>
  <c r="AA343" i="8"/>
  <c r="AA332" i="7"/>
  <c r="Z332"/>
  <c r="AB332" s="1"/>
  <c r="AB333" s="1"/>
  <c r="AA332" i="6"/>
  <c r="Z332"/>
  <c r="AB332" s="1"/>
  <c r="AB333" s="1"/>
  <c r="AA332" i="8"/>
  <c r="Z332"/>
  <c r="AB332" s="1"/>
  <c r="AB333" s="1"/>
  <c r="S333" i="7"/>
  <c r="R333"/>
  <c r="Q333"/>
  <c r="P333"/>
  <c r="S333" i="6"/>
  <c r="R333"/>
  <c r="Q333"/>
  <c r="P333"/>
  <c r="S333" i="8"/>
  <c r="R333"/>
  <c r="Q333"/>
  <c r="P333"/>
  <c r="AA333" i="7"/>
  <c r="Z333"/>
  <c r="AA333" i="6"/>
  <c r="Z333"/>
  <c r="AA333" i="8"/>
  <c r="Z333"/>
  <c r="Y333" i="7"/>
  <c r="Y333" i="6"/>
  <c r="Y333" i="8"/>
  <c r="S326" i="7"/>
  <c r="R326"/>
  <c r="Q326"/>
  <c r="P326"/>
  <c r="S326" i="6"/>
  <c r="R326"/>
  <c r="Q326"/>
  <c r="P326"/>
  <c r="S326" i="8"/>
  <c r="R326"/>
  <c r="Q326"/>
  <c r="P326"/>
  <c r="AB326" i="7"/>
  <c r="AA326"/>
  <c r="Z326"/>
  <c r="AB326" i="6"/>
  <c r="AA326"/>
  <c r="Z326"/>
  <c r="AB326" i="8"/>
  <c r="AA326"/>
  <c r="Z326"/>
  <c r="Y326" i="7"/>
  <c r="Y326" i="6"/>
  <c r="Y326" i="8"/>
  <c r="S322" i="7"/>
  <c r="R322"/>
  <c r="Q322"/>
  <c r="P322"/>
  <c r="S322" i="6"/>
  <c r="R322"/>
  <c r="Q322"/>
  <c r="P322"/>
  <c r="S322" i="8"/>
  <c r="R322"/>
  <c r="Q322"/>
  <c r="P322"/>
  <c r="AB322" i="7"/>
  <c r="AA322"/>
  <c r="Z322"/>
  <c r="AB322" i="6"/>
  <c r="AA322"/>
  <c r="Z322"/>
  <c r="AB322" i="8"/>
  <c r="AA322"/>
  <c r="Z322"/>
  <c r="Y322" i="7"/>
  <c r="Y322" i="6"/>
  <c r="Y322" i="8"/>
  <c r="S315" i="7"/>
  <c r="R315"/>
  <c r="Q315"/>
  <c r="P315"/>
  <c r="S315" i="6"/>
  <c r="R315"/>
  <c r="Q315"/>
  <c r="P315"/>
  <c r="S315" i="8"/>
  <c r="R315"/>
  <c r="Q315"/>
  <c r="P315"/>
  <c r="Y315" i="7"/>
  <c r="Y315" i="6"/>
  <c r="Y315" i="8"/>
  <c r="AB315" i="7"/>
  <c r="AA315"/>
  <c r="AB315" i="6"/>
  <c r="AA315"/>
  <c r="AB315" i="8"/>
  <c r="AA315"/>
  <c r="Z315" i="7"/>
  <c r="Z315" i="6"/>
  <c r="Z315" i="8"/>
  <c r="S311" i="7"/>
  <c r="S311" i="6"/>
  <c r="S311" i="8"/>
  <c r="Q311" i="7"/>
  <c r="Q311" i="6"/>
  <c r="Q311" i="8"/>
  <c r="Y258" i="7"/>
  <c r="Y258" i="6"/>
  <c r="Y258" i="8"/>
  <c r="AB238" i="7"/>
  <c r="AA238"/>
  <c r="AB238" i="6"/>
  <c r="AA238"/>
  <c r="AB238" i="8"/>
  <c r="AA238"/>
  <c r="Y238" i="7"/>
  <c r="Y238" i="6"/>
  <c r="Y238" i="8"/>
  <c r="Z237" i="7"/>
  <c r="Y237"/>
  <c r="Z237" i="6"/>
  <c r="Y237"/>
  <c r="Z237" i="8"/>
  <c r="Y237"/>
  <c r="Z216" i="7"/>
  <c r="Z216" i="6"/>
  <c r="Z216" i="8"/>
  <c r="Y216" i="7"/>
  <c r="Y216" i="6"/>
  <c r="Y216" i="8"/>
  <c r="Z212" i="7"/>
  <c r="Y212"/>
  <c r="Z212" i="6"/>
  <c r="Y212"/>
  <c r="Z212" i="8"/>
  <c r="Y212"/>
  <c r="Y206" i="7"/>
  <c r="Y206" i="6"/>
  <c r="Y206" i="8"/>
  <c r="Z206" i="7"/>
  <c r="Z206" i="6"/>
  <c r="Z206" i="8"/>
  <c r="AB193" i="7"/>
  <c r="AA193"/>
  <c r="Z193"/>
  <c r="AB193" i="6"/>
  <c r="AA193"/>
  <c r="Z193"/>
  <c r="AB193" i="8"/>
  <c r="AA193"/>
  <c r="Z193"/>
  <c r="Y193" i="7"/>
  <c r="Y193" i="6"/>
  <c r="Y193" i="8"/>
  <c r="AB192" i="7"/>
  <c r="AA192"/>
  <c r="Z192"/>
  <c r="AB192" i="6"/>
  <c r="AA192"/>
  <c r="Z192"/>
  <c r="AB192" i="8"/>
  <c r="AA192"/>
  <c r="Z192"/>
  <c r="Y192" i="7"/>
  <c r="Y192" i="6"/>
  <c r="Y192" i="8"/>
  <c r="AB186" i="7"/>
  <c r="AA186"/>
  <c r="Z186"/>
  <c r="AB186" i="6"/>
  <c r="AA186"/>
  <c r="Z186"/>
  <c r="AB186" i="8"/>
  <c r="AA186"/>
  <c r="Z186"/>
  <c r="Y186" i="7"/>
  <c r="Y186" i="6"/>
  <c r="Y186" i="8"/>
  <c r="AB180" i="7"/>
  <c r="AA180"/>
  <c r="Z180"/>
  <c r="AB180" i="6"/>
  <c r="AA180"/>
  <c r="Z180"/>
  <c r="AB180" i="8"/>
  <c r="AA180"/>
  <c r="Z180"/>
  <c r="Y180" i="7"/>
  <c r="Y180" i="6"/>
  <c r="Y180" i="8"/>
  <c r="Y174" i="7"/>
  <c r="Y174" i="6"/>
  <c r="Y174" i="8"/>
  <c r="AB174" i="7"/>
  <c r="AA174"/>
  <c r="Z174"/>
  <c r="AB174" i="6"/>
  <c r="AA174"/>
  <c r="Z174"/>
  <c r="AB174" i="8"/>
  <c r="AA174"/>
  <c r="Z174"/>
  <c r="AA168" i="7"/>
  <c r="AA168" i="6"/>
  <c r="AA168" i="8"/>
  <c r="AB168" i="7"/>
  <c r="Z168"/>
  <c r="AB168" i="6"/>
  <c r="Z168"/>
  <c r="AB168" i="8"/>
  <c r="Z168"/>
  <c r="Y168" i="7"/>
  <c r="Y168" i="6"/>
  <c r="Y168" i="8"/>
  <c r="AB162" i="7"/>
  <c r="AB162" i="6"/>
  <c r="AB162" i="8"/>
  <c r="AA162" i="7"/>
  <c r="AA162" i="6"/>
  <c r="AA162" i="8"/>
  <c r="Z162" i="7"/>
  <c r="Z162" i="6"/>
  <c r="Z162" i="8"/>
  <c r="Y162" i="7"/>
  <c r="Y162" i="6"/>
  <c r="Y162" i="8"/>
  <c r="AB156" i="7"/>
  <c r="AB156" i="6"/>
  <c r="AB156" i="8"/>
  <c r="AA156" i="7"/>
  <c r="AA156" i="6"/>
  <c r="AA156" i="8"/>
  <c r="Z156" i="7"/>
  <c r="Z156" i="6"/>
  <c r="Z156" i="8"/>
  <c r="Y156" i="7"/>
  <c r="Y156" i="6"/>
  <c r="Y156" i="8"/>
  <c r="AB149" i="7"/>
  <c r="AB149" i="6"/>
  <c r="AB149" i="8"/>
  <c r="AA149" i="7"/>
  <c r="AA149" i="6"/>
  <c r="AA149" i="8"/>
  <c r="Z149" i="7"/>
  <c r="Z149" i="6"/>
  <c r="Z149" i="8"/>
  <c r="S301" i="1"/>
  <c r="R301"/>
  <c r="Q301"/>
  <c r="P301"/>
  <c r="Z301" i="7"/>
  <c r="Z301" i="6"/>
  <c r="Z301" i="8"/>
  <c r="R396" i="1"/>
  <c r="Y396" i="8" l="1"/>
  <c r="Y396" i="7"/>
  <c r="Y396" i="6"/>
  <c r="AE8" i="8"/>
  <c r="AE9"/>
  <c r="AE10"/>
  <c r="AE11"/>
  <c r="AE12"/>
  <c r="AE13"/>
  <c r="AE14"/>
  <c r="AE15"/>
  <c r="AE16"/>
  <c r="AE20"/>
  <c r="AE21"/>
  <c r="AE22"/>
  <c r="AE26"/>
  <c r="AE44"/>
  <c r="AE45"/>
  <c r="AE46"/>
  <c r="AE47"/>
  <c r="AE51"/>
  <c r="AE52"/>
  <c r="AE53"/>
  <c r="AE76"/>
  <c r="AE77"/>
  <c r="AE78"/>
  <c r="AE79"/>
  <c r="AE80"/>
  <c r="AE81"/>
  <c r="AE85"/>
  <c r="AE86"/>
  <c r="AE87"/>
  <c r="AE109"/>
  <c r="AE110"/>
  <c r="AE111"/>
  <c r="AE112"/>
  <c r="AE116"/>
  <c r="AE117"/>
  <c r="AE118"/>
  <c r="AE141"/>
  <c r="AE142"/>
  <c r="AE143"/>
  <c r="AE144"/>
  <c r="AE150"/>
  <c r="AE151"/>
  <c r="AE157"/>
  <c r="AE163"/>
  <c r="AE169"/>
  <c r="AE175"/>
  <c r="AE181"/>
  <c r="AE187"/>
  <c r="AE194"/>
  <c r="AE195"/>
  <c r="AE196"/>
  <c r="AE207"/>
  <c r="AE213"/>
  <c r="AE217"/>
  <c r="AE218"/>
  <c r="AE219"/>
  <c r="AE223"/>
  <c r="AE239"/>
  <c r="AE240"/>
  <c r="AE244"/>
  <c r="AE245"/>
  <c r="AE249"/>
  <c r="AE254"/>
  <c r="AE261"/>
  <c r="AE262"/>
  <c r="AE263"/>
  <c r="AE272"/>
  <c r="AE275"/>
  <c r="AE280"/>
  <c r="AE284"/>
  <c r="AE285"/>
  <c r="AE298"/>
  <c r="AE307"/>
  <c r="AE309"/>
  <c r="AE310"/>
  <c r="AE312"/>
  <c r="AE315"/>
  <c r="AE316"/>
  <c r="AE317"/>
  <c r="AE318"/>
  <c r="AE323"/>
  <c r="AE327"/>
  <c r="AE331"/>
  <c r="AE334"/>
  <c r="AE335"/>
  <c r="AE338"/>
  <c r="AE344"/>
  <c r="AE345"/>
  <c r="AE348"/>
  <c r="AE349"/>
  <c r="AE377"/>
  <c r="AE384"/>
  <c r="AE385"/>
  <c r="AE386"/>
  <c r="AE391"/>
  <c r="AE8" i="7"/>
  <c r="AE9"/>
  <c r="AE10"/>
  <c r="AE11"/>
  <c r="AE12"/>
  <c r="AE13"/>
  <c r="AE14"/>
  <c r="AE15"/>
  <c r="AE16"/>
  <c r="AE20"/>
  <c r="AE21"/>
  <c r="AE22"/>
  <c r="AE26"/>
  <c r="AE44"/>
  <c r="AE45"/>
  <c r="AE46"/>
  <c r="AE47"/>
  <c r="AE51"/>
  <c r="AE52"/>
  <c r="AE53"/>
  <c r="AE76"/>
  <c r="AE77"/>
  <c r="AE78"/>
  <c r="AE79"/>
  <c r="AE80"/>
  <c r="AE81"/>
  <c r="AE85"/>
  <c r="AE86"/>
  <c r="AE87"/>
  <c r="AE109"/>
  <c r="AE110"/>
  <c r="AE111"/>
  <c r="AE112"/>
  <c r="AE116"/>
  <c r="AE117"/>
  <c r="AE118"/>
  <c r="AE141"/>
  <c r="AE142"/>
  <c r="AE143"/>
  <c r="AE144"/>
  <c r="AE150"/>
  <c r="AE151"/>
  <c r="AE157"/>
  <c r="AE163"/>
  <c r="AE169"/>
  <c r="AE175"/>
  <c r="AE181"/>
  <c r="AE187"/>
  <c r="AE194"/>
  <c r="AE195"/>
  <c r="AE196"/>
  <c r="AE207"/>
  <c r="AE213"/>
  <c r="AE217"/>
  <c r="AE218"/>
  <c r="AE219"/>
  <c r="AE223"/>
  <c r="AE239"/>
  <c r="AE240"/>
  <c r="AE244"/>
  <c r="AE245"/>
  <c r="AE249"/>
  <c r="AE254"/>
  <c r="AE261"/>
  <c r="AE262"/>
  <c r="AE263"/>
  <c r="AE272"/>
  <c r="AE275"/>
  <c r="AE280"/>
  <c r="AE284"/>
  <c r="AE285"/>
  <c r="AE298"/>
  <c r="AE307"/>
  <c r="AE309"/>
  <c r="AE310"/>
  <c r="AE312"/>
  <c r="AE315"/>
  <c r="AE316"/>
  <c r="AE317"/>
  <c r="AE318"/>
  <c r="AE323"/>
  <c r="AE327"/>
  <c r="AE331"/>
  <c r="AE334"/>
  <c r="AE335"/>
  <c r="AE338"/>
  <c r="AE344"/>
  <c r="AE345"/>
  <c r="AE348"/>
  <c r="AE349"/>
  <c r="AE377"/>
  <c r="AE384"/>
  <c r="AE385"/>
  <c r="AE386"/>
  <c r="AE391"/>
  <c r="AE8" i="6"/>
  <c r="AE9"/>
  <c r="AE10"/>
  <c r="AE11"/>
  <c r="AE12"/>
  <c r="AE13"/>
  <c r="AE14"/>
  <c r="AE15"/>
  <c r="AE16"/>
  <c r="AE20"/>
  <c r="AE21"/>
  <c r="AE22"/>
  <c r="AE26"/>
  <c r="AE44"/>
  <c r="AE45"/>
  <c r="AE46"/>
  <c r="AE47"/>
  <c r="AE51"/>
  <c r="AE52"/>
  <c r="AE53"/>
  <c r="AE76"/>
  <c r="AE77"/>
  <c r="AE78"/>
  <c r="AE79"/>
  <c r="AE80"/>
  <c r="AE81"/>
  <c r="AE85"/>
  <c r="AE86"/>
  <c r="AE87"/>
  <c r="AE109"/>
  <c r="AE110"/>
  <c r="AE111"/>
  <c r="AE112"/>
  <c r="AE116"/>
  <c r="AE117"/>
  <c r="AE118"/>
  <c r="AE141"/>
  <c r="AE142"/>
  <c r="AE143"/>
  <c r="AE144"/>
  <c r="AE150"/>
  <c r="AE151"/>
  <c r="AE157"/>
  <c r="AE163"/>
  <c r="AE169"/>
  <c r="AE175"/>
  <c r="AE181"/>
  <c r="AE187"/>
  <c r="AE194"/>
  <c r="AE195"/>
  <c r="AE196"/>
  <c r="AE207"/>
  <c r="AE213"/>
  <c r="AE217"/>
  <c r="AE218"/>
  <c r="AE219"/>
  <c r="AE223"/>
  <c r="AE239"/>
  <c r="AE240"/>
  <c r="AE244"/>
  <c r="AE245"/>
  <c r="AE249"/>
  <c r="AE254"/>
  <c r="AE261"/>
  <c r="AE262"/>
  <c r="AE263"/>
  <c r="AE272"/>
  <c r="AE275"/>
  <c r="AE280"/>
  <c r="AE284"/>
  <c r="AE285"/>
  <c r="AE298"/>
  <c r="AE307"/>
  <c r="AE309"/>
  <c r="AE310"/>
  <c r="AE312"/>
  <c r="AE315"/>
  <c r="AE316"/>
  <c r="AE317"/>
  <c r="AE318"/>
  <c r="AE323"/>
  <c r="AE327"/>
  <c r="AE331"/>
  <c r="AE334"/>
  <c r="AE335"/>
  <c r="AE338"/>
  <c r="AE344"/>
  <c r="AE345"/>
  <c r="AE348"/>
  <c r="AE349"/>
  <c r="AE377"/>
  <c r="AE384"/>
  <c r="AE385"/>
  <c r="AE386"/>
  <c r="AE391"/>
  <c r="AE7" i="8"/>
  <c r="AE7" i="7"/>
  <c r="AE7" i="6"/>
  <c r="AD8" i="8"/>
  <c r="AD9"/>
  <c r="AD10"/>
  <c r="AD11"/>
  <c r="AD12"/>
  <c r="AD13"/>
  <c r="AD14"/>
  <c r="AD15"/>
  <c r="AD16"/>
  <c r="AD20"/>
  <c r="AD21"/>
  <c r="AD22"/>
  <c r="AD26"/>
  <c r="AD44"/>
  <c r="AD45"/>
  <c r="AD46"/>
  <c r="AD47"/>
  <c r="AD51"/>
  <c r="AD52"/>
  <c r="AD53"/>
  <c r="AD76"/>
  <c r="AD77"/>
  <c r="AD78"/>
  <c r="AD79"/>
  <c r="AD80"/>
  <c r="AD81"/>
  <c r="AD85"/>
  <c r="AD86"/>
  <c r="AD87"/>
  <c r="AD109"/>
  <c r="AD110"/>
  <c r="AD111"/>
  <c r="AD112"/>
  <c r="AD116"/>
  <c r="AD117"/>
  <c r="AD118"/>
  <c r="AD141"/>
  <c r="AD142"/>
  <c r="AD143"/>
  <c r="AD144"/>
  <c r="AD150"/>
  <c r="AD151"/>
  <c r="AD157"/>
  <c r="AD163"/>
  <c r="AD169"/>
  <c r="AD175"/>
  <c r="AD181"/>
  <c r="AD187"/>
  <c r="AD194"/>
  <c r="AD195"/>
  <c r="AD196"/>
  <c r="AD207"/>
  <c r="AD213"/>
  <c r="AD217"/>
  <c r="AD218"/>
  <c r="AD219"/>
  <c r="AD223"/>
  <c r="AD239"/>
  <c r="AD240"/>
  <c r="AD244"/>
  <c r="AD245"/>
  <c r="AD249"/>
  <c r="AD254"/>
  <c r="AD261"/>
  <c r="AD262"/>
  <c r="AD263"/>
  <c r="AD272"/>
  <c r="AD275"/>
  <c r="AD280"/>
  <c r="AD284"/>
  <c r="AD285"/>
  <c r="AD298"/>
  <c r="AD307"/>
  <c r="AD309"/>
  <c r="AD310"/>
  <c r="AD312"/>
  <c r="AD315"/>
  <c r="AD316"/>
  <c r="AD317"/>
  <c r="AD318"/>
  <c r="AD323"/>
  <c r="AD327"/>
  <c r="AD331"/>
  <c r="AD334"/>
  <c r="AD335"/>
  <c r="AD338"/>
  <c r="AD344"/>
  <c r="AD345"/>
  <c r="AD348"/>
  <c r="AD349"/>
  <c r="AD377"/>
  <c r="AD384"/>
  <c r="AD385"/>
  <c r="AD386"/>
  <c r="AD391"/>
  <c r="AD8" i="7"/>
  <c r="AD9"/>
  <c r="AD10"/>
  <c r="AD11"/>
  <c r="AD12"/>
  <c r="AD13"/>
  <c r="AD14"/>
  <c r="AD15"/>
  <c r="AD16"/>
  <c r="AD20"/>
  <c r="AD21"/>
  <c r="AD22"/>
  <c r="AD26"/>
  <c r="AD44"/>
  <c r="AD45"/>
  <c r="AD46"/>
  <c r="AD47"/>
  <c r="AD51"/>
  <c r="AD52"/>
  <c r="AD53"/>
  <c r="AD76"/>
  <c r="AD77"/>
  <c r="AD78"/>
  <c r="AD79"/>
  <c r="AD80"/>
  <c r="AD81"/>
  <c r="AD85"/>
  <c r="AD86"/>
  <c r="AD87"/>
  <c r="AD109"/>
  <c r="AD110"/>
  <c r="AD111"/>
  <c r="AD112"/>
  <c r="AD116"/>
  <c r="AD117"/>
  <c r="AD118"/>
  <c r="AD141"/>
  <c r="AD142"/>
  <c r="AD143"/>
  <c r="AD144"/>
  <c r="AD150"/>
  <c r="AD151"/>
  <c r="AD157"/>
  <c r="AD163"/>
  <c r="AD169"/>
  <c r="AD175"/>
  <c r="AD181"/>
  <c r="AD187"/>
  <c r="AD194"/>
  <c r="AD195"/>
  <c r="AD196"/>
  <c r="AD207"/>
  <c r="AD213"/>
  <c r="AD217"/>
  <c r="AD218"/>
  <c r="AD219"/>
  <c r="AD223"/>
  <c r="AD239"/>
  <c r="AD240"/>
  <c r="AD244"/>
  <c r="AD245"/>
  <c r="AD249"/>
  <c r="AD254"/>
  <c r="AD261"/>
  <c r="AD262"/>
  <c r="AD263"/>
  <c r="AD272"/>
  <c r="AD275"/>
  <c r="AD280"/>
  <c r="AD284"/>
  <c r="AD285"/>
  <c r="AD298"/>
  <c r="AD307"/>
  <c r="AD309"/>
  <c r="AD310"/>
  <c r="AD312"/>
  <c r="AD315"/>
  <c r="AD316"/>
  <c r="AD317"/>
  <c r="AD318"/>
  <c r="AD323"/>
  <c r="AD327"/>
  <c r="AD331"/>
  <c r="AD334"/>
  <c r="AD335"/>
  <c r="AD338"/>
  <c r="AD344"/>
  <c r="AD345"/>
  <c r="AD348"/>
  <c r="AD349"/>
  <c r="AD377"/>
  <c r="AD384"/>
  <c r="AD385"/>
  <c r="AD386"/>
  <c r="AD391"/>
  <c r="AD8" i="6"/>
  <c r="AD9"/>
  <c r="AD10"/>
  <c r="AD11"/>
  <c r="AD12"/>
  <c r="AD13"/>
  <c r="AD14"/>
  <c r="AD15"/>
  <c r="AD16"/>
  <c r="AD20"/>
  <c r="AD21"/>
  <c r="AD22"/>
  <c r="AD26"/>
  <c r="AD44"/>
  <c r="AD45"/>
  <c r="AD46"/>
  <c r="AD47"/>
  <c r="AD51"/>
  <c r="AD52"/>
  <c r="AD53"/>
  <c r="AD76"/>
  <c r="AD77"/>
  <c r="AD78"/>
  <c r="AD79"/>
  <c r="AD80"/>
  <c r="AD81"/>
  <c r="AD85"/>
  <c r="AD86"/>
  <c r="AD87"/>
  <c r="AD109"/>
  <c r="AD110"/>
  <c r="AD111"/>
  <c r="AD112"/>
  <c r="AD116"/>
  <c r="AD117"/>
  <c r="AD118"/>
  <c r="AD141"/>
  <c r="AD142"/>
  <c r="AD143"/>
  <c r="AD144"/>
  <c r="AD150"/>
  <c r="AD151"/>
  <c r="AD157"/>
  <c r="AD163"/>
  <c r="AD169"/>
  <c r="AD175"/>
  <c r="AD181"/>
  <c r="AD187"/>
  <c r="AD194"/>
  <c r="AD195"/>
  <c r="AD196"/>
  <c r="AD207"/>
  <c r="AD213"/>
  <c r="AD217"/>
  <c r="AD218"/>
  <c r="AD219"/>
  <c r="AD223"/>
  <c r="AD239"/>
  <c r="AD240"/>
  <c r="AD244"/>
  <c r="AD245"/>
  <c r="AD249"/>
  <c r="AD254"/>
  <c r="AD261"/>
  <c r="AD262"/>
  <c r="AD263"/>
  <c r="AD272"/>
  <c r="AD275"/>
  <c r="AD280"/>
  <c r="AD284"/>
  <c r="AD285"/>
  <c r="AD298"/>
  <c r="AD307"/>
  <c r="AD309"/>
  <c r="AD310"/>
  <c r="AD312"/>
  <c r="AD315"/>
  <c r="AD316"/>
  <c r="AD317"/>
  <c r="AD318"/>
  <c r="AD323"/>
  <c r="AD327"/>
  <c r="AD331"/>
  <c r="AD334"/>
  <c r="AD335"/>
  <c r="AD338"/>
  <c r="AD344"/>
  <c r="AD345"/>
  <c r="AD348"/>
  <c r="AD349"/>
  <c r="AD377"/>
  <c r="AD384"/>
  <c r="AD385"/>
  <c r="AD386"/>
  <c r="AD391"/>
  <c r="AD7" i="8"/>
  <c r="AD7" i="7"/>
  <c r="AD7" i="6"/>
  <c r="AA395" i="8"/>
  <c r="AA396" s="1"/>
  <c r="AA394"/>
  <c r="AA393"/>
  <c r="AA392"/>
  <c r="AA389"/>
  <c r="AA388"/>
  <c r="AA387"/>
  <c r="AB382"/>
  <c r="AE382" s="1"/>
  <c r="AA382"/>
  <c r="AB381"/>
  <c r="AE381" s="1"/>
  <c r="AA381"/>
  <c r="AB380"/>
  <c r="AE380" s="1"/>
  <c r="AA380"/>
  <c r="AB379"/>
  <c r="AE379" s="1"/>
  <c r="AA379"/>
  <c r="AB378"/>
  <c r="AE378" s="1"/>
  <c r="AA378"/>
  <c r="AA376"/>
  <c r="AA375"/>
  <c r="AA374"/>
  <c r="AB373"/>
  <c r="AE373" s="1"/>
  <c r="AA373"/>
  <c r="AB372"/>
  <c r="AE372" s="1"/>
  <c r="AA372"/>
  <c r="AB371"/>
  <c r="AE371" s="1"/>
  <c r="AA371"/>
  <c r="AB370"/>
  <c r="AE370" s="1"/>
  <c r="AA370"/>
  <c r="AB369"/>
  <c r="AE369" s="1"/>
  <c r="AA369"/>
  <c r="AB368"/>
  <c r="AE368" s="1"/>
  <c r="AA368"/>
  <c r="AB367"/>
  <c r="AE367" s="1"/>
  <c r="AA367"/>
  <c r="AB366"/>
  <c r="AE366" s="1"/>
  <c r="AA366"/>
  <c r="AB365"/>
  <c r="AE365" s="1"/>
  <c r="AA365"/>
  <c r="AB364"/>
  <c r="AE364" s="1"/>
  <c r="AA364"/>
  <c r="AB363"/>
  <c r="AE363" s="1"/>
  <c r="AA363"/>
  <c r="AB362"/>
  <c r="AE362" s="1"/>
  <c r="AA362"/>
  <c r="AB361"/>
  <c r="AE361" s="1"/>
  <c r="AA361"/>
  <c r="AB360"/>
  <c r="AE360" s="1"/>
  <c r="AA360"/>
  <c r="AB359"/>
  <c r="AE359" s="1"/>
  <c r="AA359"/>
  <c r="AB358"/>
  <c r="AE358" s="1"/>
  <c r="AA358"/>
  <c r="AA357"/>
  <c r="AB356"/>
  <c r="AE356" s="1"/>
  <c r="AA356"/>
  <c r="AB355"/>
  <c r="AE355" s="1"/>
  <c r="AA355"/>
  <c r="AB354"/>
  <c r="AE354" s="1"/>
  <c r="AA354"/>
  <c r="AB353"/>
  <c r="AE353" s="1"/>
  <c r="AA353"/>
  <c r="AB352"/>
  <c r="AE352" s="1"/>
  <c r="AA352"/>
  <c r="AB351"/>
  <c r="AE351" s="1"/>
  <c r="AA351"/>
  <c r="AA350"/>
  <c r="AA346"/>
  <c r="AA347" s="1"/>
  <c r="AA342"/>
  <c r="AA341"/>
  <c r="AA340"/>
  <c r="AA339"/>
  <c r="AA336"/>
  <c r="AA337" s="1"/>
  <c r="AD332"/>
  <c r="AB329"/>
  <c r="AE329" s="1"/>
  <c r="AA329"/>
  <c r="AA328"/>
  <c r="AA325"/>
  <c r="AA324"/>
  <c r="AA321"/>
  <c r="AA320"/>
  <c r="AA319"/>
  <c r="AB314"/>
  <c r="AE314" s="1"/>
  <c r="AA314"/>
  <c r="AB313"/>
  <c r="AE313" s="1"/>
  <c r="AA313"/>
  <c r="AA308"/>
  <c r="AA311" s="1"/>
  <c r="AA305"/>
  <c r="AA306" s="1"/>
  <c r="AA304"/>
  <c r="AA303"/>
  <c r="AA302"/>
  <c r="AA301"/>
  <c r="AB300"/>
  <c r="AE300" s="1"/>
  <c r="AA300"/>
  <c r="AA299"/>
  <c r="AA296"/>
  <c r="AA297" s="1"/>
  <c r="AA295"/>
  <c r="AA294"/>
  <c r="AA293"/>
  <c r="AB292"/>
  <c r="AE292" s="1"/>
  <c r="AA292"/>
  <c r="AB291"/>
  <c r="AE291" s="1"/>
  <c r="AA291"/>
  <c r="AA290"/>
  <c r="AA289"/>
  <c r="AA288"/>
  <c r="AA287"/>
  <c r="AA286"/>
  <c r="AA282"/>
  <c r="AA281"/>
  <c r="AB276"/>
  <c r="AE276" s="1"/>
  <c r="AA276"/>
  <c r="AB274"/>
  <c r="AE274" s="1"/>
  <c r="AA274"/>
  <c r="AB273"/>
  <c r="AE273" s="1"/>
  <c r="AA273"/>
  <c r="AB271"/>
  <c r="AE271" s="1"/>
  <c r="AA271"/>
  <c r="AE267"/>
  <c r="AA257"/>
  <c r="AA256"/>
  <c r="AA255"/>
  <c r="AB253"/>
  <c r="AE253" s="1"/>
  <c r="AA253"/>
  <c r="AA252"/>
  <c r="AA251"/>
  <c r="AA250"/>
  <c r="AA248"/>
  <c r="AA247"/>
  <c r="AA246"/>
  <c r="AB243"/>
  <c r="AE243" s="1"/>
  <c r="AA243"/>
  <c r="AA242"/>
  <c r="AB241"/>
  <c r="AE241" s="1"/>
  <c r="AA241"/>
  <c r="AA260" s="1"/>
  <c r="AB236"/>
  <c r="AE236" s="1"/>
  <c r="AA236"/>
  <c r="AB235"/>
  <c r="AE235" s="1"/>
  <c r="AA235"/>
  <c r="AB234"/>
  <c r="AE234" s="1"/>
  <c r="AA234"/>
  <c r="AB233"/>
  <c r="AE233" s="1"/>
  <c r="AA233"/>
  <c r="AB232"/>
  <c r="AE232" s="1"/>
  <c r="AA232"/>
  <c r="AB231"/>
  <c r="AE231" s="1"/>
  <c r="AA231"/>
  <c r="AB230"/>
  <c r="AE230" s="1"/>
  <c r="AA230"/>
  <c r="AB229"/>
  <c r="AE229" s="1"/>
  <c r="AA229"/>
  <c r="AB228"/>
  <c r="AE228" s="1"/>
  <c r="AA228"/>
  <c r="AB227"/>
  <c r="AE227" s="1"/>
  <c r="AA227"/>
  <c r="AB226"/>
  <c r="AE226" s="1"/>
  <c r="AA226"/>
  <c r="AB225"/>
  <c r="AE225" s="1"/>
  <c r="AA225"/>
  <c r="AB224"/>
  <c r="AE224" s="1"/>
  <c r="AA224"/>
  <c r="AB222"/>
  <c r="AE222" s="1"/>
  <c r="AA222"/>
  <c r="AB221"/>
  <c r="AE221" s="1"/>
  <c r="AA221"/>
  <c r="AB220"/>
  <c r="AA220"/>
  <c r="AA237" s="1"/>
  <c r="AB215"/>
  <c r="AE215" s="1"/>
  <c r="AA215"/>
  <c r="AB214"/>
  <c r="AA214"/>
  <c r="AA216" s="1"/>
  <c r="AB211"/>
  <c r="AE211" s="1"/>
  <c r="AA211"/>
  <c r="AB210"/>
  <c r="AE210" s="1"/>
  <c r="AA210"/>
  <c r="AB209"/>
  <c r="AE209" s="1"/>
  <c r="AA209"/>
  <c r="AB208"/>
  <c r="AA208"/>
  <c r="AA212" s="1"/>
  <c r="AA205"/>
  <c r="AA204"/>
  <c r="AA203"/>
  <c r="AA202"/>
  <c r="AA201"/>
  <c r="AA200"/>
  <c r="AA199"/>
  <c r="AA198"/>
  <c r="AA197"/>
  <c r="AA206" s="1"/>
  <c r="AB191"/>
  <c r="AE191" s="1"/>
  <c r="AA191"/>
  <c r="AB190"/>
  <c r="AE190" s="1"/>
  <c r="AA190"/>
  <c r="AB189"/>
  <c r="AE189" s="1"/>
  <c r="AA189"/>
  <c r="AB188"/>
  <c r="AD188" s="1"/>
  <c r="AA188"/>
  <c r="AB185"/>
  <c r="AE185" s="1"/>
  <c r="AA185"/>
  <c r="AB184"/>
  <c r="AE184" s="1"/>
  <c r="AA184"/>
  <c r="AB183"/>
  <c r="AE183" s="1"/>
  <c r="AA183"/>
  <c r="AB182"/>
  <c r="AD182" s="1"/>
  <c r="AA182"/>
  <c r="AB179"/>
  <c r="AE179" s="1"/>
  <c r="AA179"/>
  <c r="AB178"/>
  <c r="AE178" s="1"/>
  <c r="AA178"/>
  <c r="AB177"/>
  <c r="AE177" s="1"/>
  <c r="AA177"/>
  <c r="AB176"/>
  <c r="AD176" s="1"/>
  <c r="AA176"/>
  <c r="AB173"/>
  <c r="AE173" s="1"/>
  <c r="AA173"/>
  <c r="AB172"/>
  <c r="AE172" s="1"/>
  <c r="AA172"/>
  <c r="AB171"/>
  <c r="AE171" s="1"/>
  <c r="AA171"/>
  <c r="AB170"/>
  <c r="AD170" s="1"/>
  <c r="AA170"/>
  <c r="AB167"/>
  <c r="AE167" s="1"/>
  <c r="AA167"/>
  <c r="AB166"/>
  <c r="AE166" s="1"/>
  <c r="AA166"/>
  <c r="AB165"/>
  <c r="AE165" s="1"/>
  <c r="AA165"/>
  <c r="AB164"/>
  <c r="AD164" s="1"/>
  <c r="AA164"/>
  <c r="AB161"/>
  <c r="AE161" s="1"/>
  <c r="AA161"/>
  <c r="AB160"/>
  <c r="AE160" s="1"/>
  <c r="AA160"/>
  <c r="AB159"/>
  <c r="AE159" s="1"/>
  <c r="AA159"/>
  <c r="AB158"/>
  <c r="AD158" s="1"/>
  <c r="AA158"/>
  <c r="AB155"/>
  <c r="AE155" s="1"/>
  <c r="AA155"/>
  <c r="AB154"/>
  <c r="AE154" s="1"/>
  <c r="AA154"/>
  <c r="AB153"/>
  <c r="AE153" s="1"/>
  <c r="AA153"/>
  <c r="AB152"/>
  <c r="AD152" s="1"/>
  <c r="AA152"/>
  <c r="AB146"/>
  <c r="AE146" s="1"/>
  <c r="AA146"/>
  <c r="AB145"/>
  <c r="AE145" s="1"/>
  <c r="AA145"/>
  <c r="AA147" s="1"/>
  <c r="AB140"/>
  <c r="AE140" s="1"/>
  <c r="AA140"/>
  <c r="AB139"/>
  <c r="AE139" s="1"/>
  <c r="AA139"/>
  <c r="AB138"/>
  <c r="AE138" s="1"/>
  <c r="AA138"/>
  <c r="AB137"/>
  <c r="AE137" s="1"/>
  <c r="AA137"/>
  <c r="AB136"/>
  <c r="AE136" s="1"/>
  <c r="AA136"/>
  <c r="AB135"/>
  <c r="AE135" s="1"/>
  <c r="AA135"/>
  <c r="AB134"/>
  <c r="AE134" s="1"/>
  <c r="AA134"/>
  <c r="AB133"/>
  <c r="AE133" s="1"/>
  <c r="AA133"/>
  <c r="AB132"/>
  <c r="AE132" s="1"/>
  <c r="AA132"/>
  <c r="AB131"/>
  <c r="AE131" s="1"/>
  <c r="AA131"/>
  <c r="AB130"/>
  <c r="AE130" s="1"/>
  <c r="AA130"/>
  <c r="AB129"/>
  <c r="AE129" s="1"/>
  <c r="AA129"/>
  <c r="AB128"/>
  <c r="AE128" s="1"/>
  <c r="AA128"/>
  <c r="AB127"/>
  <c r="AE127" s="1"/>
  <c r="AA127"/>
  <c r="AB126"/>
  <c r="AE126" s="1"/>
  <c r="AA126"/>
  <c r="AB125"/>
  <c r="AE125" s="1"/>
  <c r="AA125"/>
  <c r="AB124"/>
  <c r="AE124" s="1"/>
  <c r="AA124"/>
  <c r="AB123"/>
  <c r="AE123" s="1"/>
  <c r="AA123"/>
  <c r="AB122"/>
  <c r="AE122" s="1"/>
  <c r="AA122"/>
  <c r="AB121"/>
  <c r="AE121" s="1"/>
  <c r="AA121"/>
  <c r="AB120"/>
  <c r="AE120" s="1"/>
  <c r="AA120"/>
  <c r="AB119"/>
  <c r="AE119" s="1"/>
  <c r="AA119"/>
  <c r="AB115"/>
  <c r="AE115" s="1"/>
  <c r="AA115"/>
  <c r="AB114"/>
  <c r="AE114" s="1"/>
  <c r="AA114"/>
  <c r="AB113"/>
  <c r="AE113" s="1"/>
  <c r="AA113"/>
  <c r="AB108"/>
  <c r="AE108" s="1"/>
  <c r="AA108"/>
  <c r="AB107"/>
  <c r="AE107" s="1"/>
  <c r="AA107"/>
  <c r="AB106"/>
  <c r="AE106" s="1"/>
  <c r="AA106"/>
  <c r="AB105"/>
  <c r="AE105" s="1"/>
  <c r="AA105"/>
  <c r="AB104"/>
  <c r="AE104" s="1"/>
  <c r="AA104"/>
  <c r="AB103"/>
  <c r="AE103" s="1"/>
  <c r="AA103"/>
  <c r="AB102"/>
  <c r="AE102" s="1"/>
  <c r="AA102"/>
  <c r="AB101"/>
  <c r="AE101" s="1"/>
  <c r="AA101"/>
  <c r="AB100"/>
  <c r="AE100" s="1"/>
  <c r="AA100"/>
  <c r="AB99"/>
  <c r="AE99" s="1"/>
  <c r="AA99"/>
  <c r="AB98"/>
  <c r="AE98" s="1"/>
  <c r="AA98"/>
  <c r="AB97"/>
  <c r="AE97" s="1"/>
  <c r="AA97"/>
  <c r="AB96"/>
  <c r="AE96" s="1"/>
  <c r="AA96"/>
  <c r="AB95"/>
  <c r="AE95" s="1"/>
  <c r="AA95"/>
  <c r="AB94"/>
  <c r="AE94" s="1"/>
  <c r="AA94"/>
  <c r="AB93"/>
  <c r="AE93" s="1"/>
  <c r="AA93"/>
  <c r="AB92"/>
  <c r="AE92" s="1"/>
  <c r="AA92"/>
  <c r="AB91"/>
  <c r="AE91" s="1"/>
  <c r="AA91"/>
  <c r="AB90"/>
  <c r="AE90" s="1"/>
  <c r="AA90"/>
  <c r="AB89"/>
  <c r="AE89" s="1"/>
  <c r="AA89"/>
  <c r="AB88"/>
  <c r="AE88" s="1"/>
  <c r="AA88"/>
  <c r="AB84"/>
  <c r="AE84" s="1"/>
  <c r="AA84"/>
  <c r="AB83"/>
  <c r="AE83" s="1"/>
  <c r="AA83"/>
  <c r="AB82"/>
  <c r="AE82" s="1"/>
  <c r="AA82"/>
  <c r="AB75"/>
  <c r="AE75" s="1"/>
  <c r="AA75"/>
  <c r="AB74"/>
  <c r="AE74" s="1"/>
  <c r="AA74"/>
  <c r="AB73"/>
  <c r="AE73" s="1"/>
  <c r="AA73"/>
  <c r="AB72"/>
  <c r="AE72" s="1"/>
  <c r="AA72"/>
  <c r="AB71"/>
  <c r="AE71" s="1"/>
  <c r="AA71"/>
  <c r="AB70"/>
  <c r="AE70" s="1"/>
  <c r="AA70"/>
  <c r="AB69"/>
  <c r="AE69" s="1"/>
  <c r="AA69"/>
  <c r="AB68"/>
  <c r="AE68" s="1"/>
  <c r="AA68"/>
  <c r="AB67"/>
  <c r="AE67" s="1"/>
  <c r="AA67"/>
  <c r="AB66"/>
  <c r="AE66" s="1"/>
  <c r="AA66"/>
  <c r="AB65"/>
  <c r="AE65" s="1"/>
  <c r="AA65"/>
  <c r="AB64"/>
  <c r="AE64" s="1"/>
  <c r="AA64"/>
  <c r="AB63"/>
  <c r="AE63" s="1"/>
  <c r="AA63"/>
  <c r="AB62"/>
  <c r="AE62" s="1"/>
  <c r="AA62"/>
  <c r="AB61"/>
  <c r="AE61" s="1"/>
  <c r="AA61"/>
  <c r="AB60"/>
  <c r="AE60" s="1"/>
  <c r="AA60"/>
  <c r="AB59"/>
  <c r="AE59" s="1"/>
  <c r="AA59"/>
  <c r="AB58"/>
  <c r="AE58" s="1"/>
  <c r="AA58"/>
  <c r="AB57"/>
  <c r="AE57" s="1"/>
  <c r="AA57"/>
  <c r="AB56"/>
  <c r="AE56" s="1"/>
  <c r="AA56"/>
  <c r="AB55"/>
  <c r="AE55" s="1"/>
  <c r="AA55"/>
  <c r="AB54"/>
  <c r="AE54" s="1"/>
  <c r="AA54"/>
  <c r="AB50"/>
  <c r="AE50" s="1"/>
  <c r="AA50"/>
  <c r="AB49"/>
  <c r="AE49" s="1"/>
  <c r="AA49"/>
  <c r="AB48"/>
  <c r="AE48" s="1"/>
  <c r="AA48"/>
  <c r="AB43"/>
  <c r="AE43" s="1"/>
  <c r="AA43"/>
  <c r="AB42"/>
  <c r="AE42" s="1"/>
  <c r="AA42"/>
  <c r="AB41"/>
  <c r="AE41" s="1"/>
  <c r="AA41"/>
  <c r="AB40"/>
  <c r="AE40" s="1"/>
  <c r="AA40"/>
  <c r="AB39"/>
  <c r="AE39" s="1"/>
  <c r="AA39"/>
  <c r="AB38"/>
  <c r="AE38" s="1"/>
  <c r="AA38"/>
  <c r="AB37"/>
  <c r="AE37" s="1"/>
  <c r="AA37"/>
  <c r="AB36"/>
  <c r="AE36" s="1"/>
  <c r="AA36"/>
  <c r="AB35"/>
  <c r="AE35" s="1"/>
  <c r="AA35"/>
  <c r="AB34"/>
  <c r="AE34" s="1"/>
  <c r="AA34"/>
  <c r="AB33"/>
  <c r="AE33" s="1"/>
  <c r="AA33"/>
  <c r="AB32"/>
  <c r="AE32" s="1"/>
  <c r="AA32"/>
  <c r="AB31"/>
  <c r="AE31" s="1"/>
  <c r="AA31"/>
  <c r="AB30"/>
  <c r="AE30" s="1"/>
  <c r="AA30"/>
  <c r="AB29"/>
  <c r="AE29" s="1"/>
  <c r="AA29"/>
  <c r="AB28"/>
  <c r="AE28" s="1"/>
  <c r="AA28"/>
  <c r="AB27"/>
  <c r="AE27" s="1"/>
  <c r="AA27"/>
  <c r="AB25"/>
  <c r="AE25" s="1"/>
  <c r="AA25"/>
  <c r="AB24"/>
  <c r="AE24" s="1"/>
  <c r="AA24"/>
  <c r="AB23"/>
  <c r="AE23" s="1"/>
  <c r="AA23"/>
  <c r="AB19"/>
  <c r="AE19" s="1"/>
  <c r="AA19"/>
  <c r="AB18"/>
  <c r="AE18" s="1"/>
  <c r="AA18"/>
  <c r="AB17"/>
  <c r="AE17" s="1"/>
  <c r="AA17"/>
  <c r="AA395" i="7"/>
  <c r="AA396" s="1"/>
  <c r="AA394"/>
  <c r="AA393"/>
  <c r="AA392"/>
  <c r="AA389"/>
  <c r="AB388"/>
  <c r="AE388" s="1"/>
  <c r="AA388"/>
  <c r="AA387"/>
  <c r="AB382"/>
  <c r="AE382" s="1"/>
  <c r="AA382"/>
  <c r="AB381"/>
  <c r="AE381" s="1"/>
  <c r="AA381"/>
  <c r="AB380"/>
  <c r="AE380" s="1"/>
  <c r="AA380"/>
  <c r="AB379"/>
  <c r="AE379" s="1"/>
  <c r="AA379"/>
  <c r="AB378"/>
  <c r="AE378" s="1"/>
  <c r="AA378"/>
  <c r="AA376"/>
  <c r="AA375"/>
  <c r="AA374"/>
  <c r="AB373"/>
  <c r="AE373" s="1"/>
  <c r="AA373"/>
  <c r="AB372"/>
  <c r="AE372" s="1"/>
  <c r="AA372"/>
  <c r="AB371"/>
  <c r="AE371" s="1"/>
  <c r="AA371"/>
  <c r="AB370"/>
  <c r="AE370" s="1"/>
  <c r="AA370"/>
  <c r="AB369"/>
  <c r="AE369" s="1"/>
  <c r="AA369"/>
  <c r="AB368"/>
  <c r="AE368" s="1"/>
  <c r="AA368"/>
  <c r="AB367"/>
  <c r="AE367" s="1"/>
  <c r="AA367"/>
  <c r="AB366"/>
  <c r="AE366" s="1"/>
  <c r="AA366"/>
  <c r="AB365"/>
  <c r="AE365" s="1"/>
  <c r="AA365"/>
  <c r="AB364"/>
  <c r="AE364" s="1"/>
  <c r="AA364"/>
  <c r="AB363"/>
  <c r="AE363" s="1"/>
  <c r="AA363"/>
  <c r="AB362"/>
  <c r="AE362" s="1"/>
  <c r="AA362"/>
  <c r="AB361"/>
  <c r="AE361" s="1"/>
  <c r="AA361"/>
  <c r="AB360"/>
  <c r="AE360" s="1"/>
  <c r="AA360"/>
  <c r="AB359"/>
  <c r="AE359" s="1"/>
  <c r="AA359"/>
  <c r="AB358"/>
  <c r="AE358" s="1"/>
  <c r="AA358"/>
  <c r="AA357"/>
  <c r="AB356"/>
  <c r="AE356" s="1"/>
  <c r="AA356"/>
  <c r="AB355"/>
  <c r="AE355" s="1"/>
  <c r="AA355"/>
  <c r="AA354"/>
  <c r="AB353"/>
  <c r="AE353" s="1"/>
  <c r="AA353"/>
  <c r="AB352"/>
  <c r="AE352" s="1"/>
  <c r="AA352"/>
  <c r="AB351"/>
  <c r="AE351" s="1"/>
  <c r="AA351"/>
  <c r="AB350"/>
  <c r="AE350" s="1"/>
  <c r="AA350"/>
  <c r="AA383" s="1"/>
  <c r="AA346"/>
  <c r="AA347" s="1"/>
  <c r="AA342"/>
  <c r="AA341"/>
  <c r="AA340"/>
  <c r="AA339"/>
  <c r="AA336"/>
  <c r="AA337" s="1"/>
  <c r="AB329"/>
  <c r="AE329" s="1"/>
  <c r="AA329"/>
  <c r="AA328"/>
  <c r="AA325"/>
  <c r="AA324"/>
  <c r="AA321"/>
  <c r="AA320"/>
  <c r="AA319"/>
  <c r="AB314"/>
  <c r="AE314" s="1"/>
  <c r="AA314"/>
  <c r="AB313"/>
  <c r="AE313" s="1"/>
  <c r="AA313"/>
  <c r="AA308"/>
  <c r="AA311" s="1"/>
  <c r="AA305"/>
  <c r="AA306" s="1"/>
  <c r="AA304"/>
  <c r="AA303"/>
  <c r="AA302"/>
  <c r="AA301"/>
  <c r="AB300"/>
  <c r="AE300" s="1"/>
  <c r="AA300"/>
  <c r="AA299"/>
  <c r="AA296"/>
  <c r="AA297" s="1"/>
  <c r="AA295"/>
  <c r="AA294"/>
  <c r="AA293"/>
  <c r="AB292"/>
  <c r="AE292" s="1"/>
  <c r="AA292"/>
  <c r="AB291"/>
  <c r="AE291" s="1"/>
  <c r="AA291"/>
  <c r="AA290"/>
  <c r="AA289"/>
  <c r="AA288"/>
  <c r="AA287"/>
  <c r="AA286"/>
  <c r="AA282"/>
  <c r="AA281"/>
  <c r="AB276"/>
  <c r="AE276" s="1"/>
  <c r="AA276"/>
  <c r="AB274"/>
  <c r="AE274" s="1"/>
  <c r="AA274"/>
  <c r="AB273"/>
  <c r="AE273" s="1"/>
  <c r="AA273"/>
  <c r="AB271"/>
  <c r="AE271" s="1"/>
  <c r="AA271"/>
  <c r="AE267"/>
  <c r="AA257"/>
  <c r="AA256"/>
  <c r="AA255"/>
  <c r="AB253"/>
  <c r="AE253" s="1"/>
  <c r="AA253"/>
  <c r="AA252"/>
  <c r="AA251"/>
  <c r="AA250"/>
  <c r="AA248"/>
  <c r="AA247"/>
  <c r="AA246"/>
  <c r="AB243"/>
  <c r="AE243" s="1"/>
  <c r="AA243"/>
  <c r="AA242"/>
  <c r="AB241"/>
  <c r="AE241" s="1"/>
  <c r="AA241"/>
  <c r="AB236"/>
  <c r="AE236" s="1"/>
  <c r="AA236"/>
  <c r="AB235"/>
  <c r="AE235" s="1"/>
  <c r="AA235"/>
  <c r="AB234"/>
  <c r="AE234" s="1"/>
  <c r="AA234"/>
  <c r="AB233"/>
  <c r="AE233" s="1"/>
  <c r="AA233"/>
  <c r="AB232"/>
  <c r="AE232" s="1"/>
  <c r="AA232"/>
  <c r="AB231"/>
  <c r="AE231" s="1"/>
  <c r="AA231"/>
  <c r="AB230"/>
  <c r="AE230" s="1"/>
  <c r="AA230"/>
  <c r="AB229"/>
  <c r="AE229" s="1"/>
  <c r="AA229"/>
  <c r="AB228"/>
  <c r="AE228" s="1"/>
  <c r="AA228"/>
  <c r="AB227"/>
  <c r="AE227" s="1"/>
  <c r="AA227"/>
  <c r="AB226"/>
  <c r="AE226" s="1"/>
  <c r="AA226"/>
  <c r="AB225"/>
  <c r="AE225" s="1"/>
  <c r="AA225"/>
  <c r="AB224"/>
  <c r="AE224" s="1"/>
  <c r="AA224"/>
  <c r="AB222"/>
  <c r="AE222" s="1"/>
  <c r="AA222"/>
  <c r="AB221"/>
  <c r="AE221" s="1"/>
  <c r="AA221"/>
  <c r="AB220"/>
  <c r="AA220"/>
  <c r="AA237" s="1"/>
  <c r="AB215"/>
  <c r="AE215" s="1"/>
  <c r="AA215"/>
  <c r="AB214"/>
  <c r="AA214"/>
  <c r="AA216" s="1"/>
  <c r="AB211"/>
  <c r="AE211" s="1"/>
  <c r="AA211"/>
  <c r="AB210"/>
  <c r="AE210" s="1"/>
  <c r="AA210"/>
  <c r="AB209"/>
  <c r="AE209" s="1"/>
  <c r="AA209"/>
  <c r="AB208"/>
  <c r="AA208"/>
  <c r="AA212" s="1"/>
  <c r="AA205"/>
  <c r="AA204"/>
  <c r="AA203"/>
  <c r="AA202"/>
  <c r="AA201"/>
  <c r="AA200"/>
  <c r="AA199"/>
  <c r="AB198"/>
  <c r="AE198" s="1"/>
  <c r="AA198"/>
  <c r="AA197"/>
  <c r="AB191"/>
  <c r="AE191" s="1"/>
  <c r="AA191"/>
  <c r="AB190"/>
  <c r="AE190" s="1"/>
  <c r="AA190"/>
  <c r="AB189"/>
  <c r="AE189" s="1"/>
  <c r="AA189"/>
  <c r="AB188"/>
  <c r="AE188" s="1"/>
  <c r="AA188"/>
  <c r="AB185"/>
  <c r="AE185" s="1"/>
  <c r="AA185"/>
  <c r="AB184"/>
  <c r="AE184" s="1"/>
  <c r="AA184"/>
  <c r="AB183"/>
  <c r="AE183" s="1"/>
  <c r="AA183"/>
  <c r="AB182"/>
  <c r="AA182"/>
  <c r="AB179"/>
  <c r="AE179" s="1"/>
  <c r="AA179"/>
  <c r="AB178"/>
  <c r="AE178" s="1"/>
  <c r="AA178"/>
  <c r="AB177"/>
  <c r="AE177" s="1"/>
  <c r="AA177"/>
  <c r="AB176"/>
  <c r="AA176"/>
  <c r="AB173"/>
  <c r="AE173" s="1"/>
  <c r="AA173"/>
  <c r="AB172"/>
  <c r="AE172" s="1"/>
  <c r="AA172"/>
  <c r="AB171"/>
  <c r="AE171" s="1"/>
  <c r="AA171"/>
  <c r="AB170"/>
  <c r="AA170"/>
  <c r="AB167"/>
  <c r="AE167" s="1"/>
  <c r="AA167"/>
  <c r="AB166"/>
  <c r="AE166" s="1"/>
  <c r="AA166"/>
  <c r="AB165"/>
  <c r="AE165" s="1"/>
  <c r="AA165"/>
  <c r="AB164"/>
  <c r="AA164"/>
  <c r="AB161"/>
  <c r="AE161" s="1"/>
  <c r="AA161"/>
  <c r="AB160"/>
  <c r="AE160" s="1"/>
  <c r="AA160"/>
  <c r="AB159"/>
  <c r="AE159" s="1"/>
  <c r="AA159"/>
  <c r="AB158"/>
  <c r="AA158"/>
  <c r="AB155"/>
  <c r="AE155" s="1"/>
  <c r="AA155"/>
  <c r="AB154"/>
  <c r="AE154" s="1"/>
  <c r="AA154"/>
  <c r="AB153"/>
  <c r="AE153" s="1"/>
  <c r="AA153"/>
  <c r="AB152"/>
  <c r="AA152"/>
  <c r="AB146"/>
  <c r="AE146" s="1"/>
  <c r="AA146"/>
  <c r="AB145"/>
  <c r="AA145"/>
  <c r="AA147" s="1"/>
  <c r="AB140"/>
  <c r="AE140" s="1"/>
  <c r="AA140"/>
  <c r="AB139"/>
  <c r="AE139" s="1"/>
  <c r="AA139"/>
  <c r="AB138"/>
  <c r="AE138" s="1"/>
  <c r="AA138"/>
  <c r="AB137"/>
  <c r="AE137" s="1"/>
  <c r="AA137"/>
  <c r="AB136"/>
  <c r="AE136" s="1"/>
  <c r="AA136"/>
  <c r="AB135"/>
  <c r="AE135" s="1"/>
  <c r="AA135"/>
  <c r="AB134"/>
  <c r="AE134" s="1"/>
  <c r="AA134"/>
  <c r="AB133"/>
  <c r="AE133" s="1"/>
  <c r="AA133"/>
  <c r="AB132"/>
  <c r="AE132" s="1"/>
  <c r="AA132"/>
  <c r="AB131"/>
  <c r="AE131" s="1"/>
  <c r="AA131"/>
  <c r="AB130"/>
  <c r="AE130" s="1"/>
  <c r="AA130"/>
  <c r="AB129"/>
  <c r="AE129" s="1"/>
  <c r="AA129"/>
  <c r="AB128"/>
  <c r="AE128" s="1"/>
  <c r="AA128"/>
  <c r="AB127"/>
  <c r="AE127" s="1"/>
  <c r="AA127"/>
  <c r="AB126"/>
  <c r="AE126" s="1"/>
  <c r="AA126"/>
  <c r="AB125"/>
  <c r="AE125" s="1"/>
  <c r="AA125"/>
  <c r="AB124"/>
  <c r="AE124" s="1"/>
  <c r="AA124"/>
  <c r="AB123"/>
  <c r="AE123" s="1"/>
  <c r="AA123"/>
  <c r="AB122"/>
  <c r="AE122" s="1"/>
  <c r="AA122"/>
  <c r="AB121"/>
  <c r="AE121" s="1"/>
  <c r="AA121"/>
  <c r="AB120"/>
  <c r="AE120" s="1"/>
  <c r="AA120"/>
  <c r="AB119"/>
  <c r="AE119" s="1"/>
  <c r="AA119"/>
  <c r="AB115"/>
  <c r="AE115" s="1"/>
  <c r="AA115"/>
  <c r="AB114"/>
  <c r="AE114" s="1"/>
  <c r="AA114"/>
  <c r="AB113"/>
  <c r="AE113" s="1"/>
  <c r="AA113"/>
  <c r="AB108"/>
  <c r="AE108" s="1"/>
  <c r="AA108"/>
  <c r="AB107"/>
  <c r="AE107" s="1"/>
  <c r="AA107"/>
  <c r="AB106"/>
  <c r="AE106" s="1"/>
  <c r="AA106"/>
  <c r="AB105"/>
  <c r="AE105" s="1"/>
  <c r="AA105"/>
  <c r="AB104"/>
  <c r="AE104" s="1"/>
  <c r="AA104"/>
  <c r="AB103"/>
  <c r="AE103" s="1"/>
  <c r="AA103"/>
  <c r="AB102"/>
  <c r="AE102" s="1"/>
  <c r="AA102"/>
  <c r="AB101"/>
  <c r="AE101" s="1"/>
  <c r="AA101"/>
  <c r="AB100"/>
  <c r="AE100" s="1"/>
  <c r="AA100"/>
  <c r="AB99"/>
  <c r="AE99" s="1"/>
  <c r="AA99"/>
  <c r="AB98"/>
  <c r="AE98" s="1"/>
  <c r="AA98"/>
  <c r="AB97"/>
  <c r="AE97" s="1"/>
  <c r="AA97"/>
  <c r="AB96"/>
  <c r="AE96" s="1"/>
  <c r="AA96"/>
  <c r="AB95"/>
  <c r="AE95" s="1"/>
  <c r="AA95"/>
  <c r="AB94"/>
  <c r="AE94" s="1"/>
  <c r="AA94"/>
  <c r="AB93"/>
  <c r="AE93" s="1"/>
  <c r="AA93"/>
  <c r="AB92"/>
  <c r="AE92" s="1"/>
  <c r="AA92"/>
  <c r="AB91"/>
  <c r="AE91" s="1"/>
  <c r="AA91"/>
  <c r="AB90"/>
  <c r="AE90" s="1"/>
  <c r="AA90"/>
  <c r="AB89"/>
  <c r="AE89" s="1"/>
  <c r="AA89"/>
  <c r="AB88"/>
  <c r="AE88" s="1"/>
  <c r="AA88"/>
  <c r="AB84"/>
  <c r="AE84" s="1"/>
  <c r="AA84"/>
  <c r="AB83"/>
  <c r="AE83" s="1"/>
  <c r="AA83"/>
  <c r="AB82"/>
  <c r="AE82" s="1"/>
  <c r="AA82"/>
  <c r="AB75"/>
  <c r="AE75" s="1"/>
  <c r="AA75"/>
  <c r="AB74"/>
  <c r="AE74" s="1"/>
  <c r="AA74"/>
  <c r="AB73"/>
  <c r="AE73" s="1"/>
  <c r="AA73"/>
  <c r="AB72"/>
  <c r="AE72" s="1"/>
  <c r="AA72"/>
  <c r="AB71"/>
  <c r="AE71" s="1"/>
  <c r="AA71"/>
  <c r="AB70"/>
  <c r="AE70" s="1"/>
  <c r="AA70"/>
  <c r="AB69"/>
  <c r="AE69" s="1"/>
  <c r="AA69"/>
  <c r="AB68"/>
  <c r="AE68" s="1"/>
  <c r="AA68"/>
  <c r="AB67"/>
  <c r="AE67" s="1"/>
  <c r="AA67"/>
  <c r="AB66"/>
  <c r="AE66" s="1"/>
  <c r="AA66"/>
  <c r="AB65"/>
  <c r="AE65" s="1"/>
  <c r="AA65"/>
  <c r="AB64"/>
  <c r="AE64" s="1"/>
  <c r="AA64"/>
  <c r="AB63"/>
  <c r="AE63" s="1"/>
  <c r="AA63"/>
  <c r="AB62"/>
  <c r="AE62" s="1"/>
  <c r="AA62"/>
  <c r="AB61"/>
  <c r="AE61" s="1"/>
  <c r="AA61"/>
  <c r="AB60"/>
  <c r="AE60" s="1"/>
  <c r="AA60"/>
  <c r="AB59"/>
  <c r="AE59" s="1"/>
  <c r="AA59"/>
  <c r="AB58"/>
  <c r="AE58" s="1"/>
  <c r="AA58"/>
  <c r="AB57"/>
  <c r="AE57" s="1"/>
  <c r="AA57"/>
  <c r="AB56"/>
  <c r="AE56" s="1"/>
  <c r="AA56"/>
  <c r="AB55"/>
  <c r="AE55" s="1"/>
  <c r="AA55"/>
  <c r="AB54"/>
  <c r="AE54" s="1"/>
  <c r="AA54"/>
  <c r="AB50"/>
  <c r="AE50" s="1"/>
  <c r="AA50"/>
  <c r="AB49"/>
  <c r="AE49" s="1"/>
  <c r="AA49"/>
  <c r="AB48"/>
  <c r="AE48" s="1"/>
  <c r="AA48"/>
  <c r="AB43"/>
  <c r="AE43" s="1"/>
  <c r="AA43"/>
  <c r="AB42"/>
  <c r="AE42" s="1"/>
  <c r="AA42"/>
  <c r="AB41"/>
  <c r="AE41" s="1"/>
  <c r="AA41"/>
  <c r="AB40"/>
  <c r="AE40" s="1"/>
  <c r="AA40"/>
  <c r="AB39"/>
  <c r="AE39" s="1"/>
  <c r="AA39"/>
  <c r="AB38"/>
  <c r="AE38" s="1"/>
  <c r="AA38"/>
  <c r="AB37"/>
  <c r="AE37" s="1"/>
  <c r="AA37"/>
  <c r="AB36"/>
  <c r="AE36" s="1"/>
  <c r="AA36"/>
  <c r="AB35"/>
  <c r="AE35" s="1"/>
  <c r="AA35"/>
  <c r="AB34"/>
  <c r="AE34" s="1"/>
  <c r="AA34"/>
  <c r="AB33"/>
  <c r="AE33" s="1"/>
  <c r="AA33"/>
  <c r="AB32"/>
  <c r="AE32" s="1"/>
  <c r="AA32"/>
  <c r="AB31"/>
  <c r="AE31" s="1"/>
  <c r="AA31"/>
  <c r="AB30"/>
  <c r="AE30" s="1"/>
  <c r="AA30"/>
  <c r="AB29"/>
  <c r="AE29" s="1"/>
  <c r="AA29"/>
  <c r="AB28"/>
  <c r="AE28" s="1"/>
  <c r="AA28"/>
  <c r="AB27"/>
  <c r="AE27" s="1"/>
  <c r="AA27"/>
  <c r="AB25"/>
  <c r="AE25" s="1"/>
  <c r="AA25"/>
  <c r="AB24"/>
  <c r="AE24" s="1"/>
  <c r="AA24"/>
  <c r="AB23"/>
  <c r="AE23" s="1"/>
  <c r="AA23"/>
  <c r="AB19"/>
  <c r="AE19" s="1"/>
  <c r="AA19"/>
  <c r="AB18"/>
  <c r="AE18" s="1"/>
  <c r="AA18"/>
  <c r="AB17"/>
  <c r="AE17" s="1"/>
  <c r="AA17"/>
  <c r="AA395" i="6"/>
  <c r="AA396" s="1"/>
  <c r="AA394"/>
  <c r="AA393"/>
  <c r="AA392"/>
  <c r="AA389"/>
  <c r="AB388"/>
  <c r="AE388" s="1"/>
  <c r="AA388"/>
  <c r="AA387"/>
  <c r="AA390" s="1"/>
  <c r="AB382"/>
  <c r="AE382" s="1"/>
  <c r="AA382"/>
  <c r="AB381"/>
  <c r="AE381" s="1"/>
  <c r="AA381"/>
  <c r="AB380"/>
  <c r="AE380" s="1"/>
  <c r="AA380"/>
  <c r="AB379"/>
  <c r="AE379" s="1"/>
  <c r="AA379"/>
  <c r="AB378"/>
  <c r="AE378" s="1"/>
  <c r="AA378"/>
  <c r="AA376"/>
  <c r="AA375"/>
  <c r="AA374"/>
  <c r="AB373"/>
  <c r="AE373" s="1"/>
  <c r="AA373"/>
  <c r="AB372"/>
  <c r="AE372" s="1"/>
  <c r="AA372"/>
  <c r="AB371"/>
  <c r="AE371" s="1"/>
  <c r="AA371"/>
  <c r="AB370"/>
  <c r="AE370" s="1"/>
  <c r="AA370"/>
  <c r="AB369"/>
  <c r="AE369" s="1"/>
  <c r="AA369"/>
  <c r="AB368"/>
  <c r="AE368" s="1"/>
  <c r="AA368"/>
  <c r="AB367"/>
  <c r="AE367" s="1"/>
  <c r="AA367"/>
  <c r="AB366"/>
  <c r="AE366" s="1"/>
  <c r="AA366"/>
  <c r="AB365"/>
  <c r="AE365" s="1"/>
  <c r="AA365"/>
  <c r="AB364"/>
  <c r="AE364" s="1"/>
  <c r="AA364"/>
  <c r="AB363"/>
  <c r="AE363" s="1"/>
  <c r="AA363"/>
  <c r="AB362"/>
  <c r="AE362" s="1"/>
  <c r="AA362"/>
  <c r="AB361"/>
  <c r="AE361" s="1"/>
  <c r="AA361"/>
  <c r="AB360"/>
  <c r="AE360" s="1"/>
  <c r="AA360"/>
  <c r="AB359"/>
  <c r="AE359" s="1"/>
  <c r="AA359"/>
  <c r="AB358"/>
  <c r="AE358" s="1"/>
  <c r="AA358"/>
  <c r="AB357"/>
  <c r="AE357" s="1"/>
  <c r="AA357"/>
  <c r="AB356"/>
  <c r="AE356" s="1"/>
  <c r="AA356"/>
  <c r="AB355"/>
  <c r="AE355" s="1"/>
  <c r="AA355"/>
  <c r="AB354"/>
  <c r="AE354" s="1"/>
  <c r="AA354"/>
  <c r="AB353"/>
  <c r="AE353" s="1"/>
  <c r="AA353"/>
  <c r="AB352"/>
  <c r="AE352" s="1"/>
  <c r="AA352"/>
  <c r="AB351"/>
  <c r="AE351" s="1"/>
  <c r="AA351"/>
  <c r="AB350"/>
  <c r="AE350" s="1"/>
  <c r="AA350"/>
  <c r="AA383" s="1"/>
  <c r="AA346"/>
  <c r="AA347" s="1"/>
  <c r="AA342"/>
  <c r="AA341"/>
  <c r="AA340"/>
  <c r="AA339"/>
  <c r="AA336"/>
  <c r="AA337" s="1"/>
  <c r="AD332"/>
  <c r="AB329"/>
  <c r="AE329" s="1"/>
  <c r="AA329"/>
  <c r="AA328"/>
  <c r="AA325"/>
  <c r="AA324"/>
  <c r="AA321"/>
  <c r="AA320"/>
  <c r="AA319"/>
  <c r="AB314"/>
  <c r="AE314" s="1"/>
  <c r="AA314"/>
  <c r="AB313"/>
  <c r="AE313" s="1"/>
  <c r="AA313"/>
  <c r="AB308"/>
  <c r="AA308"/>
  <c r="AA311" s="1"/>
  <c r="AA305"/>
  <c r="AA306" s="1"/>
  <c r="AA304"/>
  <c r="AA303"/>
  <c r="AA302"/>
  <c r="AA301"/>
  <c r="AB300"/>
  <c r="AE300" s="1"/>
  <c r="AA300"/>
  <c r="AA299"/>
  <c r="AA296"/>
  <c r="AA297" s="1"/>
  <c r="AA397" s="1"/>
  <c r="AA402" s="1"/>
  <c r="AA295"/>
  <c r="AA294"/>
  <c r="AA293"/>
  <c r="AB292"/>
  <c r="AE292" s="1"/>
  <c r="AA292"/>
  <c r="AB291"/>
  <c r="AE291" s="1"/>
  <c r="AA291"/>
  <c r="AA290"/>
  <c r="AA289"/>
  <c r="AA288"/>
  <c r="AA287"/>
  <c r="AA286"/>
  <c r="AA282"/>
  <c r="AA281"/>
  <c r="AB276"/>
  <c r="AE276" s="1"/>
  <c r="AA276"/>
  <c r="AB274"/>
  <c r="AE274" s="1"/>
  <c r="AA274"/>
  <c r="AB273"/>
  <c r="AE273" s="1"/>
  <c r="AA273"/>
  <c r="AB271"/>
  <c r="AE271" s="1"/>
  <c r="AA271"/>
  <c r="AE267"/>
  <c r="AA257"/>
  <c r="AA256"/>
  <c r="AA255"/>
  <c r="AB253"/>
  <c r="AE253" s="1"/>
  <c r="AA253"/>
  <c r="AA252"/>
  <c r="AA251"/>
  <c r="AA250"/>
  <c r="AA248"/>
  <c r="AA247"/>
  <c r="AA246"/>
  <c r="AB243"/>
  <c r="AE243" s="1"/>
  <c r="AA243"/>
  <c r="AA242"/>
  <c r="AB241"/>
  <c r="AE241" s="1"/>
  <c r="AA241"/>
  <c r="AB236"/>
  <c r="AE236" s="1"/>
  <c r="AA236"/>
  <c r="AB235"/>
  <c r="AE235" s="1"/>
  <c r="AA235"/>
  <c r="AB234"/>
  <c r="AE234" s="1"/>
  <c r="AA234"/>
  <c r="AB233"/>
  <c r="AE233" s="1"/>
  <c r="AA233"/>
  <c r="AB232"/>
  <c r="AE232" s="1"/>
  <c r="AA232"/>
  <c r="AB231"/>
  <c r="AE231" s="1"/>
  <c r="AA231"/>
  <c r="AB230"/>
  <c r="AE230" s="1"/>
  <c r="AA230"/>
  <c r="AB229"/>
  <c r="AE229" s="1"/>
  <c r="AA229"/>
  <c r="AB228"/>
  <c r="AE228" s="1"/>
  <c r="AA228"/>
  <c r="AB227"/>
  <c r="AE227" s="1"/>
  <c r="AA227"/>
  <c r="AB226"/>
  <c r="AE226" s="1"/>
  <c r="AA226"/>
  <c r="AB225"/>
  <c r="AE225" s="1"/>
  <c r="AA225"/>
  <c r="AB224"/>
  <c r="AE224" s="1"/>
  <c r="AA224"/>
  <c r="AB222"/>
  <c r="AE222" s="1"/>
  <c r="AA222"/>
  <c r="AB221"/>
  <c r="AE221" s="1"/>
  <c r="AA221"/>
  <c r="AB220"/>
  <c r="AE220" s="1"/>
  <c r="AA220"/>
  <c r="AA237" s="1"/>
  <c r="AB215"/>
  <c r="AE215" s="1"/>
  <c r="AA215"/>
  <c r="AB214"/>
  <c r="AA214"/>
  <c r="AA216" s="1"/>
  <c r="AB211"/>
  <c r="AE211" s="1"/>
  <c r="AA211"/>
  <c r="AB210"/>
  <c r="AE210" s="1"/>
  <c r="AA210"/>
  <c r="AB209"/>
  <c r="AE209" s="1"/>
  <c r="AA209"/>
  <c r="AB208"/>
  <c r="AE208" s="1"/>
  <c r="AA208"/>
  <c r="AA212" s="1"/>
  <c r="AA205"/>
  <c r="AA204"/>
  <c r="AA203"/>
  <c r="AA202"/>
  <c r="AA201"/>
  <c r="AA200"/>
  <c r="AA199"/>
  <c r="AA198"/>
  <c r="AA197"/>
  <c r="AB191"/>
  <c r="AE191" s="1"/>
  <c r="AA191"/>
  <c r="AB190"/>
  <c r="AE190" s="1"/>
  <c r="AA190"/>
  <c r="AB189"/>
  <c r="AE189" s="1"/>
  <c r="AA189"/>
  <c r="AB188"/>
  <c r="AE188" s="1"/>
  <c r="AA188"/>
  <c r="AB185"/>
  <c r="AE185" s="1"/>
  <c r="AA185"/>
  <c r="AB184"/>
  <c r="AE184" s="1"/>
  <c r="AA184"/>
  <c r="AB183"/>
  <c r="AE183" s="1"/>
  <c r="AA183"/>
  <c r="AB182"/>
  <c r="AE182" s="1"/>
  <c r="AA182"/>
  <c r="AB179"/>
  <c r="AE179" s="1"/>
  <c r="AA179"/>
  <c r="AB178"/>
  <c r="AE178" s="1"/>
  <c r="AA178"/>
  <c r="AB177"/>
  <c r="AE177" s="1"/>
  <c r="AA177"/>
  <c r="AB176"/>
  <c r="AE176" s="1"/>
  <c r="AA176"/>
  <c r="AB173"/>
  <c r="AE173" s="1"/>
  <c r="AA173"/>
  <c r="AB172"/>
  <c r="AE172" s="1"/>
  <c r="AA172"/>
  <c r="AB171"/>
  <c r="AE171" s="1"/>
  <c r="AA171"/>
  <c r="AB170"/>
  <c r="AE170" s="1"/>
  <c r="AA170"/>
  <c r="AB167"/>
  <c r="AE167" s="1"/>
  <c r="AA167"/>
  <c r="AB166"/>
  <c r="AE166" s="1"/>
  <c r="AA166"/>
  <c r="AB165"/>
  <c r="AE165" s="1"/>
  <c r="AA165"/>
  <c r="AB164"/>
  <c r="AE164" s="1"/>
  <c r="AA164"/>
  <c r="AB161"/>
  <c r="AE161" s="1"/>
  <c r="AA161"/>
  <c r="AB160"/>
  <c r="AE160" s="1"/>
  <c r="AA160"/>
  <c r="AB159"/>
  <c r="AE159" s="1"/>
  <c r="AA159"/>
  <c r="AB158"/>
  <c r="AE158" s="1"/>
  <c r="AA158"/>
  <c r="AB155"/>
  <c r="AE155" s="1"/>
  <c r="AA155"/>
  <c r="AB154"/>
  <c r="AE154" s="1"/>
  <c r="AA154"/>
  <c r="AB153"/>
  <c r="AE153" s="1"/>
  <c r="AA153"/>
  <c r="AB152"/>
  <c r="AE152" s="1"/>
  <c r="AA152"/>
  <c r="AB148"/>
  <c r="AA148"/>
  <c r="AB146"/>
  <c r="AE146" s="1"/>
  <c r="AA146"/>
  <c r="AB145"/>
  <c r="AD145" s="1"/>
  <c r="AA145"/>
  <c r="AB140"/>
  <c r="AE140" s="1"/>
  <c r="AA140"/>
  <c r="AB139"/>
  <c r="AE139" s="1"/>
  <c r="AA139"/>
  <c r="AB138"/>
  <c r="AE138" s="1"/>
  <c r="AA138"/>
  <c r="AB137"/>
  <c r="AE137" s="1"/>
  <c r="AA137"/>
  <c r="AB136"/>
  <c r="AE136" s="1"/>
  <c r="AA136"/>
  <c r="AB135"/>
  <c r="AE135" s="1"/>
  <c r="AA135"/>
  <c r="AB134"/>
  <c r="AE134" s="1"/>
  <c r="AA134"/>
  <c r="AB133"/>
  <c r="AE133" s="1"/>
  <c r="AA133"/>
  <c r="AB132"/>
  <c r="AE132" s="1"/>
  <c r="AA132"/>
  <c r="AB131"/>
  <c r="AE131" s="1"/>
  <c r="AA131"/>
  <c r="AB130"/>
  <c r="AE130" s="1"/>
  <c r="AA130"/>
  <c r="AB129"/>
  <c r="AE129" s="1"/>
  <c r="AA129"/>
  <c r="AB128"/>
  <c r="AE128" s="1"/>
  <c r="AA128"/>
  <c r="AB127"/>
  <c r="AE127" s="1"/>
  <c r="AA127"/>
  <c r="AB126"/>
  <c r="AE126" s="1"/>
  <c r="AA126"/>
  <c r="AB125"/>
  <c r="AE125" s="1"/>
  <c r="AA125"/>
  <c r="AB124"/>
  <c r="AE124" s="1"/>
  <c r="AA124"/>
  <c r="AB123"/>
  <c r="AE123" s="1"/>
  <c r="AA123"/>
  <c r="AB122"/>
  <c r="AE122" s="1"/>
  <c r="AA122"/>
  <c r="AB121"/>
  <c r="AE121" s="1"/>
  <c r="AA121"/>
  <c r="AB120"/>
  <c r="AE120" s="1"/>
  <c r="AA120"/>
  <c r="AB119"/>
  <c r="AE119" s="1"/>
  <c r="AA119"/>
  <c r="AB115"/>
  <c r="AE115" s="1"/>
  <c r="AA115"/>
  <c r="AB114"/>
  <c r="AE114" s="1"/>
  <c r="AA114"/>
  <c r="AB113"/>
  <c r="AE113" s="1"/>
  <c r="AA113"/>
  <c r="AB108"/>
  <c r="AE108" s="1"/>
  <c r="AA108"/>
  <c r="AB107"/>
  <c r="AE107" s="1"/>
  <c r="AA107"/>
  <c r="AB106"/>
  <c r="AE106" s="1"/>
  <c r="AA106"/>
  <c r="AB105"/>
  <c r="AE105" s="1"/>
  <c r="AA105"/>
  <c r="AB104"/>
  <c r="AE104" s="1"/>
  <c r="AA104"/>
  <c r="AB103"/>
  <c r="AE103" s="1"/>
  <c r="AA103"/>
  <c r="AB102"/>
  <c r="AE102" s="1"/>
  <c r="AA102"/>
  <c r="AB101"/>
  <c r="AE101" s="1"/>
  <c r="AA101"/>
  <c r="AB100"/>
  <c r="AE100" s="1"/>
  <c r="AA100"/>
  <c r="AB99"/>
  <c r="AE99" s="1"/>
  <c r="AA99"/>
  <c r="AB98"/>
  <c r="AE98" s="1"/>
  <c r="AA98"/>
  <c r="AB97"/>
  <c r="AE97" s="1"/>
  <c r="AA97"/>
  <c r="AB96"/>
  <c r="AE96" s="1"/>
  <c r="AA96"/>
  <c r="AB95"/>
  <c r="AE95" s="1"/>
  <c r="AA95"/>
  <c r="AB94"/>
  <c r="AE94" s="1"/>
  <c r="AA94"/>
  <c r="AB93"/>
  <c r="AE93" s="1"/>
  <c r="AA93"/>
  <c r="AB92"/>
  <c r="AE92" s="1"/>
  <c r="AA92"/>
  <c r="AB91"/>
  <c r="AE91" s="1"/>
  <c r="AA91"/>
  <c r="AB90"/>
  <c r="AE90" s="1"/>
  <c r="AA90"/>
  <c r="AB89"/>
  <c r="AE89" s="1"/>
  <c r="AA89"/>
  <c r="AB88"/>
  <c r="AE88" s="1"/>
  <c r="AA88"/>
  <c r="AB84"/>
  <c r="AE84" s="1"/>
  <c r="AA84"/>
  <c r="AB83"/>
  <c r="AE83" s="1"/>
  <c r="AA83"/>
  <c r="AB82"/>
  <c r="AE82" s="1"/>
  <c r="AA82"/>
  <c r="AB75"/>
  <c r="AE75" s="1"/>
  <c r="AA75"/>
  <c r="AB74"/>
  <c r="AE74" s="1"/>
  <c r="AA74"/>
  <c r="AB73"/>
  <c r="AE73" s="1"/>
  <c r="AA73"/>
  <c r="AB72"/>
  <c r="AE72" s="1"/>
  <c r="AA72"/>
  <c r="AB71"/>
  <c r="AE71" s="1"/>
  <c r="AA71"/>
  <c r="AB70"/>
  <c r="AE70" s="1"/>
  <c r="AA70"/>
  <c r="AB69"/>
  <c r="AE69" s="1"/>
  <c r="AA69"/>
  <c r="AB68"/>
  <c r="AE68" s="1"/>
  <c r="AA68"/>
  <c r="AB67"/>
  <c r="AE67" s="1"/>
  <c r="AA67"/>
  <c r="AB66"/>
  <c r="AE66" s="1"/>
  <c r="AA66"/>
  <c r="AB65"/>
  <c r="AE65" s="1"/>
  <c r="AA65"/>
  <c r="AB64"/>
  <c r="AE64" s="1"/>
  <c r="AA64"/>
  <c r="AB63"/>
  <c r="AE63" s="1"/>
  <c r="AA63"/>
  <c r="AB62"/>
  <c r="AE62" s="1"/>
  <c r="AA62"/>
  <c r="AB61"/>
  <c r="AE61" s="1"/>
  <c r="AA61"/>
  <c r="AB60"/>
  <c r="AE60" s="1"/>
  <c r="AA60"/>
  <c r="AB59"/>
  <c r="AE59" s="1"/>
  <c r="AA59"/>
  <c r="AB58"/>
  <c r="AE58" s="1"/>
  <c r="AA58"/>
  <c r="AB57"/>
  <c r="AE57" s="1"/>
  <c r="AA57"/>
  <c r="AB56"/>
  <c r="AE56" s="1"/>
  <c r="AA56"/>
  <c r="AB55"/>
  <c r="AE55" s="1"/>
  <c r="AA55"/>
  <c r="AB54"/>
  <c r="AE54" s="1"/>
  <c r="AA54"/>
  <c r="AB50"/>
  <c r="AE50" s="1"/>
  <c r="AA50"/>
  <c r="AB49"/>
  <c r="AE49" s="1"/>
  <c r="AA49"/>
  <c r="AB48"/>
  <c r="AE48" s="1"/>
  <c r="AA48"/>
  <c r="AB43"/>
  <c r="AE43" s="1"/>
  <c r="AA43"/>
  <c r="AB42"/>
  <c r="AE42" s="1"/>
  <c r="AA42"/>
  <c r="AB41"/>
  <c r="AE41" s="1"/>
  <c r="AA41"/>
  <c r="AB40"/>
  <c r="AE40" s="1"/>
  <c r="AA40"/>
  <c r="AB39"/>
  <c r="AE39" s="1"/>
  <c r="AA39"/>
  <c r="AB38"/>
  <c r="AE38" s="1"/>
  <c r="AA38"/>
  <c r="AB37"/>
  <c r="AE37" s="1"/>
  <c r="AA37"/>
  <c r="AB36"/>
  <c r="AE36" s="1"/>
  <c r="AA36"/>
  <c r="AB35"/>
  <c r="AE35" s="1"/>
  <c r="AA35"/>
  <c r="AB34"/>
  <c r="AE34" s="1"/>
  <c r="AA34"/>
  <c r="AB33"/>
  <c r="AE33" s="1"/>
  <c r="AA33"/>
  <c r="AB32"/>
  <c r="AE32" s="1"/>
  <c r="AA32"/>
  <c r="AB31"/>
  <c r="AE31" s="1"/>
  <c r="AA31"/>
  <c r="AB30"/>
  <c r="AE30" s="1"/>
  <c r="AA30"/>
  <c r="AB29"/>
  <c r="AE29" s="1"/>
  <c r="AA29"/>
  <c r="AB28"/>
  <c r="AE28" s="1"/>
  <c r="AA28"/>
  <c r="AB27"/>
  <c r="AE27" s="1"/>
  <c r="AA27"/>
  <c r="AB25"/>
  <c r="AE25" s="1"/>
  <c r="AA25"/>
  <c r="AB24"/>
  <c r="AE24" s="1"/>
  <c r="AA24"/>
  <c r="AB23"/>
  <c r="AE23" s="1"/>
  <c r="AA23"/>
  <c r="AB19"/>
  <c r="AE19" s="1"/>
  <c r="AA19"/>
  <c r="AB18"/>
  <c r="AE18" s="1"/>
  <c r="AA18"/>
  <c r="AB17"/>
  <c r="AE17" s="1"/>
  <c r="AA17"/>
  <c r="AD398"/>
  <c r="AD399"/>
  <c r="AD400"/>
  <c r="AD401"/>
  <c r="AD402"/>
  <c r="AD403"/>
  <c r="AD404"/>
  <c r="AD405"/>
  <c r="AD406"/>
  <c r="AD407"/>
  <c r="AD408"/>
  <c r="AD409"/>
  <c r="AD410"/>
  <c r="AD411"/>
  <c r="AD412"/>
  <c r="AD413"/>
  <c r="AD414"/>
  <c r="AD415"/>
  <c r="AD416"/>
  <c r="AD417"/>
  <c r="AD418"/>
  <c r="AD419"/>
  <c r="AD420"/>
  <c r="AD421"/>
  <c r="AD422"/>
  <c r="AD423"/>
  <c r="AD424"/>
  <c r="AD425"/>
  <c r="AD426"/>
  <c r="AD427"/>
  <c r="AD428"/>
  <c r="AD429"/>
  <c r="AD430"/>
  <c r="AD431"/>
  <c r="AD432"/>
  <c r="AD433"/>
  <c r="AD434"/>
  <c r="AD435"/>
  <c r="AD436"/>
  <c r="AD437"/>
  <c r="AD438"/>
  <c r="AD439"/>
  <c r="AD440"/>
  <c r="AD441"/>
  <c r="AD442"/>
  <c r="AD443"/>
  <c r="AD444"/>
  <c r="AD445"/>
  <c r="AD446"/>
  <c r="AD447"/>
  <c r="AD448"/>
  <c r="AD449"/>
  <c r="AD450"/>
  <c r="AD451"/>
  <c r="AD452"/>
  <c r="AD453"/>
  <c r="AD454"/>
  <c r="AD455"/>
  <c r="AD456"/>
  <c r="AD457"/>
  <c r="AD458"/>
  <c r="AD459"/>
  <c r="AD460"/>
  <c r="AD461"/>
  <c r="AD462"/>
  <c r="AD463"/>
  <c r="AD464"/>
  <c r="AD465"/>
  <c r="AD466"/>
  <c r="AD467"/>
  <c r="AD468"/>
  <c r="AD469"/>
  <c r="AD470"/>
  <c r="AD471"/>
  <c r="AD472"/>
  <c r="AD473"/>
  <c r="AD474"/>
  <c r="AD475"/>
  <c r="AD476"/>
  <c r="AD477"/>
  <c r="AD478"/>
  <c r="AD479"/>
  <c r="AD480"/>
  <c r="AD481"/>
  <c r="AD482"/>
  <c r="AD483"/>
  <c r="AD484"/>
  <c r="AD485"/>
  <c r="AD486"/>
  <c r="AD487"/>
  <c r="AD488"/>
  <c r="AD489"/>
  <c r="AD490"/>
  <c r="AD491"/>
  <c r="AD492"/>
  <c r="AD493"/>
  <c r="AD494"/>
  <c r="AD495"/>
  <c r="AD496"/>
  <c r="AD497"/>
  <c r="AD498"/>
  <c r="AD499"/>
  <c r="AD500"/>
  <c r="AD501"/>
  <c r="AD502"/>
  <c r="AD503"/>
  <c r="AD504"/>
  <c r="AD505"/>
  <c r="AD506"/>
  <c r="AD507"/>
  <c r="AD508"/>
  <c r="AD509"/>
  <c r="AD510"/>
  <c r="AD511"/>
  <c r="AD512"/>
  <c r="AD513"/>
  <c r="AD514"/>
  <c r="AD515"/>
  <c r="X515" i="1"/>
  <c r="Y311"/>
  <c r="Z332"/>
  <c r="Z333" s="1"/>
  <c r="AA314"/>
  <c r="Z314"/>
  <c r="AB314" s="1"/>
  <c r="AA313"/>
  <c r="Z313"/>
  <c r="AB313" s="1"/>
  <c r="Z311"/>
  <c r="AA122"/>
  <c r="Z122"/>
  <c r="AB122" s="1"/>
  <c r="AA121"/>
  <c r="Z121"/>
  <c r="AB121" s="1"/>
  <c r="AA120"/>
  <c r="Z120"/>
  <c r="AB120" s="1"/>
  <c r="AA119"/>
  <c r="Z119"/>
  <c r="AB119" s="1"/>
  <c r="Y509"/>
  <c r="Y508"/>
  <c r="Y507"/>
  <c r="Y506"/>
  <c r="Y505"/>
  <c r="Y504"/>
  <c r="Y503"/>
  <c r="Y502"/>
  <c r="Y501"/>
  <c r="Y500"/>
  <c r="Y499"/>
  <c r="Y498"/>
  <c r="Y497"/>
  <c r="Y496"/>
  <c r="Y495"/>
  <c r="Y494"/>
  <c r="Y493"/>
  <c r="Y492"/>
  <c r="Y491"/>
  <c r="Y490"/>
  <c r="Y489"/>
  <c r="Y488"/>
  <c r="Y487"/>
  <c r="Y486"/>
  <c r="Y485"/>
  <c r="Y484"/>
  <c r="Y483"/>
  <c r="Y482"/>
  <c r="Y481"/>
  <c r="Y480"/>
  <c r="Y479"/>
  <c r="Y478"/>
  <c r="Y477"/>
  <c r="Y476"/>
  <c r="Y475"/>
  <c r="Y474"/>
  <c r="Y473"/>
  <c r="Y472"/>
  <c r="Y471"/>
  <c r="Y470"/>
  <c r="Y469"/>
  <c r="Y468"/>
  <c r="Y467"/>
  <c r="Y466"/>
  <c r="Y465"/>
  <c r="Y464"/>
  <c r="Y463"/>
  <c r="Y462"/>
  <c r="Y461"/>
  <c r="Y460"/>
  <c r="Y459"/>
  <c r="Y458"/>
  <c r="Y457"/>
  <c r="Y456"/>
  <c r="Y455"/>
  <c r="Y454"/>
  <c r="Y453"/>
  <c r="Y452"/>
  <c r="Y451"/>
  <c r="Y450"/>
  <c r="Y449"/>
  <c r="Y448"/>
  <c r="Y447"/>
  <c r="Y446"/>
  <c r="Y445"/>
  <c r="Y444"/>
  <c r="Y443"/>
  <c r="Y442"/>
  <c r="Y438"/>
  <c r="Z438" s="1"/>
  <c r="AB438" s="1"/>
  <c r="Y437"/>
  <c r="Z437" s="1"/>
  <c r="AB437" s="1"/>
  <c r="Y436"/>
  <c r="Z436" s="1"/>
  <c r="AB436" s="1"/>
  <c r="Y435"/>
  <c r="Z435" s="1"/>
  <c r="AB435" s="1"/>
  <c r="Y434"/>
  <c r="AA434" s="1"/>
  <c r="Y433"/>
  <c r="Z433" s="1"/>
  <c r="AB433" s="1"/>
  <c r="Y432"/>
  <c r="Z432" s="1"/>
  <c r="AB432" s="1"/>
  <c r="Y431"/>
  <c r="AA431" s="1"/>
  <c r="Y430"/>
  <c r="Z430" s="1"/>
  <c r="AB430" s="1"/>
  <c r="Y429"/>
  <c r="AA429" s="1"/>
  <c r="Y428"/>
  <c r="Z428" s="1"/>
  <c r="AB428" s="1"/>
  <c r="Y427"/>
  <c r="Z427" s="1"/>
  <c r="AB427" s="1"/>
  <c r="Y426"/>
  <c r="AA426" s="1"/>
  <c r="Y425"/>
  <c r="Z425" s="1"/>
  <c r="AB425" s="1"/>
  <c r="Y424"/>
  <c r="Z424" s="1"/>
  <c r="AB424" s="1"/>
  <c r="Y423"/>
  <c r="Z423" s="1"/>
  <c r="AB423" s="1"/>
  <c r="Y422"/>
  <c r="Z422" s="1"/>
  <c r="AB422" s="1"/>
  <c r="Y421"/>
  <c r="Z421" s="1"/>
  <c r="AB421" s="1"/>
  <c r="Y420"/>
  <c r="Z420" s="1"/>
  <c r="AB420" s="1"/>
  <c r="Y419"/>
  <c r="Z419" s="1"/>
  <c r="AB419" s="1"/>
  <c r="Y418"/>
  <c r="Z418" s="1"/>
  <c r="AB418" s="1"/>
  <c r="Y417"/>
  <c r="Z417" s="1"/>
  <c r="AB417" s="1"/>
  <c r="Y416"/>
  <c r="Y415"/>
  <c r="Y414"/>
  <c r="Z414" s="1"/>
  <c r="AB414" s="1"/>
  <c r="Y413"/>
  <c r="Z413" s="1"/>
  <c r="AB413" s="1"/>
  <c r="Y412"/>
  <c r="Z412" s="1"/>
  <c r="AB412" s="1"/>
  <c r="Y411"/>
  <c r="Z411" s="1"/>
  <c r="AB411" s="1"/>
  <c r="Y410"/>
  <c r="AB410" s="1"/>
  <c r="Y409"/>
  <c r="Z409" s="1"/>
  <c r="AB409" s="1"/>
  <c r="Y408"/>
  <c r="Z408" s="1"/>
  <c r="AB408" s="1"/>
  <c r="Y407"/>
  <c r="Z407" s="1"/>
  <c r="AB407" s="1"/>
  <c r="Y406"/>
  <c r="Z406" s="1"/>
  <c r="Y395"/>
  <c r="Y394"/>
  <c r="Y393"/>
  <c r="Y387"/>
  <c r="Y382"/>
  <c r="Z382" s="1"/>
  <c r="AB382" s="1"/>
  <c r="Y381"/>
  <c r="Z381" s="1"/>
  <c r="AB381" s="1"/>
  <c r="Y380"/>
  <c r="Z380" s="1"/>
  <c r="AB380" s="1"/>
  <c r="Y379"/>
  <c r="Z379" s="1"/>
  <c r="AB379" s="1"/>
  <c r="Y378"/>
  <c r="Z378" s="1"/>
  <c r="AB378" s="1"/>
  <c r="Y377"/>
  <c r="Y376"/>
  <c r="Z376" s="1"/>
  <c r="AB376" s="1"/>
  <c r="Y375"/>
  <c r="Z375" s="1"/>
  <c r="AB375" s="1"/>
  <c r="Y374"/>
  <c r="Z374" s="1"/>
  <c r="AB374" s="1"/>
  <c r="Y373"/>
  <c r="Z373" s="1"/>
  <c r="AB373" s="1"/>
  <c r="Y372"/>
  <c r="AA372" s="1"/>
  <c r="Y371"/>
  <c r="Z371" s="1"/>
  <c r="AB371" s="1"/>
  <c r="Y370"/>
  <c r="AA370" s="1"/>
  <c r="Y369"/>
  <c r="Z369" s="1"/>
  <c r="AB369" s="1"/>
  <c r="Y368"/>
  <c r="AA368" s="1"/>
  <c r="Y367"/>
  <c r="Z367" s="1"/>
  <c r="AB367" s="1"/>
  <c r="Y366"/>
  <c r="Y365"/>
  <c r="Z365" s="1"/>
  <c r="Y364"/>
  <c r="AA364" s="1"/>
  <c r="Y363"/>
  <c r="Z363" s="1"/>
  <c r="AB363" s="1"/>
  <c r="Y362"/>
  <c r="AA362" s="1"/>
  <c r="Y361"/>
  <c r="Z361" s="1"/>
  <c r="AB361" s="1"/>
  <c r="Y360"/>
  <c r="AA360" s="1"/>
  <c r="Y359"/>
  <c r="Z359" s="1"/>
  <c r="AB359" s="1"/>
  <c r="Y358"/>
  <c r="AA358" s="1"/>
  <c r="Y357"/>
  <c r="Z357" s="1"/>
  <c r="Y356"/>
  <c r="AA356" s="1"/>
  <c r="Y355"/>
  <c r="Z355" s="1"/>
  <c r="AB355" s="1"/>
  <c r="Y354"/>
  <c r="AA354" s="1"/>
  <c r="Y353"/>
  <c r="Z353" s="1"/>
  <c r="AB353" s="1"/>
  <c r="Y352"/>
  <c r="AA352" s="1"/>
  <c r="Y351"/>
  <c r="Z351" s="1"/>
  <c r="AB351" s="1"/>
  <c r="Y350"/>
  <c r="AA350" s="1"/>
  <c r="Y349"/>
  <c r="Y346"/>
  <c r="Z347" s="1"/>
  <c r="Y342"/>
  <c r="Y341"/>
  <c r="Z341" s="1"/>
  <c r="Y340"/>
  <c r="Y339"/>
  <c r="Z339" s="1"/>
  <c r="Y336"/>
  <c r="Z336" s="1"/>
  <c r="Z337" s="1"/>
  <c r="Y332"/>
  <c r="Y333" s="1"/>
  <c r="Y329"/>
  <c r="Z329" s="1"/>
  <c r="AB329" s="1"/>
  <c r="Y328"/>
  <c r="Y325"/>
  <c r="Z325" s="1"/>
  <c r="Y324"/>
  <c r="Z324" s="1"/>
  <c r="Y321"/>
  <c r="Y320"/>
  <c r="Y319"/>
  <c r="AB305"/>
  <c r="AB304"/>
  <c r="AB300"/>
  <c r="Y299"/>
  <c r="Z299" s="1"/>
  <c r="AB296"/>
  <c r="AA295"/>
  <c r="Y294"/>
  <c r="Y293"/>
  <c r="Y291"/>
  <c r="AB291" s="1"/>
  <c r="Y290"/>
  <c r="Y287"/>
  <c r="Y286"/>
  <c r="Y282"/>
  <c r="Y281"/>
  <c r="Y280"/>
  <c r="Y279"/>
  <c r="Y278"/>
  <c r="Y277"/>
  <c r="Y276"/>
  <c r="AA276" s="1"/>
  <c r="Y275"/>
  <c r="Y274"/>
  <c r="AB274" s="1"/>
  <c r="Y273"/>
  <c r="AA273" s="1"/>
  <c r="Y272"/>
  <c r="Y271"/>
  <c r="AB271" s="1"/>
  <c r="Y270"/>
  <c r="Y269"/>
  <c r="Y268"/>
  <c r="Y267"/>
  <c r="Y266"/>
  <c r="Y265"/>
  <c r="Y264"/>
  <c r="Y257"/>
  <c r="Y256"/>
  <c r="Y255"/>
  <c r="Y253"/>
  <c r="Z253" s="1"/>
  <c r="AB253" s="1"/>
  <c r="Y252"/>
  <c r="AA252" s="1"/>
  <c r="Y251"/>
  <c r="AB251" s="1"/>
  <c r="Y250"/>
  <c r="AB250" s="1"/>
  <c r="Y248"/>
  <c r="Z248" s="1"/>
  <c r="Y247"/>
  <c r="Y246"/>
  <c r="Z246" s="1"/>
  <c r="Y243"/>
  <c r="Z243" s="1"/>
  <c r="AB243" s="1"/>
  <c r="Y242"/>
  <c r="Z242" s="1"/>
  <c r="Y241"/>
  <c r="AA241" s="1"/>
  <c r="Y236"/>
  <c r="Z236" s="1"/>
  <c r="AB236" s="1"/>
  <c r="Y235"/>
  <c r="AA235" s="1"/>
  <c r="Y234"/>
  <c r="Z234" s="1"/>
  <c r="AB234" s="1"/>
  <c r="Y233"/>
  <c r="Z233" s="1"/>
  <c r="AB233" s="1"/>
  <c r="Y232"/>
  <c r="Z232" s="1"/>
  <c r="AB232" s="1"/>
  <c r="Y231"/>
  <c r="Z231" s="1"/>
  <c r="AB231" s="1"/>
  <c r="Y230"/>
  <c r="Z230" s="1"/>
  <c r="AB230" s="1"/>
  <c r="Y229"/>
  <c r="Z229" s="1"/>
  <c r="AB229" s="1"/>
  <c r="Y228"/>
  <c r="AA228" s="1"/>
  <c r="Y227"/>
  <c r="Z227" s="1"/>
  <c r="AB227" s="1"/>
  <c r="Y226"/>
  <c r="AA226" s="1"/>
  <c r="Y225"/>
  <c r="Z225" s="1"/>
  <c r="AB225" s="1"/>
  <c r="Y224"/>
  <c r="AA224" s="1"/>
  <c r="Y222"/>
  <c r="Z222" s="1"/>
  <c r="AB222" s="1"/>
  <c r="Y221"/>
  <c r="AA221" s="1"/>
  <c r="Y220"/>
  <c r="Z220" s="1"/>
  <c r="AB220" s="1"/>
  <c r="Y152"/>
  <c r="Z152" s="1"/>
  <c r="AB152" s="1"/>
  <c r="Y215"/>
  <c r="AA215" s="1"/>
  <c r="Y214"/>
  <c r="Z214" s="1"/>
  <c r="AB214" s="1"/>
  <c r="Y211"/>
  <c r="AA211" s="1"/>
  <c r="Y210"/>
  <c r="Z210" s="1"/>
  <c r="AB210" s="1"/>
  <c r="Y209"/>
  <c r="AA209" s="1"/>
  <c r="Y208"/>
  <c r="Z208" s="1"/>
  <c r="AB208" s="1"/>
  <c r="Y205"/>
  <c r="Z205" s="1"/>
  <c r="AB205" s="1"/>
  <c r="Y204"/>
  <c r="Z204" s="1"/>
  <c r="AB204" s="1"/>
  <c r="Y203"/>
  <c r="Z203" s="1"/>
  <c r="AB203" s="1"/>
  <c r="Y202"/>
  <c r="AA202" s="1"/>
  <c r="Y201"/>
  <c r="Z201" s="1"/>
  <c r="AB201" s="1"/>
  <c r="Y200"/>
  <c r="AA200" s="1"/>
  <c r="Y199"/>
  <c r="Z199" s="1"/>
  <c r="AB199" s="1"/>
  <c r="Y198"/>
  <c r="Z198" s="1"/>
  <c r="AB198" s="1"/>
  <c r="Y191"/>
  <c r="AA191" s="1"/>
  <c r="Y190"/>
  <c r="AA190" s="1"/>
  <c r="Y189"/>
  <c r="AA189" s="1"/>
  <c r="Y188"/>
  <c r="AA188" s="1"/>
  <c r="Y185"/>
  <c r="AA185" s="1"/>
  <c r="Y184"/>
  <c r="AA184" s="1"/>
  <c r="Y183"/>
  <c r="AA183" s="1"/>
  <c r="Y182"/>
  <c r="Z182" s="1"/>
  <c r="AB182" s="1"/>
  <c r="Y179"/>
  <c r="AA179" s="1"/>
  <c r="Y178"/>
  <c r="AA178" s="1"/>
  <c r="Y177"/>
  <c r="AA177" s="1"/>
  <c r="Y176"/>
  <c r="AA176" s="1"/>
  <c r="Y173"/>
  <c r="AA173" s="1"/>
  <c r="Y172"/>
  <c r="AA172" s="1"/>
  <c r="Y171"/>
  <c r="AA171" s="1"/>
  <c r="Y170"/>
  <c r="AA170" s="1"/>
  <c r="Y167"/>
  <c r="AA167" s="1"/>
  <c r="Y166"/>
  <c r="AA166" s="1"/>
  <c r="Y165"/>
  <c r="AA165" s="1"/>
  <c r="Y164"/>
  <c r="Z164" s="1"/>
  <c r="AB164" s="1"/>
  <c r="Y161"/>
  <c r="Z161" s="1"/>
  <c r="AB161" s="1"/>
  <c r="Y160"/>
  <c r="AA160" s="1"/>
  <c r="Y159"/>
  <c r="AA159" s="1"/>
  <c r="Y158"/>
  <c r="AA158" s="1"/>
  <c r="Y155"/>
  <c r="AA155" s="1"/>
  <c r="Y154"/>
  <c r="AA154" s="1"/>
  <c r="Y153"/>
  <c r="AA153" s="1"/>
  <c r="AA149"/>
  <c r="Y146"/>
  <c r="Z146" s="1"/>
  <c r="AB146" s="1"/>
  <c r="Y145"/>
  <c r="Z145" s="1"/>
  <c r="AB145" s="1"/>
  <c r="Y140"/>
  <c r="Z140" s="1"/>
  <c r="AB140" s="1"/>
  <c r="Y139"/>
  <c r="Z139" s="1"/>
  <c r="AB139" s="1"/>
  <c r="Y138"/>
  <c r="Z138" s="1"/>
  <c r="AB138" s="1"/>
  <c r="Y137"/>
  <c r="Z137" s="1"/>
  <c r="AB137" s="1"/>
  <c r="Y136"/>
  <c r="AA136" s="1"/>
  <c r="Y135"/>
  <c r="Z135" s="1"/>
  <c r="AB135" s="1"/>
  <c r="Y134"/>
  <c r="AA134" s="1"/>
  <c r="Y133"/>
  <c r="Z133" s="1"/>
  <c r="AB133" s="1"/>
  <c r="Y132"/>
  <c r="AA132" s="1"/>
  <c r="Y131"/>
  <c r="Z131" s="1"/>
  <c r="AB131" s="1"/>
  <c r="Y130"/>
  <c r="AA130" s="1"/>
  <c r="Y129"/>
  <c r="Z129" s="1"/>
  <c r="AB129" s="1"/>
  <c r="Y128"/>
  <c r="Z128" s="1"/>
  <c r="AB128" s="1"/>
  <c r="Y127"/>
  <c r="Z127" s="1"/>
  <c r="AB127" s="1"/>
  <c r="Y126"/>
  <c r="Z126" s="1"/>
  <c r="AB126" s="1"/>
  <c r="Y125"/>
  <c r="AA125" s="1"/>
  <c r="Y124"/>
  <c r="Z124" s="1"/>
  <c r="AB124" s="1"/>
  <c r="Y123"/>
  <c r="AA123" s="1"/>
  <c r="Y115"/>
  <c r="Z115" s="1"/>
  <c r="AB115" s="1"/>
  <c r="Y114"/>
  <c r="Z114" s="1"/>
  <c r="AB114" s="1"/>
  <c r="Y113"/>
  <c r="Z113" s="1"/>
  <c r="AB113" s="1"/>
  <c r="Y108"/>
  <c r="Z108" s="1"/>
  <c r="AB108" s="1"/>
  <c r="Y107"/>
  <c r="Z107" s="1"/>
  <c r="AB107" s="1"/>
  <c r="Y106"/>
  <c r="Z106" s="1"/>
  <c r="AB106" s="1"/>
  <c r="Y105"/>
  <c r="Z105" s="1"/>
  <c r="AB105" s="1"/>
  <c r="Y104"/>
  <c r="Z104" s="1"/>
  <c r="AB104" s="1"/>
  <c r="Y103"/>
  <c r="Z103" s="1"/>
  <c r="AB103" s="1"/>
  <c r="Y102"/>
  <c r="Z102" s="1"/>
  <c r="AB102" s="1"/>
  <c r="Y101"/>
  <c r="Z101" s="1"/>
  <c r="AB101" s="1"/>
  <c r="Y100"/>
  <c r="Z100" s="1"/>
  <c r="AB100" s="1"/>
  <c r="Y99"/>
  <c r="Z99" s="1"/>
  <c r="AB99" s="1"/>
  <c r="Y98"/>
  <c r="Z98" s="1"/>
  <c r="AB98" s="1"/>
  <c r="Y97"/>
  <c r="Z97" s="1"/>
  <c r="AB97" s="1"/>
  <c r="Y96"/>
  <c r="Z96" s="1"/>
  <c r="AB96" s="1"/>
  <c r="Y95"/>
  <c r="Z95" s="1"/>
  <c r="AB95" s="1"/>
  <c r="Y94"/>
  <c r="Z94" s="1"/>
  <c r="AB94" s="1"/>
  <c r="Y93"/>
  <c r="Z93" s="1"/>
  <c r="AB93" s="1"/>
  <c r="Y92"/>
  <c r="Z92" s="1"/>
  <c r="AB92" s="1"/>
  <c r="Y91"/>
  <c r="Z91" s="1"/>
  <c r="AB91" s="1"/>
  <c r="Y90"/>
  <c r="Z90" s="1"/>
  <c r="AB90" s="1"/>
  <c r="Y89"/>
  <c r="Z89" s="1"/>
  <c r="AB89" s="1"/>
  <c r="Y88"/>
  <c r="Z88" s="1"/>
  <c r="AB88" s="1"/>
  <c r="Y84"/>
  <c r="Z84" s="1"/>
  <c r="AB84" s="1"/>
  <c r="Y83"/>
  <c r="Z83" s="1"/>
  <c r="AB83" s="1"/>
  <c r="Y82"/>
  <c r="Z82" s="1"/>
  <c r="AB82" s="1"/>
  <c r="Y75"/>
  <c r="Z75" s="1"/>
  <c r="AB75" s="1"/>
  <c r="Y74"/>
  <c r="Z74" s="1"/>
  <c r="AB74" s="1"/>
  <c r="Y73"/>
  <c r="Z73" s="1"/>
  <c r="AB73" s="1"/>
  <c r="Y72"/>
  <c r="AA72" s="1"/>
  <c r="Y71"/>
  <c r="Z71" s="1"/>
  <c r="AB71" s="1"/>
  <c r="Y70"/>
  <c r="AA70" s="1"/>
  <c r="Y69"/>
  <c r="Z69" s="1"/>
  <c r="AB69" s="1"/>
  <c r="Y68"/>
  <c r="AA68" s="1"/>
  <c r="Y67"/>
  <c r="Z67" s="1"/>
  <c r="AB67" s="1"/>
  <c r="Y66"/>
  <c r="AA66" s="1"/>
  <c r="Y65"/>
  <c r="Z65" s="1"/>
  <c r="AB65" s="1"/>
  <c r="Y64"/>
  <c r="AA64" s="1"/>
  <c r="Y63"/>
  <c r="Z63" s="1"/>
  <c r="AB63" s="1"/>
  <c r="Y62"/>
  <c r="AA62" s="1"/>
  <c r="Y61"/>
  <c r="Z61" s="1"/>
  <c r="AB61" s="1"/>
  <c r="Y60"/>
  <c r="AA60" s="1"/>
  <c r="Y59"/>
  <c r="Z59" s="1"/>
  <c r="AB59" s="1"/>
  <c r="Y58"/>
  <c r="AA58" s="1"/>
  <c r="Y57"/>
  <c r="Z57" s="1"/>
  <c r="AB57" s="1"/>
  <c r="Y56"/>
  <c r="AA56" s="1"/>
  <c r="Y55"/>
  <c r="Z55" s="1"/>
  <c r="AB55" s="1"/>
  <c r="Y54"/>
  <c r="AA54" s="1"/>
  <c r="Y51"/>
  <c r="Y50"/>
  <c r="Z50" s="1"/>
  <c r="AB50" s="1"/>
  <c r="Y49"/>
  <c r="AA49" s="1"/>
  <c r="Y48"/>
  <c r="Z48" s="1"/>
  <c r="AB48" s="1"/>
  <c r="Y43"/>
  <c r="Z43" s="1"/>
  <c r="AB43" s="1"/>
  <c r="Y42"/>
  <c r="Z42" s="1"/>
  <c r="AB42" s="1"/>
  <c r="Y41"/>
  <c r="Z41" s="1"/>
  <c r="AB41" s="1"/>
  <c r="Y40"/>
  <c r="Z40" s="1"/>
  <c r="AB40" s="1"/>
  <c r="Y39"/>
  <c r="Z39" s="1"/>
  <c r="AB39" s="1"/>
  <c r="Y38"/>
  <c r="Z38" s="1"/>
  <c r="AB38" s="1"/>
  <c r="Y37"/>
  <c r="Z37" s="1"/>
  <c r="AB37" s="1"/>
  <c r="Y36"/>
  <c r="Z36" s="1"/>
  <c r="AB36" s="1"/>
  <c r="Y35"/>
  <c r="Z35" s="1"/>
  <c r="AB35" s="1"/>
  <c r="Y34"/>
  <c r="Z34" s="1"/>
  <c r="AB34" s="1"/>
  <c r="Y33"/>
  <c r="Z33" s="1"/>
  <c r="AB33" s="1"/>
  <c r="Y32"/>
  <c r="Z32" s="1"/>
  <c r="AB32" s="1"/>
  <c r="Y31"/>
  <c r="Z31" s="1"/>
  <c r="AB31" s="1"/>
  <c r="Y30"/>
  <c r="Z30" s="1"/>
  <c r="AB30" s="1"/>
  <c r="Y29"/>
  <c r="Z29" s="1"/>
  <c r="AB29" s="1"/>
  <c r="Y28"/>
  <c r="Z28" s="1"/>
  <c r="AB28" s="1"/>
  <c r="Y27"/>
  <c r="Z27" s="1"/>
  <c r="AB27" s="1"/>
  <c r="Y26"/>
  <c r="Y25"/>
  <c r="Z25" s="1"/>
  <c r="AB25" s="1"/>
  <c r="Y24"/>
  <c r="Z24" s="1"/>
  <c r="AB24" s="1"/>
  <c r="Y23"/>
  <c r="Z23" s="1"/>
  <c r="AB23" s="1"/>
  <c r="Y20"/>
  <c r="Y19"/>
  <c r="Z19" s="1"/>
  <c r="AB19" s="1"/>
  <c r="Y18"/>
  <c r="Z18" s="1"/>
  <c r="AB18" s="1"/>
  <c r="Y17"/>
  <c r="Z17" s="1"/>
  <c r="AB17" s="1"/>
  <c r="Y13"/>
  <c r="Y12"/>
  <c r="Y11"/>
  <c r="Y10"/>
  <c r="Y9"/>
  <c r="Y8"/>
  <c r="Y7"/>
  <c r="AA320" l="1"/>
  <c r="Z320"/>
  <c r="Z321"/>
  <c r="AB321" s="1"/>
  <c r="Z319"/>
  <c r="AB319" s="1"/>
  <c r="Y343"/>
  <c r="Z342"/>
  <c r="AA394"/>
  <c r="Y283"/>
  <c r="Y330"/>
  <c r="AB216" i="6"/>
  <c r="AE214"/>
  <c r="AB311"/>
  <c r="AE308"/>
  <c r="AE152" i="7"/>
  <c r="AE158"/>
  <c r="AE164"/>
  <c r="AE170"/>
  <c r="AE176"/>
  <c r="AE182"/>
  <c r="AB212"/>
  <c r="AE208"/>
  <c r="AB216"/>
  <c r="AE214"/>
  <c r="AB237"/>
  <c r="AE220"/>
  <c r="AB212" i="8"/>
  <c r="AE208"/>
  <c r="AB216"/>
  <c r="AE214"/>
  <c r="AB237"/>
  <c r="AE220"/>
  <c r="AD388" i="6"/>
  <c r="AD382"/>
  <c r="AD380"/>
  <c r="AD378"/>
  <c r="AD372"/>
  <c r="AD370"/>
  <c r="AD368"/>
  <c r="AD366"/>
  <c r="AD364"/>
  <c r="AD362"/>
  <c r="AD360"/>
  <c r="AD358"/>
  <c r="AD356"/>
  <c r="AD354"/>
  <c r="AD352"/>
  <c r="AD350"/>
  <c r="AD314"/>
  <c r="AD308"/>
  <c r="AD300"/>
  <c r="AD292"/>
  <c r="AD276"/>
  <c r="AD274"/>
  <c r="AD235"/>
  <c r="AD233"/>
  <c r="AD231"/>
  <c r="AD229"/>
  <c r="AD227"/>
  <c r="AD225"/>
  <c r="AD221"/>
  <c r="AD215"/>
  <c r="AD211"/>
  <c r="AD209"/>
  <c r="AD191"/>
  <c r="AD189"/>
  <c r="AD185"/>
  <c r="AD183"/>
  <c r="AD179"/>
  <c r="AD177"/>
  <c r="AD173"/>
  <c r="AD171"/>
  <c r="AD167"/>
  <c r="AD165"/>
  <c r="AD161"/>
  <c r="AD159"/>
  <c r="AD155"/>
  <c r="AD153"/>
  <c r="AD139"/>
  <c r="AD137"/>
  <c r="AD135"/>
  <c r="AD133"/>
  <c r="AD131"/>
  <c r="AD129"/>
  <c r="AD127"/>
  <c r="AD125"/>
  <c r="AD123"/>
  <c r="AD121"/>
  <c r="AD119"/>
  <c r="AD115"/>
  <c r="AD113"/>
  <c r="AD107"/>
  <c r="AD105"/>
  <c r="AD103"/>
  <c r="AD101"/>
  <c r="AD99"/>
  <c r="AD97"/>
  <c r="AD95"/>
  <c r="AD93"/>
  <c r="AD91"/>
  <c r="AD89"/>
  <c r="AD83"/>
  <c r="AD75"/>
  <c r="AD73"/>
  <c r="AD71"/>
  <c r="AD69"/>
  <c r="AD67"/>
  <c r="AD65"/>
  <c r="AD63"/>
  <c r="AD61"/>
  <c r="AD59"/>
  <c r="AD57"/>
  <c r="AD55"/>
  <c r="AD49"/>
  <c r="AD43"/>
  <c r="AD41"/>
  <c r="AD39"/>
  <c r="AD37"/>
  <c r="AD35"/>
  <c r="AD33"/>
  <c r="AD31"/>
  <c r="AD29"/>
  <c r="AD27"/>
  <c r="AD25"/>
  <c r="AD23"/>
  <c r="AD19"/>
  <c r="AD17"/>
  <c r="AD381" i="7"/>
  <c r="AD379"/>
  <c r="AD373"/>
  <c r="AD371"/>
  <c r="AD369"/>
  <c r="AD367"/>
  <c r="AD365"/>
  <c r="AD363"/>
  <c r="AD361"/>
  <c r="AD359"/>
  <c r="AD355"/>
  <c r="AD353"/>
  <c r="AD351"/>
  <c r="AD329"/>
  <c r="AD313"/>
  <c r="AD291"/>
  <c r="AD273"/>
  <c r="AD271"/>
  <c r="AD267"/>
  <c r="AD253"/>
  <c r="AD243"/>
  <c r="AD241"/>
  <c r="AD236"/>
  <c r="AD234"/>
  <c r="AD232"/>
  <c r="AD230"/>
  <c r="AD228"/>
  <c r="AD226"/>
  <c r="AD224"/>
  <c r="AD222"/>
  <c r="AD220"/>
  <c r="AD214"/>
  <c r="AD210"/>
  <c r="AD208"/>
  <c r="AD198"/>
  <c r="AD190"/>
  <c r="AD188"/>
  <c r="AD184"/>
  <c r="AD182"/>
  <c r="AD178"/>
  <c r="AD176"/>
  <c r="AD172"/>
  <c r="AD170"/>
  <c r="AD166"/>
  <c r="AD164"/>
  <c r="AD160"/>
  <c r="AD158"/>
  <c r="AD154"/>
  <c r="AD152"/>
  <c r="AD146"/>
  <c r="AD140"/>
  <c r="AD138"/>
  <c r="AD136"/>
  <c r="AD134"/>
  <c r="AD132"/>
  <c r="AD130"/>
  <c r="AD128"/>
  <c r="AD126"/>
  <c r="AD124"/>
  <c r="AD122"/>
  <c r="AD120"/>
  <c r="AD114"/>
  <c r="AD108"/>
  <c r="AD106"/>
  <c r="AD104"/>
  <c r="AD102"/>
  <c r="AD100"/>
  <c r="AD98"/>
  <c r="AD96"/>
  <c r="AD94"/>
  <c r="AD92"/>
  <c r="AD90"/>
  <c r="AD88"/>
  <c r="AD84"/>
  <c r="AD82"/>
  <c r="AD74"/>
  <c r="AD72"/>
  <c r="AD70"/>
  <c r="AD68"/>
  <c r="AD66"/>
  <c r="AD64"/>
  <c r="AD62"/>
  <c r="AD60"/>
  <c r="AD58"/>
  <c r="AD56"/>
  <c r="AD54"/>
  <c r="AD50"/>
  <c r="AD48"/>
  <c r="AD42"/>
  <c r="AD40"/>
  <c r="AD38"/>
  <c r="AD36"/>
  <c r="AD34"/>
  <c r="AD32"/>
  <c r="AD30"/>
  <c r="AD28"/>
  <c r="AD24"/>
  <c r="AD18"/>
  <c r="AD382" i="8"/>
  <c r="AD380"/>
  <c r="AD378"/>
  <c r="AD372"/>
  <c r="AD370"/>
  <c r="AD368"/>
  <c r="AD366"/>
  <c r="AD364"/>
  <c r="AD362"/>
  <c r="AD360"/>
  <c r="AD358"/>
  <c r="AD356"/>
  <c r="AD354"/>
  <c r="AD352"/>
  <c r="AD314"/>
  <c r="AD300"/>
  <c r="AD292"/>
  <c r="AD276"/>
  <c r="AD274"/>
  <c r="AD267"/>
  <c r="AD253"/>
  <c r="AD243"/>
  <c r="AD241"/>
  <c r="AD236"/>
  <c r="AD234"/>
  <c r="AD232"/>
  <c r="AD230"/>
  <c r="AD228"/>
  <c r="AD226"/>
  <c r="AD224"/>
  <c r="AD222"/>
  <c r="AD220"/>
  <c r="AD214"/>
  <c r="AD210"/>
  <c r="AD208"/>
  <c r="AD190"/>
  <c r="AD184"/>
  <c r="AD178"/>
  <c r="AD172"/>
  <c r="AD166"/>
  <c r="AD160"/>
  <c r="AD154"/>
  <c r="AD146"/>
  <c r="AD140"/>
  <c r="AD138"/>
  <c r="AD136"/>
  <c r="AD134"/>
  <c r="AD132"/>
  <c r="AD130"/>
  <c r="AD128"/>
  <c r="AD126"/>
  <c r="AD124"/>
  <c r="AD122"/>
  <c r="AD120"/>
  <c r="AD114"/>
  <c r="AD108"/>
  <c r="AD106"/>
  <c r="AD104"/>
  <c r="AD102"/>
  <c r="AD100"/>
  <c r="AD98"/>
  <c r="AD96"/>
  <c r="AD94"/>
  <c r="AD92"/>
  <c r="AD90"/>
  <c r="AD88"/>
  <c r="AD84"/>
  <c r="AD82"/>
  <c r="AD74"/>
  <c r="AD72"/>
  <c r="AD70"/>
  <c r="AD68"/>
  <c r="AD66"/>
  <c r="AD64"/>
  <c r="AD62"/>
  <c r="AD60"/>
  <c r="AD58"/>
  <c r="AD56"/>
  <c r="AD54"/>
  <c r="AD50"/>
  <c r="AD48"/>
  <c r="AD42"/>
  <c r="AD40"/>
  <c r="AD38"/>
  <c r="AD36"/>
  <c r="AD34"/>
  <c r="AD32"/>
  <c r="AD30"/>
  <c r="AD28"/>
  <c r="AD24"/>
  <c r="AD18"/>
  <c r="AB147" i="6"/>
  <c r="AE145"/>
  <c r="AE148"/>
  <c r="AE332"/>
  <c r="AB147" i="7"/>
  <c r="AE145"/>
  <c r="AE332"/>
  <c r="AE152" i="8"/>
  <c r="AE158"/>
  <c r="AE164"/>
  <c r="AE170"/>
  <c r="AE176"/>
  <c r="AE182"/>
  <c r="AE188"/>
  <c r="AE332"/>
  <c r="AA259" i="6"/>
  <c r="AA330"/>
  <c r="AA259" i="7"/>
  <c r="AA390"/>
  <c r="AA397" s="1"/>
  <c r="AA402" s="1"/>
  <c r="AA259" i="8"/>
  <c r="AA330"/>
  <c r="AA383"/>
  <c r="AA390"/>
  <c r="AA397" s="1"/>
  <c r="AA402" s="1"/>
  <c r="AD381" i="6"/>
  <c r="AD379"/>
  <c r="AD373"/>
  <c r="AD371"/>
  <c r="AD369"/>
  <c r="AD367"/>
  <c r="AD365"/>
  <c r="AD363"/>
  <c r="AD361"/>
  <c r="AD359"/>
  <c r="AD357"/>
  <c r="AD355"/>
  <c r="AD353"/>
  <c r="AD351"/>
  <c r="AD329"/>
  <c r="AD313"/>
  <c r="AD291"/>
  <c r="AD273"/>
  <c r="AD271"/>
  <c r="AD267"/>
  <c r="AD253"/>
  <c r="AD243"/>
  <c r="AD241"/>
  <c r="AD236"/>
  <c r="AD234"/>
  <c r="AD232"/>
  <c r="AD230"/>
  <c r="AD228"/>
  <c r="AD226"/>
  <c r="AD224"/>
  <c r="AD222"/>
  <c r="AD220"/>
  <c r="AD214"/>
  <c r="AD210"/>
  <c r="AD208"/>
  <c r="AD190"/>
  <c r="AD188"/>
  <c r="AD184"/>
  <c r="AD182"/>
  <c r="AD178"/>
  <c r="AD176"/>
  <c r="AD172"/>
  <c r="AD170"/>
  <c r="AD166"/>
  <c r="AD164"/>
  <c r="AD160"/>
  <c r="AD158"/>
  <c r="AD154"/>
  <c r="AD152"/>
  <c r="AD148"/>
  <c r="AD146"/>
  <c r="AD140"/>
  <c r="AD138"/>
  <c r="AD136"/>
  <c r="AD134"/>
  <c r="AD132"/>
  <c r="AD130"/>
  <c r="AD128"/>
  <c r="AD126"/>
  <c r="AD124"/>
  <c r="AD122"/>
  <c r="AD120"/>
  <c r="AD114"/>
  <c r="AD108"/>
  <c r="AD106"/>
  <c r="AD104"/>
  <c r="AD102"/>
  <c r="AD100"/>
  <c r="AD98"/>
  <c r="AD96"/>
  <c r="AD94"/>
  <c r="AD92"/>
  <c r="AD90"/>
  <c r="AD88"/>
  <c r="AD84"/>
  <c r="AD82"/>
  <c r="AD74"/>
  <c r="AD72"/>
  <c r="AD70"/>
  <c r="AD68"/>
  <c r="AD66"/>
  <c r="AD64"/>
  <c r="AD62"/>
  <c r="AD60"/>
  <c r="AD58"/>
  <c r="AD56"/>
  <c r="AD54"/>
  <c r="AD50"/>
  <c r="AD48"/>
  <c r="AD42"/>
  <c r="AD40"/>
  <c r="AD38"/>
  <c r="AD36"/>
  <c r="AD34"/>
  <c r="AD32"/>
  <c r="AD30"/>
  <c r="AD28"/>
  <c r="AD24"/>
  <c r="AD18"/>
  <c r="AD388" i="7"/>
  <c r="AD382"/>
  <c r="AD380"/>
  <c r="AD378"/>
  <c r="AD372"/>
  <c r="AD370"/>
  <c r="AD368"/>
  <c r="AD366"/>
  <c r="AD364"/>
  <c r="AD362"/>
  <c r="AD360"/>
  <c r="AD358"/>
  <c r="AD356"/>
  <c r="AD352"/>
  <c r="AD350"/>
  <c r="AD332"/>
  <c r="AD314"/>
  <c r="AD300"/>
  <c r="AD292"/>
  <c r="AD276"/>
  <c r="AD274"/>
  <c r="AD235"/>
  <c r="AD233"/>
  <c r="AD231"/>
  <c r="AD229"/>
  <c r="AD227"/>
  <c r="AD225"/>
  <c r="AD221"/>
  <c r="AD215"/>
  <c r="AD211"/>
  <c r="AD209"/>
  <c r="AD191"/>
  <c r="AD189"/>
  <c r="AD185"/>
  <c r="AD183"/>
  <c r="AD179"/>
  <c r="AD177"/>
  <c r="AD173"/>
  <c r="AD171"/>
  <c r="AD167"/>
  <c r="AD165"/>
  <c r="AD161"/>
  <c r="AD159"/>
  <c r="AD155"/>
  <c r="AD153"/>
  <c r="AD145"/>
  <c r="AD139"/>
  <c r="AD137"/>
  <c r="AD135"/>
  <c r="AD133"/>
  <c r="AD131"/>
  <c r="AD129"/>
  <c r="AD127"/>
  <c r="AD125"/>
  <c r="AD123"/>
  <c r="AD121"/>
  <c r="AD119"/>
  <c r="AD115"/>
  <c r="AD113"/>
  <c r="AD107"/>
  <c r="AD105"/>
  <c r="AD103"/>
  <c r="AD101"/>
  <c r="AD99"/>
  <c r="AD97"/>
  <c r="AD95"/>
  <c r="AD93"/>
  <c r="AD91"/>
  <c r="AD89"/>
  <c r="AD83"/>
  <c r="AD75"/>
  <c r="AD73"/>
  <c r="AD71"/>
  <c r="AD69"/>
  <c r="AD67"/>
  <c r="AD65"/>
  <c r="AD63"/>
  <c r="AD61"/>
  <c r="AD59"/>
  <c r="AD57"/>
  <c r="AD55"/>
  <c r="AD49"/>
  <c r="AD43"/>
  <c r="AD41"/>
  <c r="AD39"/>
  <c r="AD37"/>
  <c r="AD35"/>
  <c r="AD33"/>
  <c r="AD31"/>
  <c r="AD29"/>
  <c r="AD27"/>
  <c r="AD25"/>
  <c r="AD23"/>
  <c r="AD19"/>
  <c r="AD17"/>
  <c r="AD381" i="8"/>
  <c r="AD379"/>
  <c r="AD373"/>
  <c r="AD371"/>
  <c r="AD369"/>
  <c r="AD367"/>
  <c r="AD365"/>
  <c r="AD363"/>
  <c r="AD361"/>
  <c r="AD359"/>
  <c r="AD355"/>
  <c r="AD353"/>
  <c r="AD351"/>
  <c r="AD329"/>
  <c r="AD313"/>
  <c r="AD291"/>
  <c r="AD273"/>
  <c r="AD271"/>
  <c r="AD235"/>
  <c r="AD233"/>
  <c r="AD231"/>
  <c r="AD229"/>
  <c r="AD227"/>
  <c r="AD225"/>
  <c r="AD221"/>
  <c r="AD215"/>
  <c r="AD211"/>
  <c r="AD209"/>
  <c r="AD191"/>
  <c r="AD189"/>
  <c r="AD185"/>
  <c r="AD183"/>
  <c r="AD179"/>
  <c r="AD177"/>
  <c r="AD173"/>
  <c r="AD171"/>
  <c r="AD167"/>
  <c r="AD165"/>
  <c r="AD161"/>
  <c r="AD159"/>
  <c r="AD155"/>
  <c r="AD153"/>
  <c r="AD145"/>
  <c r="AD139"/>
  <c r="AD137"/>
  <c r="AD135"/>
  <c r="AD133"/>
  <c r="AD131"/>
  <c r="AD129"/>
  <c r="AD127"/>
  <c r="AD125"/>
  <c r="AD123"/>
  <c r="AD121"/>
  <c r="AD119"/>
  <c r="AD115"/>
  <c r="AD113"/>
  <c r="AD107"/>
  <c r="AD105"/>
  <c r="AD103"/>
  <c r="AD101"/>
  <c r="AD99"/>
  <c r="AD97"/>
  <c r="AD95"/>
  <c r="AD93"/>
  <c r="AD91"/>
  <c r="AD89"/>
  <c r="AD83"/>
  <c r="AD75"/>
  <c r="AD73"/>
  <c r="AD71"/>
  <c r="AD69"/>
  <c r="AD67"/>
  <c r="AD65"/>
  <c r="AD63"/>
  <c r="AD61"/>
  <c r="AD59"/>
  <c r="AD57"/>
  <c r="AD55"/>
  <c r="AD49"/>
  <c r="AD43"/>
  <c r="AD41"/>
  <c r="AD39"/>
  <c r="AD37"/>
  <c r="AD35"/>
  <c r="AD33"/>
  <c r="AD31"/>
  <c r="AD29"/>
  <c r="AD27"/>
  <c r="AD25"/>
  <c r="AD23"/>
  <c r="AD19"/>
  <c r="AD17"/>
  <c r="Y297" i="1"/>
  <c r="Y390"/>
  <c r="AB147"/>
  <c r="Y322"/>
  <c r="Y347"/>
  <c r="AA174"/>
  <c r="AA180"/>
  <c r="AA192"/>
  <c r="Y326"/>
  <c r="Y337"/>
  <c r="Y396"/>
  <c r="AB237" i="6"/>
  <c r="Y147" i="1"/>
  <c r="Y156"/>
  <c r="Y168"/>
  <c r="Y180"/>
  <c r="Y192"/>
  <c r="Y216"/>
  <c r="Y258"/>
  <c r="Y260"/>
  <c r="AA147" i="6"/>
  <c r="AA260"/>
  <c r="AA206" i="7"/>
  <c r="AA330"/>
  <c r="Y306" i="1"/>
  <c r="AB147" i="8"/>
  <c r="Y383" i="1"/>
  <c r="AB212" i="6"/>
  <c r="Y149" i="1"/>
  <c r="Y162"/>
  <c r="Y174"/>
  <c r="Y186"/>
  <c r="Y212"/>
  <c r="Y237"/>
  <c r="Y259"/>
  <c r="AA206" i="6"/>
  <c r="AA260" i="7"/>
  <c r="AA258"/>
  <c r="AA258" i="6"/>
  <c r="AA258" i="8"/>
  <c r="Z147" i="1"/>
  <c r="AB406"/>
  <c r="AA19"/>
  <c r="AA24"/>
  <c r="AA27"/>
  <c r="AA29"/>
  <c r="AA31"/>
  <c r="AA33"/>
  <c r="AA35"/>
  <c r="AA37"/>
  <c r="AA39"/>
  <c r="AA41"/>
  <c r="AA43"/>
  <c r="Z49"/>
  <c r="AB49" s="1"/>
  <c r="Z54"/>
  <c r="AB54" s="1"/>
  <c r="Z56"/>
  <c r="AB56" s="1"/>
  <c r="Z58"/>
  <c r="AB58" s="1"/>
  <c r="Z60"/>
  <c r="AB60" s="1"/>
  <c r="Z62"/>
  <c r="AB62" s="1"/>
  <c r="Z64"/>
  <c r="AB64" s="1"/>
  <c r="Z66"/>
  <c r="AB66" s="1"/>
  <c r="Z68"/>
  <c r="AB68" s="1"/>
  <c r="Z70"/>
  <c r="AB70" s="1"/>
  <c r="Z72"/>
  <c r="AB72" s="1"/>
  <c r="AA73"/>
  <c r="AA75"/>
  <c r="AA83"/>
  <c r="AA88"/>
  <c r="AA90"/>
  <c r="AA92"/>
  <c r="AA94"/>
  <c r="AA96"/>
  <c r="AA98"/>
  <c r="AA100"/>
  <c r="AA102"/>
  <c r="AA104"/>
  <c r="AA106"/>
  <c r="AA108"/>
  <c r="AA114"/>
  <c r="Z123"/>
  <c r="AB123" s="1"/>
  <c r="Z125"/>
  <c r="AB125" s="1"/>
  <c r="AA126"/>
  <c r="AA128"/>
  <c r="Z130"/>
  <c r="AB130" s="1"/>
  <c r="Z132"/>
  <c r="AB132" s="1"/>
  <c r="Z134"/>
  <c r="AB134" s="1"/>
  <c r="Z136"/>
  <c r="AB136" s="1"/>
  <c r="AA139"/>
  <c r="AA145"/>
  <c r="Z158"/>
  <c r="AA161"/>
  <c r="AA162" s="1"/>
  <c r="AA182"/>
  <c r="AA186" s="1"/>
  <c r="AA198"/>
  <c r="Z200"/>
  <c r="AB200" s="1"/>
  <c r="Z202"/>
  <c r="AB202" s="1"/>
  <c r="AA203"/>
  <c r="AA205"/>
  <c r="Z209"/>
  <c r="AB209" s="1"/>
  <c r="Z211"/>
  <c r="AB211" s="1"/>
  <c r="Z215"/>
  <c r="AB215" s="1"/>
  <c r="Z221"/>
  <c r="AB221" s="1"/>
  <c r="Z224"/>
  <c r="AB224" s="1"/>
  <c r="Z226"/>
  <c r="AB226" s="1"/>
  <c r="Z228"/>
  <c r="AB228" s="1"/>
  <c r="AA231"/>
  <c r="AA233"/>
  <c r="Z235"/>
  <c r="AB235" s="1"/>
  <c r="Z241"/>
  <c r="Z247"/>
  <c r="AA250"/>
  <c r="AB252"/>
  <c r="AB273"/>
  <c r="AB276"/>
  <c r="AA291"/>
  <c r="Z306"/>
  <c r="AA304"/>
  <c r="AB320"/>
  <c r="Z326"/>
  <c r="Z328"/>
  <c r="Z330" s="1"/>
  <c r="Z340"/>
  <c r="Z350"/>
  <c r="Z352"/>
  <c r="AB352" s="1"/>
  <c r="Z354"/>
  <c r="Z356"/>
  <c r="AB356" s="1"/>
  <c r="Z358"/>
  <c r="AB358" s="1"/>
  <c r="Z360"/>
  <c r="AB360" s="1"/>
  <c r="Z362"/>
  <c r="AB362" s="1"/>
  <c r="Z364"/>
  <c r="AB364" s="1"/>
  <c r="Z366"/>
  <c r="Z368"/>
  <c r="AB368" s="1"/>
  <c r="Z370"/>
  <c r="AB370" s="1"/>
  <c r="Z372"/>
  <c r="AB372" s="1"/>
  <c r="AA375"/>
  <c r="AA378"/>
  <c r="AA380"/>
  <c r="AA407"/>
  <c r="AA409"/>
  <c r="AA411"/>
  <c r="AA413"/>
  <c r="AA417"/>
  <c r="AA419"/>
  <c r="AA422"/>
  <c r="AA424"/>
  <c r="Z426"/>
  <c r="AB426" s="1"/>
  <c r="Z429"/>
  <c r="AB429" s="1"/>
  <c r="Z431"/>
  <c r="AB431" s="1"/>
  <c r="AA432"/>
  <c r="Z434"/>
  <c r="AB434" s="1"/>
  <c r="AA437"/>
  <c r="AA17"/>
  <c r="AA50"/>
  <c r="AA55"/>
  <c r="AA57"/>
  <c r="AA59"/>
  <c r="AA61"/>
  <c r="AA63"/>
  <c r="AA65"/>
  <c r="AA67"/>
  <c r="AA69"/>
  <c r="AA71"/>
  <c r="AA124"/>
  <c r="AA131"/>
  <c r="AA133"/>
  <c r="AA135"/>
  <c r="AA137"/>
  <c r="AA152"/>
  <c r="AA156" s="1"/>
  <c r="AA199"/>
  <c r="AA201"/>
  <c r="AA210"/>
  <c r="AA214"/>
  <c r="AA216" s="1"/>
  <c r="AA220"/>
  <c r="AA222"/>
  <c r="AA225"/>
  <c r="AA227"/>
  <c r="AA229"/>
  <c r="AA234"/>
  <c r="AA236"/>
  <c r="AA243"/>
  <c r="AA251"/>
  <c r="AA253"/>
  <c r="AA271"/>
  <c r="AA274"/>
  <c r="AA296"/>
  <c r="AA297" s="1"/>
  <c r="AA300"/>
  <c r="AA319"/>
  <c r="AA321"/>
  <c r="AA329"/>
  <c r="AA351"/>
  <c r="AA353"/>
  <c r="AA355"/>
  <c r="AA357"/>
  <c r="AA359"/>
  <c r="AA361"/>
  <c r="AA363"/>
  <c r="AA367"/>
  <c r="AA369"/>
  <c r="AA371"/>
  <c r="AA373"/>
  <c r="AA381"/>
  <c r="AA420"/>
  <c r="AA425"/>
  <c r="AA427"/>
  <c r="AA430"/>
  <c r="AA433"/>
  <c r="AA435"/>
  <c r="Y439"/>
  <c r="Y440" s="1"/>
  <c r="AA18"/>
  <c r="AA23"/>
  <c r="AA25"/>
  <c r="AA28"/>
  <c r="AA30"/>
  <c r="AA32"/>
  <c r="AA34"/>
  <c r="AA36"/>
  <c r="AA38"/>
  <c r="AA40"/>
  <c r="AA42"/>
  <c r="AA48"/>
  <c r="AA74"/>
  <c r="AA82"/>
  <c r="AA84"/>
  <c r="AA89"/>
  <c r="AA91"/>
  <c r="AA93"/>
  <c r="AA95"/>
  <c r="AA97"/>
  <c r="AA99"/>
  <c r="AA101"/>
  <c r="AA103"/>
  <c r="AA105"/>
  <c r="AA107"/>
  <c r="AA113"/>
  <c r="AA115"/>
  <c r="AA127"/>
  <c r="AA129"/>
  <c r="AA138"/>
  <c r="AA140"/>
  <c r="AA146"/>
  <c r="AA164"/>
  <c r="AA168" s="1"/>
  <c r="AA204"/>
  <c r="AA208"/>
  <c r="AA230"/>
  <c r="AA232"/>
  <c r="AA305"/>
  <c r="AA306" s="1"/>
  <c r="AA374"/>
  <c r="AA376"/>
  <c r="AA379"/>
  <c r="AA382"/>
  <c r="AA393"/>
  <c r="AA406"/>
  <c r="AA408"/>
  <c r="AA410"/>
  <c r="AA412"/>
  <c r="AA414"/>
  <c r="AA418"/>
  <c r="AA421"/>
  <c r="AA423"/>
  <c r="AA428"/>
  <c r="AA436"/>
  <c r="AA438"/>
  <c r="AA439" s="1"/>
  <c r="AA440" s="1"/>
  <c r="AD398" i="8"/>
  <c r="AD399"/>
  <c r="AD400"/>
  <c r="AD401"/>
  <c r="AD403"/>
  <c r="AD404"/>
  <c r="AD405"/>
  <c r="AD406"/>
  <c r="AD407"/>
  <c r="AD408"/>
  <c r="AD409"/>
  <c r="AD410"/>
  <c r="AD411"/>
  <c r="AD412"/>
  <c r="AD413"/>
  <c r="AD414"/>
  <c r="AD415"/>
  <c r="AD416"/>
  <c r="AD417"/>
  <c r="AD418"/>
  <c r="AD419"/>
  <c r="AD420"/>
  <c r="AD421"/>
  <c r="AD422"/>
  <c r="AD423"/>
  <c r="AD424"/>
  <c r="AD425"/>
  <c r="AD426"/>
  <c r="AD427"/>
  <c r="AD428"/>
  <c r="AD429"/>
  <c r="AD430"/>
  <c r="AD431"/>
  <c r="AD432"/>
  <c r="AD433"/>
  <c r="AD434"/>
  <c r="AD435"/>
  <c r="AD436"/>
  <c r="AD437"/>
  <c r="AD438"/>
  <c r="AD439"/>
  <c r="AD440"/>
  <c r="AD441"/>
  <c r="AD442"/>
  <c r="AD443"/>
  <c r="AD444"/>
  <c r="AD445"/>
  <c r="AD446"/>
  <c r="AD447"/>
  <c r="AD448"/>
  <c r="AD449"/>
  <c r="AD450"/>
  <c r="AD451"/>
  <c r="AD452"/>
  <c r="AD453"/>
  <c r="AD454"/>
  <c r="AD455"/>
  <c r="AD456"/>
  <c r="AD457"/>
  <c r="AD458"/>
  <c r="AD459"/>
  <c r="AD460"/>
  <c r="AD461"/>
  <c r="AD462"/>
  <c r="AD463"/>
  <c r="AD464"/>
  <c r="AD465"/>
  <c r="AD466"/>
  <c r="AD467"/>
  <c r="AD468"/>
  <c r="AD469"/>
  <c r="AD470"/>
  <c r="AD471"/>
  <c r="AD472"/>
  <c r="AD473"/>
  <c r="AD474"/>
  <c r="AD475"/>
  <c r="AD476"/>
  <c r="AD477"/>
  <c r="AD478"/>
  <c r="AD479"/>
  <c r="AD480"/>
  <c r="AD481"/>
  <c r="AD482"/>
  <c r="AD483"/>
  <c r="AD484"/>
  <c r="AD485"/>
  <c r="AD486"/>
  <c r="AD487"/>
  <c r="AD488"/>
  <c r="AD489"/>
  <c r="AD490"/>
  <c r="AD491"/>
  <c r="AD492"/>
  <c r="AD493"/>
  <c r="AD494"/>
  <c r="AD495"/>
  <c r="AD496"/>
  <c r="AD497"/>
  <c r="AD498"/>
  <c r="AD499"/>
  <c r="AD500"/>
  <c r="AD501"/>
  <c r="AD502"/>
  <c r="AD503"/>
  <c r="AD504"/>
  <c r="AD505"/>
  <c r="AD506"/>
  <c r="AD507"/>
  <c r="AD508"/>
  <c r="AD509"/>
  <c r="AD510"/>
  <c r="AD511"/>
  <c r="AD512"/>
  <c r="AD513"/>
  <c r="AD514"/>
  <c r="AD515"/>
  <c r="AD398" i="7"/>
  <c r="AD399"/>
  <c r="AD400"/>
  <c r="AD401"/>
  <c r="AD403"/>
  <c r="AD404"/>
  <c r="AD405"/>
  <c r="AD406"/>
  <c r="AD407"/>
  <c r="AD408"/>
  <c r="AD409"/>
  <c r="AD410"/>
  <c r="AD411"/>
  <c r="AD412"/>
  <c r="AD413"/>
  <c r="AD414"/>
  <c r="AD415"/>
  <c r="AD416"/>
  <c r="AD417"/>
  <c r="AD418"/>
  <c r="AD419"/>
  <c r="AD420"/>
  <c r="AD421"/>
  <c r="AD422"/>
  <c r="AD423"/>
  <c r="AD424"/>
  <c r="AD425"/>
  <c r="AD426"/>
  <c r="AD427"/>
  <c r="AD428"/>
  <c r="AD429"/>
  <c r="AD430"/>
  <c r="AD431"/>
  <c r="AD432"/>
  <c r="AD433"/>
  <c r="AD434"/>
  <c r="AD435"/>
  <c r="AD436"/>
  <c r="AD437"/>
  <c r="AD438"/>
  <c r="AD439"/>
  <c r="AD440"/>
  <c r="AD441"/>
  <c r="AD442"/>
  <c r="AD443"/>
  <c r="AD444"/>
  <c r="AD445"/>
  <c r="AD446"/>
  <c r="AD447"/>
  <c r="AD448"/>
  <c r="AD449"/>
  <c r="AD450"/>
  <c r="AD451"/>
  <c r="AD452"/>
  <c r="AD453"/>
  <c r="AD454"/>
  <c r="AD455"/>
  <c r="AD456"/>
  <c r="AD457"/>
  <c r="AD458"/>
  <c r="AD459"/>
  <c r="AD460"/>
  <c r="AD461"/>
  <c r="AD462"/>
  <c r="AD463"/>
  <c r="AD464"/>
  <c r="AD465"/>
  <c r="AD466"/>
  <c r="AD467"/>
  <c r="AD468"/>
  <c r="AD469"/>
  <c r="AD470"/>
  <c r="AD471"/>
  <c r="AD472"/>
  <c r="AD473"/>
  <c r="AD474"/>
  <c r="AD475"/>
  <c r="AD476"/>
  <c r="AD477"/>
  <c r="AD478"/>
  <c r="AD479"/>
  <c r="AD480"/>
  <c r="AD481"/>
  <c r="AD482"/>
  <c r="AD483"/>
  <c r="AD484"/>
  <c r="AD485"/>
  <c r="AD486"/>
  <c r="AD487"/>
  <c r="AD488"/>
  <c r="AD489"/>
  <c r="AD490"/>
  <c r="AD491"/>
  <c r="AD492"/>
  <c r="AD493"/>
  <c r="AD494"/>
  <c r="AD495"/>
  <c r="AD496"/>
  <c r="AD497"/>
  <c r="AD498"/>
  <c r="AD499"/>
  <c r="AD500"/>
  <c r="AD501"/>
  <c r="AD502"/>
  <c r="AD503"/>
  <c r="AD504"/>
  <c r="AD505"/>
  <c r="AD506"/>
  <c r="AD507"/>
  <c r="AD508"/>
  <c r="AD509"/>
  <c r="AD510"/>
  <c r="AD511"/>
  <c r="AD512"/>
  <c r="AD513"/>
  <c r="AD514"/>
  <c r="AD515"/>
  <c r="Z242" i="8"/>
  <c r="AB242" s="1"/>
  <c r="Z242" i="6"/>
  <c r="AB242" s="1"/>
  <c r="Y240" i="1"/>
  <c r="Z240"/>
  <c r="Z239"/>
  <c r="Y239"/>
  <c r="AA322" l="1"/>
  <c r="AE193" i="6"/>
  <c r="AD193"/>
  <c r="AE242"/>
  <c r="AD242"/>
  <c r="AB387" i="8"/>
  <c r="AE193" i="7"/>
  <c r="AD193"/>
  <c r="AE212" i="6"/>
  <c r="AD212"/>
  <c r="AE147" i="8"/>
  <c r="AD147"/>
  <c r="AE186" i="6"/>
  <c r="AD186"/>
  <c r="AE174"/>
  <c r="AD174"/>
  <c r="AE162"/>
  <c r="AD162"/>
  <c r="AE192" i="7"/>
  <c r="AD192"/>
  <c r="AE237" i="8"/>
  <c r="AD237"/>
  <c r="AE216"/>
  <c r="AD216"/>
  <c r="AE212"/>
  <c r="AD212"/>
  <c r="AE237" i="7"/>
  <c r="AD237"/>
  <c r="AE216"/>
  <c r="AD216"/>
  <c r="AE212"/>
  <c r="AD212"/>
  <c r="AE186"/>
  <c r="AD186"/>
  <c r="AE180"/>
  <c r="AD180"/>
  <c r="AE174"/>
  <c r="AD174"/>
  <c r="AE168"/>
  <c r="AD168"/>
  <c r="AE162"/>
  <c r="AD162"/>
  <c r="AE156"/>
  <c r="AD156"/>
  <c r="AD311" i="6"/>
  <c r="AE216"/>
  <c r="AD216"/>
  <c r="AE242" i="8"/>
  <c r="AD242"/>
  <c r="AE193"/>
  <c r="AD193"/>
  <c r="AE192" i="6"/>
  <c r="AD192"/>
  <c r="AE180"/>
  <c r="AD180"/>
  <c r="AE168"/>
  <c r="AD168"/>
  <c r="AE156"/>
  <c r="AD156"/>
  <c r="AE237"/>
  <c r="AD237"/>
  <c r="AD333" i="8"/>
  <c r="AE192"/>
  <c r="AD192"/>
  <c r="AE186"/>
  <c r="AD186"/>
  <c r="AE180"/>
  <c r="AD180"/>
  <c r="AE174"/>
  <c r="AD174"/>
  <c r="AE168"/>
  <c r="AD168"/>
  <c r="AE162"/>
  <c r="AD162"/>
  <c r="AE156"/>
  <c r="AD156"/>
  <c r="AD333" i="7"/>
  <c r="AE147"/>
  <c r="AD147"/>
  <c r="AD333" i="6"/>
  <c r="AD149"/>
  <c r="AE147"/>
  <c r="AD147"/>
  <c r="Z343" i="1"/>
  <c r="AB322"/>
  <c r="AB216"/>
  <c r="AA193"/>
  <c r="AB212"/>
  <c r="AA212"/>
  <c r="AA237"/>
  <c r="Z322"/>
  <c r="Y193"/>
  <c r="Z383"/>
  <c r="Z259"/>
  <c r="AB237"/>
  <c r="AA147"/>
  <c r="Z237"/>
  <c r="AB295"/>
  <c r="AB241"/>
  <c r="Z260"/>
  <c r="Z258"/>
  <c r="Z297"/>
  <c r="Z212"/>
  <c r="AB158"/>
  <c r="Z216"/>
  <c r="AB439"/>
  <c r="AB440" s="1"/>
  <c r="Z439"/>
  <c r="Z440" s="1"/>
  <c r="Z242" i="7"/>
  <c r="AE333"/>
  <c r="AE387" i="8" l="1"/>
  <c r="AD387"/>
  <c r="AB242" i="7"/>
  <c r="AD242" i="1" s="1"/>
  <c r="C149"/>
  <c r="D149"/>
  <c r="E149"/>
  <c r="F149"/>
  <c r="G149"/>
  <c r="H149"/>
  <c r="I149"/>
  <c r="J149"/>
  <c r="K149"/>
  <c r="L149"/>
  <c r="M149"/>
  <c r="N149"/>
  <c r="T149"/>
  <c r="U149"/>
  <c r="V149"/>
  <c r="W149"/>
  <c r="D149" i="7"/>
  <c r="E149"/>
  <c r="F149"/>
  <c r="G149"/>
  <c r="H149"/>
  <c r="I149"/>
  <c r="J149"/>
  <c r="K149"/>
  <c r="L149"/>
  <c r="M149"/>
  <c r="N149"/>
  <c r="O149"/>
  <c r="P149"/>
  <c r="T149"/>
  <c r="U149"/>
  <c r="V149"/>
  <c r="W149"/>
  <c r="Y149"/>
  <c r="D149" i="6"/>
  <c r="E149"/>
  <c r="F149"/>
  <c r="G149"/>
  <c r="H149"/>
  <c r="I149"/>
  <c r="J149"/>
  <c r="K149"/>
  <c r="L149"/>
  <c r="M149"/>
  <c r="N149"/>
  <c r="O149"/>
  <c r="P149"/>
  <c r="Q149"/>
  <c r="R149"/>
  <c r="S149"/>
  <c r="T149"/>
  <c r="U149"/>
  <c r="V149"/>
  <c r="W149"/>
  <c r="Y149"/>
  <c r="D149" i="8"/>
  <c r="E149"/>
  <c r="F149"/>
  <c r="G149"/>
  <c r="H149"/>
  <c r="I149"/>
  <c r="J149"/>
  <c r="K149"/>
  <c r="L149"/>
  <c r="M149"/>
  <c r="N149"/>
  <c r="O149"/>
  <c r="P149"/>
  <c r="T149"/>
  <c r="U149"/>
  <c r="V149"/>
  <c r="W149"/>
  <c r="Y149"/>
  <c r="C149" i="7"/>
  <c r="C149" i="6"/>
  <c r="C149" i="8"/>
  <c r="C206" i="7"/>
  <c r="C206" i="6"/>
  <c r="C206" i="8"/>
  <c r="E206" i="7"/>
  <c r="F206"/>
  <c r="G206"/>
  <c r="H206"/>
  <c r="K206"/>
  <c r="L206"/>
  <c r="M206"/>
  <c r="N206"/>
  <c r="P206"/>
  <c r="T206"/>
  <c r="U206"/>
  <c r="V206"/>
  <c r="W206"/>
  <c r="E206" i="8"/>
  <c r="F206"/>
  <c r="K206"/>
  <c r="L206"/>
  <c r="M206"/>
  <c r="N206"/>
  <c r="P206"/>
  <c r="T206"/>
  <c r="U206"/>
  <c r="V206"/>
  <c r="W206"/>
  <c r="I55" i="9"/>
  <c r="K55" s="1"/>
  <c r="I54"/>
  <c r="K54" s="1"/>
  <c r="I53"/>
  <c r="K53" s="1"/>
  <c r="I52"/>
  <c r="K52" s="1"/>
  <c r="E55"/>
  <c r="G55" s="1"/>
  <c r="E54"/>
  <c r="G54" s="1"/>
  <c r="E53"/>
  <c r="G53" s="1"/>
  <c r="E52"/>
  <c r="G52" s="1"/>
  <c r="D55"/>
  <c r="F55" s="1"/>
  <c r="D54"/>
  <c r="F54" s="1"/>
  <c r="D53"/>
  <c r="F53" s="1"/>
  <c r="D52"/>
  <c r="F52" s="1"/>
  <c r="J47"/>
  <c r="L47" s="1"/>
  <c r="I50"/>
  <c r="K50" s="1"/>
  <c r="I49"/>
  <c r="K49" s="1"/>
  <c r="I48"/>
  <c r="K48" s="1"/>
  <c r="I47"/>
  <c r="K47" s="1"/>
  <c r="E50"/>
  <c r="G50" s="1"/>
  <c r="E49"/>
  <c r="G49" s="1"/>
  <c r="E48"/>
  <c r="G48" s="1"/>
  <c r="E47"/>
  <c r="G47" s="1"/>
  <c r="D50"/>
  <c r="F50" s="1"/>
  <c r="D49"/>
  <c r="F49" s="1"/>
  <c r="D48"/>
  <c r="F48" s="1"/>
  <c r="D47"/>
  <c r="F47" s="1"/>
  <c r="I45"/>
  <c r="K45" s="1"/>
  <c r="I44"/>
  <c r="K44" s="1"/>
  <c r="I43"/>
  <c r="K43" s="1"/>
  <c r="I42"/>
  <c r="K42" s="1"/>
  <c r="E45"/>
  <c r="G45" s="1"/>
  <c r="E44"/>
  <c r="G44" s="1"/>
  <c r="E43"/>
  <c r="G43" s="1"/>
  <c r="E42"/>
  <c r="G42" s="1"/>
  <c r="D45"/>
  <c r="F45" s="1"/>
  <c r="D44"/>
  <c r="F44" s="1"/>
  <c r="D43"/>
  <c r="F43" s="1"/>
  <c r="D42"/>
  <c r="F42" s="1"/>
  <c r="J37"/>
  <c r="L37" s="1"/>
  <c r="I40"/>
  <c r="K40" s="1"/>
  <c r="I39"/>
  <c r="K39" s="1"/>
  <c r="I38"/>
  <c r="K38" s="1"/>
  <c r="I37"/>
  <c r="K37" s="1"/>
  <c r="E40"/>
  <c r="G40" s="1"/>
  <c r="E39"/>
  <c r="G39" s="1"/>
  <c r="E38"/>
  <c r="G38" s="1"/>
  <c r="E37"/>
  <c r="G37" s="1"/>
  <c r="D40"/>
  <c r="F40" s="1"/>
  <c r="D39"/>
  <c r="F39" s="1"/>
  <c r="D38"/>
  <c r="F38" s="1"/>
  <c r="D37"/>
  <c r="F37" s="1"/>
  <c r="J35"/>
  <c r="L35" s="1"/>
  <c r="J32"/>
  <c r="L32" s="1"/>
  <c r="I35"/>
  <c r="K35" s="1"/>
  <c r="I34"/>
  <c r="K34" s="1"/>
  <c r="I33"/>
  <c r="K33" s="1"/>
  <c r="I32"/>
  <c r="K32" s="1"/>
  <c r="E35"/>
  <c r="G35" s="1"/>
  <c r="E34"/>
  <c r="G34" s="1"/>
  <c r="E33"/>
  <c r="G33" s="1"/>
  <c r="E32"/>
  <c r="G32" s="1"/>
  <c r="D35"/>
  <c r="F35" s="1"/>
  <c r="D34"/>
  <c r="F34" s="1"/>
  <c r="D33"/>
  <c r="F33" s="1"/>
  <c r="D32"/>
  <c r="F32" s="1"/>
  <c r="J29"/>
  <c r="L29" s="1"/>
  <c r="J27"/>
  <c r="L27" s="1"/>
  <c r="I30"/>
  <c r="K30" s="1"/>
  <c r="I28"/>
  <c r="K28" s="1"/>
  <c r="I27"/>
  <c r="K27" s="1"/>
  <c r="E30"/>
  <c r="G30" s="1"/>
  <c r="E29"/>
  <c r="G29" s="1"/>
  <c r="E28"/>
  <c r="G28" s="1"/>
  <c r="E27"/>
  <c r="G27" s="1"/>
  <c r="D30"/>
  <c r="F30" s="1"/>
  <c r="D29"/>
  <c r="F29" s="1"/>
  <c r="D28"/>
  <c r="F28" s="1"/>
  <c r="D27"/>
  <c r="F27" s="1"/>
  <c r="J24"/>
  <c r="L24" s="1"/>
  <c r="I24"/>
  <c r="K24" s="1"/>
  <c r="E24"/>
  <c r="G24" s="1"/>
  <c r="D24"/>
  <c r="F24" s="1"/>
  <c r="J19"/>
  <c r="L19" s="1"/>
  <c r="I19"/>
  <c r="K19" s="1"/>
  <c r="H19"/>
  <c r="E19"/>
  <c r="G19" s="1"/>
  <c r="D19"/>
  <c r="F19" s="1"/>
  <c r="C19"/>
  <c r="I18"/>
  <c r="K18" s="1"/>
  <c r="D9" i="14"/>
  <c r="D8"/>
  <c r="D11" l="1"/>
  <c r="AE149" i="6"/>
  <c r="AE242" i="7"/>
  <c r="AD242"/>
  <c r="C9" i="14"/>
  <c r="C8"/>
  <c r="K15" i="12"/>
  <c r="K16" s="1"/>
  <c r="L15"/>
  <c r="L16" s="1"/>
  <c r="M15"/>
  <c r="M16" s="1"/>
  <c r="N15"/>
  <c r="N16" s="1"/>
  <c r="O15"/>
  <c r="O16" s="1"/>
  <c r="P15"/>
  <c r="P16" s="1"/>
  <c r="Q15"/>
  <c r="Q16" s="1"/>
  <c r="R15"/>
  <c r="R16" s="1"/>
  <c r="S15"/>
  <c r="S16" s="1"/>
  <c r="U15"/>
  <c r="U16" s="1"/>
  <c r="W15"/>
  <c r="W16" s="1"/>
  <c r="K11"/>
  <c r="L11"/>
  <c r="M11"/>
  <c r="N11"/>
  <c r="O11"/>
  <c r="P11"/>
  <c r="Q11"/>
  <c r="R11"/>
  <c r="S11"/>
  <c r="U11"/>
  <c r="W11"/>
  <c r="K12"/>
  <c r="L12"/>
  <c r="M12"/>
  <c r="N12"/>
  <c r="O12"/>
  <c r="P12"/>
  <c r="Q12"/>
  <c r="R12"/>
  <c r="S12"/>
  <c r="W12"/>
  <c r="V7"/>
  <c r="V11" s="1"/>
  <c r="V6"/>
  <c r="V5"/>
  <c r="Y197" i="1"/>
  <c r="Y206" s="1"/>
  <c r="P205"/>
  <c r="P204"/>
  <c r="P203"/>
  <c r="P202"/>
  <c r="P201"/>
  <c r="P200"/>
  <c r="P199"/>
  <c r="P198"/>
  <c r="P197"/>
  <c r="U8" i="12"/>
  <c r="U10" s="1"/>
  <c r="T7"/>
  <c r="T11" s="1"/>
  <c r="T6"/>
  <c r="T5"/>
  <c r="Y306" i="8"/>
  <c r="Y306" i="7"/>
  <c r="Y306" i="6"/>
  <c r="P306" i="8"/>
  <c r="P306" i="7"/>
  <c r="P306" i="6"/>
  <c r="C306" i="8"/>
  <c r="C306" i="7"/>
  <c r="C306" i="6"/>
  <c r="Y297" i="8"/>
  <c r="Y297" i="7"/>
  <c r="Y297" i="6"/>
  <c r="P297" i="8"/>
  <c r="P297" i="7"/>
  <c r="P297" i="6"/>
  <c r="E297" i="8"/>
  <c r="E297" i="7"/>
  <c r="E297" i="6"/>
  <c r="C297" i="8"/>
  <c r="C297" i="7"/>
  <c r="C297" i="6"/>
  <c r="I283" i="8"/>
  <c r="I283" i="7"/>
  <c r="I283" i="6"/>
  <c r="O400" i="1"/>
  <c r="AD6" i="8"/>
  <c r="V15" i="12" l="1"/>
  <c r="Y397" i="1"/>
  <c r="Y402" s="1"/>
  <c r="Y515" s="1"/>
  <c r="T15" i="12"/>
  <c r="Z197" i="1"/>
  <c r="AA197"/>
  <c r="AA206" s="1"/>
  <c r="C11" i="14"/>
  <c r="T8" i="12"/>
  <c r="T16" s="1"/>
  <c r="V8"/>
  <c r="X402" i="8"/>
  <c r="W396"/>
  <c r="V396"/>
  <c r="U396"/>
  <c r="T396"/>
  <c r="Y390"/>
  <c r="Y397" s="1"/>
  <c r="Y402" s="1"/>
  <c r="W390"/>
  <c r="V390"/>
  <c r="U390"/>
  <c r="T390"/>
  <c r="AB389"/>
  <c r="AB388"/>
  <c r="AB388" i="1" s="1"/>
  <c r="Z390" i="8"/>
  <c r="Y383"/>
  <c r="W383"/>
  <c r="V383"/>
  <c r="T383"/>
  <c r="Z376"/>
  <c r="AB376" s="1"/>
  <c r="Z375"/>
  <c r="AB375" s="1"/>
  <c r="Z374"/>
  <c r="AB374" s="1"/>
  <c r="Z357"/>
  <c r="Z350"/>
  <c r="AB350" s="1"/>
  <c r="Y347"/>
  <c r="W347"/>
  <c r="V347"/>
  <c r="U347"/>
  <c r="T347"/>
  <c r="Z346"/>
  <c r="AB346" s="1"/>
  <c r="Y343"/>
  <c r="W343"/>
  <c r="V343"/>
  <c r="U343"/>
  <c r="T343"/>
  <c r="Z342"/>
  <c r="AB342" s="1"/>
  <c r="Z341"/>
  <c r="AB341" s="1"/>
  <c r="Z340"/>
  <c r="AB340" s="1"/>
  <c r="Z339"/>
  <c r="AB339" s="1"/>
  <c r="W337"/>
  <c r="V337"/>
  <c r="U337"/>
  <c r="T337"/>
  <c r="Z336"/>
  <c r="AB336" s="1"/>
  <c r="W333"/>
  <c r="V333"/>
  <c r="U333"/>
  <c r="T333"/>
  <c r="Y330"/>
  <c r="W330"/>
  <c r="V330"/>
  <c r="U330"/>
  <c r="T330"/>
  <c r="Z328"/>
  <c r="AB328" s="1"/>
  <c r="W326"/>
  <c r="V326"/>
  <c r="U326"/>
  <c r="T326"/>
  <c r="Z325"/>
  <c r="AB325" s="1"/>
  <c r="Z324"/>
  <c r="AB324" s="1"/>
  <c r="Z321"/>
  <c r="AB321" s="1"/>
  <c r="Z320"/>
  <c r="AB320" s="1"/>
  <c r="Z319"/>
  <c r="AB319" s="1"/>
  <c r="Y311"/>
  <c r="W311"/>
  <c r="V311"/>
  <c r="U311"/>
  <c r="T311"/>
  <c r="AB308"/>
  <c r="W306"/>
  <c r="V306"/>
  <c r="U306"/>
  <c r="T306"/>
  <c r="Z305"/>
  <c r="AB305" s="1"/>
  <c r="Z304"/>
  <c r="Z303"/>
  <c r="AB303" s="1"/>
  <c r="Z302"/>
  <c r="AB302" s="1"/>
  <c r="AB301"/>
  <c r="Z299"/>
  <c r="AB299" s="1"/>
  <c r="W297"/>
  <c r="V297"/>
  <c r="U297"/>
  <c r="T297"/>
  <c r="Z296"/>
  <c r="AB296" s="1"/>
  <c r="Z295"/>
  <c r="AB295" s="1"/>
  <c r="Z294"/>
  <c r="AB294" s="1"/>
  <c r="Z293"/>
  <c r="AB293" s="1"/>
  <c r="Z290"/>
  <c r="AB290" s="1"/>
  <c r="Z289"/>
  <c r="AB289" s="1"/>
  <c r="Z288"/>
  <c r="AB288" s="1"/>
  <c r="Z287"/>
  <c r="AB287" s="1"/>
  <c r="Z286"/>
  <c r="AB286" s="1"/>
  <c r="W283"/>
  <c r="V283"/>
  <c r="U283"/>
  <c r="T283"/>
  <c r="Z282"/>
  <c r="AB282" s="1"/>
  <c r="Z281"/>
  <c r="AB281" s="1"/>
  <c r="Z279"/>
  <c r="Z278"/>
  <c r="Z277"/>
  <c r="Z270"/>
  <c r="Z269"/>
  <c r="Z268"/>
  <c r="Z266"/>
  <c r="Z265"/>
  <c r="Z264"/>
  <c r="Y259"/>
  <c r="W258"/>
  <c r="W259" s="1"/>
  <c r="W260" s="1"/>
  <c r="V258"/>
  <c r="V259" s="1"/>
  <c r="V260" s="1"/>
  <c r="U258"/>
  <c r="U259" s="1"/>
  <c r="U260" s="1"/>
  <c r="T258"/>
  <c r="T259" s="1"/>
  <c r="T260" s="1"/>
  <c r="Z257"/>
  <c r="AB257" s="1"/>
  <c r="Z256"/>
  <c r="AB256" s="1"/>
  <c r="Z255"/>
  <c r="AB255" s="1"/>
  <c r="Z252"/>
  <c r="AB252" s="1"/>
  <c r="Z251"/>
  <c r="AB251" s="1"/>
  <c r="Z250"/>
  <c r="AB250" s="1"/>
  <c r="Z248"/>
  <c r="AB248" s="1"/>
  <c r="Z247"/>
  <c r="AB247" s="1"/>
  <c r="Z246"/>
  <c r="AB246" s="1"/>
  <c r="Z238"/>
  <c r="Z205"/>
  <c r="AB205" s="1"/>
  <c r="Z204"/>
  <c r="AB204" s="1"/>
  <c r="Z203"/>
  <c r="AB203" s="1"/>
  <c r="Z202"/>
  <c r="AB202" s="1"/>
  <c r="Z201"/>
  <c r="AB201" s="1"/>
  <c r="Z200"/>
  <c r="AB200" s="1"/>
  <c r="Z199"/>
  <c r="AB199" s="1"/>
  <c r="Z198"/>
  <c r="AB198" s="1"/>
  <c r="Z197"/>
  <c r="AB197" s="1"/>
  <c r="X402" i="7"/>
  <c r="W396"/>
  <c r="V396"/>
  <c r="U396"/>
  <c r="T396"/>
  <c r="Z395"/>
  <c r="AB395" s="1"/>
  <c r="AB394"/>
  <c r="AB393"/>
  <c r="Y390"/>
  <c r="W390"/>
  <c r="V390"/>
  <c r="U390"/>
  <c r="T390"/>
  <c r="AB389"/>
  <c r="Y383"/>
  <c r="W383"/>
  <c r="V383"/>
  <c r="T383"/>
  <c r="Z376"/>
  <c r="AB376" s="1"/>
  <c r="Z375"/>
  <c r="AB375" s="1"/>
  <c r="Z374"/>
  <c r="AB374" s="1"/>
  <c r="Z354"/>
  <c r="AB354" s="1"/>
  <c r="Y347"/>
  <c r="W347"/>
  <c r="V347"/>
  <c r="U347"/>
  <c r="T347"/>
  <c r="Z346"/>
  <c r="AB346" s="1"/>
  <c r="Y343"/>
  <c r="W343"/>
  <c r="V343"/>
  <c r="U343"/>
  <c r="T343"/>
  <c r="Z342"/>
  <c r="AB342" s="1"/>
  <c r="Z341"/>
  <c r="AB341" s="1"/>
  <c r="Z340"/>
  <c r="AB340" s="1"/>
  <c r="Z339"/>
  <c r="AB339" s="1"/>
  <c r="Y337"/>
  <c r="Y397" s="1"/>
  <c r="Y402" s="1"/>
  <c r="W337"/>
  <c r="V337"/>
  <c r="U337"/>
  <c r="T337"/>
  <c r="Z336"/>
  <c r="AB336" s="1"/>
  <c r="W333"/>
  <c r="V333"/>
  <c r="U333"/>
  <c r="T333"/>
  <c r="Y330"/>
  <c r="Z328"/>
  <c r="AB328" s="1"/>
  <c r="W326"/>
  <c r="V326"/>
  <c r="U326"/>
  <c r="T326"/>
  <c r="Z325"/>
  <c r="AB325" s="1"/>
  <c r="Z324"/>
  <c r="AB324" s="1"/>
  <c r="Z321"/>
  <c r="AB321" s="1"/>
  <c r="Z320"/>
  <c r="AB320" s="1"/>
  <c r="Z319"/>
  <c r="AB319" s="1"/>
  <c r="Y311"/>
  <c r="W311"/>
  <c r="V311"/>
  <c r="U311"/>
  <c r="T311"/>
  <c r="Z308"/>
  <c r="AB308" s="1"/>
  <c r="W306"/>
  <c r="V306"/>
  <c r="U306"/>
  <c r="T306"/>
  <c r="Z305"/>
  <c r="AB305" s="1"/>
  <c r="Z304"/>
  <c r="Z303"/>
  <c r="AB303" s="1"/>
  <c r="Z302"/>
  <c r="AB302" s="1"/>
  <c r="AB301"/>
  <c r="Z299"/>
  <c r="AB299" s="1"/>
  <c r="W297"/>
  <c r="V297"/>
  <c r="U297"/>
  <c r="T297"/>
  <c r="Z296"/>
  <c r="AB296" s="1"/>
  <c r="Z295"/>
  <c r="AB295" s="1"/>
  <c r="Z294"/>
  <c r="AB294" s="1"/>
  <c r="Z293"/>
  <c r="AB293" s="1"/>
  <c r="Z290"/>
  <c r="AB290" s="1"/>
  <c r="Z289"/>
  <c r="AB289" s="1"/>
  <c r="Z288"/>
  <c r="AB288" s="1"/>
  <c r="Z287"/>
  <c r="AB287" s="1"/>
  <c r="Z286"/>
  <c r="AB286" s="1"/>
  <c r="W283"/>
  <c r="V283"/>
  <c r="U283"/>
  <c r="T283"/>
  <c r="Z282"/>
  <c r="AB282" s="1"/>
  <c r="Z281"/>
  <c r="AB281" s="1"/>
  <c r="Z279"/>
  <c r="Z278"/>
  <c r="Z277"/>
  <c r="Z270"/>
  <c r="Z269"/>
  <c r="Z268"/>
  <c r="Z266"/>
  <c r="Z265"/>
  <c r="Z264"/>
  <c r="Y259"/>
  <c r="W258"/>
  <c r="W259" s="1"/>
  <c r="W260" s="1"/>
  <c r="V258"/>
  <c r="V259" s="1"/>
  <c r="V260" s="1"/>
  <c r="U258"/>
  <c r="U259" s="1"/>
  <c r="U260" s="1"/>
  <c r="T258"/>
  <c r="T259" s="1"/>
  <c r="T260" s="1"/>
  <c r="Z257"/>
  <c r="AB257" s="1"/>
  <c r="Z256"/>
  <c r="AB256" s="1"/>
  <c r="Z255"/>
  <c r="AB255" s="1"/>
  <c r="Z252"/>
  <c r="AB252" s="1"/>
  <c r="Z251"/>
  <c r="AB251" s="1"/>
  <c r="Z250"/>
  <c r="AB250" s="1"/>
  <c r="Z248"/>
  <c r="AB248" s="1"/>
  <c r="Z247"/>
  <c r="AB247" s="1"/>
  <c r="Z246"/>
  <c r="AB246" s="1"/>
  <c r="Z238"/>
  <c r="Z205"/>
  <c r="AB205" s="1"/>
  <c r="Z204"/>
  <c r="AB204" s="1"/>
  <c r="Z203"/>
  <c r="AB203" s="1"/>
  <c r="Z202"/>
  <c r="AB202" s="1"/>
  <c r="Z201"/>
  <c r="AB201" s="1"/>
  <c r="Z200"/>
  <c r="AB200" s="1"/>
  <c r="Z199"/>
  <c r="AB199" s="1"/>
  <c r="Z197"/>
  <c r="AB197" s="1"/>
  <c r="W396" i="6"/>
  <c r="V396"/>
  <c r="U396"/>
  <c r="T396"/>
  <c r="Z395"/>
  <c r="AB395" s="1"/>
  <c r="Z394"/>
  <c r="AB394" s="1"/>
  <c r="AB393"/>
  <c r="Y390"/>
  <c r="W390"/>
  <c r="V390"/>
  <c r="U390"/>
  <c r="T390"/>
  <c r="AB389"/>
  <c r="Y383"/>
  <c r="W383"/>
  <c r="V383"/>
  <c r="U383"/>
  <c r="T383"/>
  <c r="Z376"/>
  <c r="AB376" s="1"/>
  <c r="Z375"/>
  <c r="AB375" s="1"/>
  <c r="Z374"/>
  <c r="AB374" s="1"/>
  <c r="Y347"/>
  <c r="W347"/>
  <c r="V347"/>
  <c r="U347"/>
  <c r="T347"/>
  <c r="Z346"/>
  <c r="AB346" s="1"/>
  <c r="Y343"/>
  <c r="W343"/>
  <c r="V343"/>
  <c r="U343"/>
  <c r="U397" s="1"/>
  <c r="T343"/>
  <c r="Z342"/>
  <c r="AB342" s="1"/>
  <c r="Z341"/>
  <c r="AB341" s="1"/>
  <c r="Z340"/>
  <c r="AB340" s="1"/>
  <c r="Z339"/>
  <c r="AB339" s="1"/>
  <c r="Y337"/>
  <c r="Y397" s="1"/>
  <c r="Y402" s="1"/>
  <c r="W337"/>
  <c r="V337"/>
  <c r="U337"/>
  <c r="T337"/>
  <c r="Z336"/>
  <c r="AB336" s="1"/>
  <c r="W333"/>
  <c r="V333"/>
  <c r="U333"/>
  <c r="T333"/>
  <c r="AE333"/>
  <c r="Y330"/>
  <c r="W330"/>
  <c r="V330"/>
  <c r="U330"/>
  <c r="T330"/>
  <c r="Z328"/>
  <c r="AB328" s="1"/>
  <c r="W326"/>
  <c r="V326"/>
  <c r="U326"/>
  <c r="T326"/>
  <c r="Z325"/>
  <c r="AB325" s="1"/>
  <c r="Z324"/>
  <c r="AB324" s="1"/>
  <c r="Z321"/>
  <c r="AB321" s="1"/>
  <c r="Z320"/>
  <c r="AB320" s="1"/>
  <c r="Z319"/>
  <c r="AB319" s="1"/>
  <c r="Z311"/>
  <c r="AE311" s="1"/>
  <c r="Y311"/>
  <c r="W311"/>
  <c r="V311"/>
  <c r="U311"/>
  <c r="T311"/>
  <c r="W306"/>
  <c r="V306"/>
  <c r="U306"/>
  <c r="T306"/>
  <c r="Z305"/>
  <c r="AB305" s="1"/>
  <c r="Z304"/>
  <c r="Z303"/>
  <c r="AB303" s="1"/>
  <c r="Z302"/>
  <c r="AB302" s="1"/>
  <c r="AB301"/>
  <c r="Z299"/>
  <c r="AB299" s="1"/>
  <c r="W297"/>
  <c r="V297"/>
  <c r="U297"/>
  <c r="T297"/>
  <c r="Z296"/>
  <c r="AB296" s="1"/>
  <c r="Z295"/>
  <c r="AB295" s="1"/>
  <c r="Z294"/>
  <c r="AB294" s="1"/>
  <c r="Z293"/>
  <c r="AB293" s="1"/>
  <c r="Z290"/>
  <c r="AB290" s="1"/>
  <c r="Z289"/>
  <c r="AB289" s="1"/>
  <c r="Z288"/>
  <c r="AB288" s="1"/>
  <c r="Z287"/>
  <c r="AB287" s="1"/>
  <c r="Z286"/>
  <c r="AB286" s="1"/>
  <c r="W283"/>
  <c r="V283"/>
  <c r="U283"/>
  <c r="T283"/>
  <c r="Z282"/>
  <c r="AB282" s="1"/>
  <c r="Z281"/>
  <c r="AB281" s="1"/>
  <c r="Z279"/>
  <c r="Z278"/>
  <c r="Z277"/>
  <c r="Z270"/>
  <c r="Z269"/>
  <c r="Z268"/>
  <c r="Z266"/>
  <c r="Z265"/>
  <c r="Z264"/>
  <c r="Y259"/>
  <c r="W258"/>
  <c r="W259" s="1"/>
  <c r="W260" s="1"/>
  <c r="V258"/>
  <c r="V259" s="1"/>
  <c r="V260" s="1"/>
  <c r="U258"/>
  <c r="U259" s="1"/>
  <c r="U260" s="1"/>
  <c r="T258"/>
  <c r="T259" s="1"/>
  <c r="T260" s="1"/>
  <c r="Z257"/>
  <c r="AB257" s="1"/>
  <c r="Z256"/>
  <c r="AB256" s="1"/>
  <c r="Z255"/>
  <c r="AB255" s="1"/>
  <c r="Z252"/>
  <c r="AB252" s="1"/>
  <c r="Z251"/>
  <c r="AB251" s="1"/>
  <c r="Z250"/>
  <c r="AB250" s="1"/>
  <c r="Z248"/>
  <c r="AB248" s="1"/>
  <c r="Z247"/>
  <c r="AB247" s="1"/>
  <c r="Z246"/>
  <c r="AB246" s="1"/>
  <c r="Z238"/>
  <c r="Z205"/>
  <c r="AB205" s="1"/>
  <c r="Z204"/>
  <c r="AB204" s="1"/>
  <c r="Z203"/>
  <c r="AB203" s="1"/>
  <c r="Z202"/>
  <c r="AB202" s="1"/>
  <c r="Z201"/>
  <c r="AB201" s="1"/>
  <c r="Z200"/>
  <c r="AB200" s="1"/>
  <c r="Z199"/>
  <c r="AB199" s="1"/>
  <c r="Z198"/>
  <c r="AB198" s="1"/>
  <c r="Z197"/>
  <c r="AB197" s="1"/>
  <c r="W400" i="1"/>
  <c r="V400"/>
  <c r="U400"/>
  <c r="AB400" s="1"/>
  <c r="W399"/>
  <c r="V399"/>
  <c r="U399"/>
  <c r="W396"/>
  <c r="V396"/>
  <c r="U396"/>
  <c r="W395"/>
  <c r="V395"/>
  <c r="AA395" s="1"/>
  <c r="AA396" s="1"/>
  <c r="U395"/>
  <c r="W392"/>
  <c r="V392"/>
  <c r="AA392" s="1"/>
  <c r="U392"/>
  <c r="W390"/>
  <c r="V390"/>
  <c r="U390"/>
  <c r="T390"/>
  <c r="W389"/>
  <c r="V389"/>
  <c r="AA389" s="1"/>
  <c r="U389"/>
  <c r="W388"/>
  <c r="V388"/>
  <c r="AA388" s="1"/>
  <c r="U388"/>
  <c r="W387"/>
  <c r="V387"/>
  <c r="AA387" s="1"/>
  <c r="U387"/>
  <c r="W383"/>
  <c r="V383"/>
  <c r="T383"/>
  <c r="W366"/>
  <c r="V366"/>
  <c r="AA366" s="1"/>
  <c r="U366"/>
  <c r="W365"/>
  <c r="V365"/>
  <c r="AA365" s="1"/>
  <c r="U365"/>
  <c r="W354"/>
  <c r="AB354" s="1"/>
  <c r="W350"/>
  <c r="AB350" s="1"/>
  <c r="W347"/>
  <c r="V347"/>
  <c r="U347"/>
  <c r="W346"/>
  <c r="V346"/>
  <c r="AA346" s="1"/>
  <c r="AA347" s="1"/>
  <c r="U346"/>
  <c r="W343"/>
  <c r="V343"/>
  <c r="T343"/>
  <c r="W342"/>
  <c r="V342"/>
  <c r="AA342" s="1"/>
  <c r="AA343" s="1"/>
  <c r="U342"/>
  <c r="W341"/>
  <c r="V341"/>
  <c r="AA341" s="1"/>
  <c r="W340"/>
  <c r="V340"/>
  <c r="AA340" s="1"/>
  <c r="U340"/>
  <c r="W339"/>
  <c r="V339"/>
  <c r="AA339" s="1"/>
  <c r="W337"/>
  <c r="V337"/>
  <c r="U337"/>
  <c r="T337"/>
  <c r="W336"/>
  <c r="V336"/>
  <c r="AA336" s="1"/>
  <c r="AA337" s="1"/>
  <c r="U336"/>
  <c r="W333"/>
  <c r="V333"/>
  <c r="U333"/>
  <c r="T333"/>
  <c r="W332"/>
  <c r="V332"/>
  <c r="AA332" s="1"/>
  <c r="AA333" s="1"/>
  <c r="U332"/>
  <c r="W330"/>
  <c r="V330"/>
  <c r="U330"/>
  <c r="T330"/>
  <c r="W328"/>
  <c r="V328"/>
  <c r="AA328" s="1"/>
  <c r="AA330" s="1"/>
  <c r="U328"/>
  <c r="W326"/>
  <c r="V326"/>
  <c r="U326"/>
  <c r="T326"/>
  <c r="W325"/>
  <c r="V325"/>
  <c r="AA325" s="1"/>
  <c r="U325"/>
  <c r="W324"/>
  <c r="V324"/>
  <c r="AA324" s="1"/>
  <c r="AA326" s="1"/>
  <c r="U324"/>
  <c r="W311"/>
  <c r="V311"/>
  <c r="U311"/>
  <c r="T311"/>
  <c r="AA308"/>
  <c r="AA311" s="1"/>
  <c r="U308"/>
  <c r="W306"/>
  <c r="V306"/>
  <c r="U306"/>
  <c r="T306"/>
  <c r="W303"/>
  <c r="V303"/>
  <c r="U303"/>
  <c r="W302"/>
  <c r="V302"/>
  <c r="AA302" s="1"/>
  <c r="U302"/>
  <c r="W299"/>
  <c r="V299"/>
  <c r="AA299" s="1"/>
  <c r="U299"/>
  <c r="W297"/>
  <c r="V297"/>
  <c r="U297"/>
  <c r="T297"/>
  <c r="W294"/>
  <c r="V294"/>
  <c r="AA294" s="1"/>
  <c r="U294"/>
  <c r="W293"/>
  <c r="V293"/>
  <c r="AA293" s="1"/>
  <c r="U293"/>
  <c r="W290"/>
  <c r="V290"/>
  <c r="AA290" s="1"/>
  <c r="U290"/>
  <c r="W289"/>
  <c r="V289"/>
  <c r="AA289" s="1"/>
  <c r="U289"/>
  <c r="W288"/>
  <c r="V288"/>
  <c r="AA288" s="1"/>
  <c r="U288"/>
  <c r="W287"/>
  <c r="V287"/>
  <c r="AA287" s="1"/>
  <c r="U287"/>
  <c r="W286"/>
  <c r="V286"/>
  <c r="AA286" s="1"/>
  <c r="U286"/>
  <c r="W283"/>
  <c r="V283"/>
  <c r="U283"/>
  <c r="T283"/>
  <c r="W282"/>
  <c r="V282"/>
  <c r="AA282" s="1"/>
  <c r="U282"/>
  <c r="W281"/>
  <c r="V281"/>
  <c r="AA281" s="1"/>
  <c r="U281"/>
  <c r="W279"/>
  <c r="V279"/>
  <c r="U279"/>
  <c r="W278"/>
  <c r="V278"/>
  <c r="U278"/>
  <c r="W277"/>
  <c r="V277"/>
  <c r="U277"/>
  <c r="W270"/>
  <c r="V270"/>
  <c r="U270"/>
  <c r="W269"/>
  <c r="V269"/>
  <c r="U269"/>
  <c r="W268"/>
  <c r="V268"/>
  <c r="AA283" s="1"/>
  <c r="U268"/>
  <c r="W266"/>
  <c r="V266"/>
  <c r="U266"/>
  <c r="W265"/>
  <c r="V265"/>
  <c r="U265"/>
  <c r="W264"/>
  <c r="V264"/>
  <c r="U264"/>
  <c r="W260"/>
  <c r="W397" s="1"/>
  <c r="V260"/>
  <c r="U260"/>
  <c r="T260"/>
  <c r="W259"/>
  <c r="V259"/>
  <c r="U259"/>
  <c r="W258"/>
  <c r="V258"/>
  <c r="U258"/>
  <c r="W257"/>
  <c r="V257"/>
  <c r="AA257" s="1"/>
  <c r="U257"/>
  <c r="W256"/>
  <c r="V256"/>
  <c r="AA256" s="1"/>
  <c r="U256"/>
  <c r="W255"/>
  <c r="V255"/>
  <c r="AA255" s="1"/>
  <c r="U255"/>
  <c r="W248"/>
  <c r="V248"/>
  <c r="AA248" s="1"/>
  <c r="U248"/>
  <c r="W247"/>
  <c r="V247"/>
  <c r="AA247" s="1"/>
  <c r="U247"/>
  <c r="W246"/>
  <c r="V246"/>
  <c r="AA246" s="1"/>
  <c r="U246"/>
  <c r="W242"/>
  <c r="V242"/>
  <c r="AA242" s="1"/>
  <c r="U242"/>
  <c r="Z238"/>
  <c r="Y238"/>
  <c r="V9" i="12"/>
  <c r="Z191" i="1"/>
  <c r="Z190"/>
  <c r="Z189"/>
  <c r="Z188"/>
  <c r="Z185"/>
  <c r="Z184"/>
  <c r="Z183"/>
  <c r="Z179"/>
  <c r="AB179" s="1"/>
  <c r="Z178"/>
  <c r="AB178" s="1"/>
  <c r="Z177"/>
  <c r="AB177" s="1"/>
  <c r="Z176"/>
  <c r="Z173"/>
  <c r="Z172"/>
  <c r="Z171"/>
  <c r="Z170"/>
  <c r="Z167"/>
  <c r="Z166"/>
  <c r="Z165"/>
  <c r="Z160"/>
  <c r="Z159"/>
  <c r="Z155"/>
  <c r="Z154"/>
  <c r="Z153"/>
  <c r="E396" i="6"/>
  <c r="F396"/>
  <c r="F396" i="7"/>
  <c r="H393"/>
  <c r="G393"/>
  <c r="F392" i="1"/>
  <c r="F383" i="7"/>
  <c r="F354" i="1"/>
  <c r="F5" i="15" l="1"/>
  <c r="AD308" i="1"/>
  <c r="AD286"/>
  <c r="AD252"/>
  <c r="AD251"/>
  <c r="AD250"/>
  <c r="AB389"/>
  <c r="AB283" i="6"/>
  <c r="Z283"/>
  <c r="AB283" i="7"/>
  <c r="Z283"/>
  <c r="Z283" i="8"/>
  <c r="Z283" i="1" s="1"/>
  <c r="AB401"/>
  <c r="C7" i="15" s="1"/>
  <c r="AB283" i="8"/>
  <c r="AB304" i="6"/>
  <c r="AB306" s="1"/>
  <c r="Z306"/>
  <c r="AB304" i="7"/>
  <c r="AB306" s="1"/>
  <c r="Z306"/>
  <c r="AB304" i="8"/>
  <c r="AB306" s="1"/>
  <c r="Z306"/>
  <c r="AE198" i="6"/>
  <c r="AD198"/>
  <c r="AE200"/>
  <c r="AD200"/>
  <c r="AE202"/>
  <c r="AD202"/>
  <c r="AE204"/>
  <c r="AD204"/>
  <c r="AE246"/>
  <c r="AD246"/>
  <c r="AE248"/>
  <c r="AD248"/>
  <c r="AE251"/>
  <c r="AD251"/>
  <c r="AE255"/>
  <c r="AD255"/>
  <c r="AE257"/>
  <c r="AD257"/>
  <c r="AE264"/>
  <c r="AD264"/>
  <c r="AE266"/>
  <c r="AD266"/>
  <c r="AE269"/>
  <c r="AD269"/>
  <c r="AE277"/>
  <c r="AD277"/>
  <c r="AE279"/>
  <c r="AD279"/>
  <c r="AE282"/>
  <c r="AD282"/>
  <c r="AE287"/>
  <c r="AD287"/>
  <c r="AE289"/>
  <c r="AD289"/>
  <c r="AE293"/>
  <c r="AD293"/>
  <c r="AE295"/>
  <c r="AD295"/>
  <c r="AE299"/>
  <c r="AD299"/>
  <c r="AE302"/>
  <c r="AD302"/>
  <c r="AE304"/>
  <c r="AD304"/>
  <c r="AE319"/>
  <c r="AD319"/>
  <c r="AE321"/>
  <c r="AD321"/>
  <c r="AE324"/>
  <c r="AD324"/>
  <c r="AE340"/>
  <c r="AD340"/>
  <c r="AE342"/>
  <c r="AD342"/>
  <c r="AB347"/>
  <c r="AE346"/>
  <c r="AD346"/>
  <c r="AE374"/>
  <c r="AD374"/>
  <c r="AE376"/>
  <c r="AD376"/>
  <c r="AE393"/>
  <c r="AD393"/>
  <c r="AD395"/>
  <c r="AE395"/>
  <c r="AE197" i="7"/>
  <c r="AD197"/>
  <c r="AE200"/>
  <c r="AD200"/>
  <c r="AE202"/>
  <c r="AD202"/>
  <c r="AE204"/>
  <c r="AD204"/>
  <c r="AE246"/>
  <c r="AD246"/>
  <c r="AE248"/>
  <c r="AD248"/>
  <c r="AE251"/>
  <c r="AD251"/>
  <c r="AE255"/>
  <c r="AD255"/>
  <c r="AE257"/>
  <c r="AD257"/>
  <c r="AE264"/>
  <c r="AD264"/>
  <c r="AE266"/>
  <c r="AD266"/>
  <c r="AE269"/>
  <c r="AD269"/>
  <c r="AE277"/>
  <c r="AD277"/>
  <c r="AE279"/>
  <c r="AD279"/>
  <c r="AE282"/>
  <c r="AD282"/>
  <c r="AE287"/>
  <c r="AD287"/>
  <c r="AE289"/>
  <c r="AD289"/>
  <c r="AE293"/>
  <c r="AD293"/>
  <c r="AE295"/>
  <c r="AD295"/>
  <c r="AE299"/>
  <c r="AD299"/>
  <c r="AE302"/>
  <c r="AD302"/>
  <c r="AE304"/>
  <c r="AD304"/>
  <c r="AB311"/>
  <c r="AE308"/>
  <c r="AD308"/>
  <c r="AE319"/>
  <c r="AD319"/>
  <c r="AE321"/>
  <c r="AD321"/>
  <c r="AE324"/>
  <c r="AD324"/>
  <c r="AB337"/>
  <c r="AE336"/>
  <c r="AD336"/>
  <c r="AE339"/>
  <c r="AD339"/>
  <c r="AE341"/>
  <c r="AD341"/>
  <c r="AE374"/>
  <c r="AD374"/>
  <c r="AE376"/>
  <c r="AD376"/>
  <c r="AE389"/>
  <c r="AD389"/>
  <c r="AB392"/>
  <c r="Z396"/>
  <c r="AE394"/>
  <c r="AD394"/>
  <c r="AE197" i="8"/>
  <c r="AD197"/>
  <c r="AE199"/>
  <c r="AD199"/>
  <c r="AE201"/>
  <c r="AD201"/>
  <c r="AE203"/>
  <c r="AD203"/>
  <c r="AE205"/>
  <c r="AD205"/>
  <c r="AE247"/>
  <c r="AD247"/>
  <c r="AE250"/>
  <c r="AD250"/>
  <c r="AE252"/>
  <c r="AD252"/>
  <c r="AE256"/>
  <c r="AD256"/>
  <c r="AE265"/>
  <c r="AD265"/>
  <c r="AE268"/>
  <c r="AD268"/>
  <c r="AD270"/>
  <c r="AE270"/>
  <c r="AE278"/>
  <c r="AD278"/>
  <c r="AE281"/>
  <c r="AD281"/>
  <c r="AB297"/>
  <c r="AE286"/>
  <c r="AD286"/>
  <c r="AE288"/>
  <c r="AD288"/>
  <c r="AE290"/>
  <c r="AD290"/>
  <c r="AE294"/>
  <c r="AD294"/>
  <c r="AE296"/>
  <c r="AD296"/>
  <c r="AE301"/>
  <c r="AD301"/>
  <c r="AE303"/>
  <c r="AD303"/>
  <c r="AE305"/>
  <c r="AD305"/>
  <c r="AE320"/>
  <c r="AD320"/>
  <c r="AE325"/>
  <c r="AD325"/>
  <c r="AB330"/>
  <c r="AE328"/>
  <c r="AD328"/>
  <c r="AB337"/>
  <c r="AE336"/>
  <c r="AD336"/>
  <c r="AB343"/>
  <c r="AE339"/>
  <c r="AD339"/>
  <c r="AE341"/>
  <c r="AD341"/>
  <c r="AE375"/>
  <c r="AD375"/>
  <c r="AE389"/>
  <c r="AD389"/>
  <c r="Z396"/>
  <c r="Z392" i="1"/>
  <c r="AB392" s="1"/>
  <c r="AB394" i="8"/>
  <c r="AE524" i="1"/>
  <c r="AB247"/>
  <c r="AB257"/>
  <c r="AE197" i="6"/>
  <c r="AD197"/>
  <c r="AE199"/>
  <c r="AD199"/>
  <c r="AE201"/>
  <c r="AD201"/>
  <c r="AE203"/>
  <c r="AD203"/>
  <c r="AE205"/>
  <c r="AD205"/>
  <c r="AE247"/>
  <c r="AD247"/>
  <c r="AE250"/>
  <c r="AD250"/>
  <c r="AE252"/>
  <c r="AD252"/>
  <c r="AE256"/>
  <c r="AD256"/>
  <c r="AE265"/>
  <c r="AD265"/>
  <c r="AE268"/>
  <c r="AD268"/>
  <c r="AE270"/>
  <c r="AD270"/>
  <c r="AE278"/>
  <c r="AD278"/>
  <c r="AE281"/>
  <c r="AD281"/>
  <c r="AE286"/>
  <c r="AD286"/>
  <c r="AE288"/>
  <c r="AD288"/>
  <c r="AE290"/>
  <c r="AD290"/>
  <c r="AE294"/>
  <c r="AD294"/>
  <c r="AE296"/>
  <c r="AD296"/>
  <c r="AE301"/>
  <c r="AD301"/>
  <c r="AE303"/>
  <c r="AD303"/>
  <c r="AE305"/>
  <c r="AD305"/>
  <c r="AE320"/>
  <c r="AD320"/>
  <c r="AE325"/>
  <c r="AD325"/>
  <c r="AB330"/>
  <c r="AE328"/>
  <c r="AD328"/>
  <c r="AB337"/>
  <c r="AE336"/>
  <c r="AD336"/>
  <c r="AE339"/>
  <c r="AD339"/>
  <c r="AE341"/>
  <c r="AD341"/>
  <c r="AE375"/>
  <c r="AD375"/>
  <c r="AE389"/>
  <c r="AD389"/>
  <c r="AB392"/>
  <c r="Z396"/>
  <c r="AE394"/>
  <c r="AD394"/>
  <c r="AE148" i="7"/>
  <c r="AD148"/>
  <c r="AE199"/>
  <c r="AD199"/>
  <c r="AE201"/>
  <c r="AD201"/>
  <c r="AE203"/>
  <c r="AD203"/>
  <c r="AE205"/>
  <c r="AD205"/>
  <c r="AE247"/>
  <c r="AD247"/>
  <c r="AE250"/>
  <c r="AD250"/>
  <c r="AE252"/>
  <c r="AD252"/>
  <c r="AE256"/>
  <c r="AD256"/>
  <c r="AE265"/>
  <c r="AD265"/>
  <c r="AE268"/>
  <c r="AD268"/>
  <c r="AE270"/>
  <c r="AD270"/>
  <c r="AE278"/>
  <c r="AD278"/>
  <c r="AE281"/>
  <c r="AD281"/>
  <c r="AB297"/>
  <c r="AE286"/>
  <c r="AD286"/>
  <c r="AE288"/>
  <c r="AD288"/>
  <c r="AE290"/>
  <c r="AD290"/>
  <c r="AE294"/>
  <c r="AD294"/>
  <c r="AE296"/>
  <c r="AD296"/>
  <c r="AE301"/>
  <c r="AD301"/>
  <c r="AE303"/>
  <c r="AD303"/>
  <c r="AE305"/>
  <c r="AD305"/>
  <c r="AE320"/>
  <c r="AD320"/>
  <c r="AE325"/>
  <c r="AD325"/>
  <c r="AB330"/>
  <c r="AE328"/>
  <c r="AD328"/>
  <c r="AE340"/>
  <c r="AD340"/>
  <c r="AE342"/>
  <c r="AD342"/>
  <c r="AB347"/>
  <c r="AE346"/>
  <c r="AD346"/>
  <c r="AE354"/>
  <c r="AD354"/>
  <c r="AE375"/>
  <c r="AD375"/>
  <c r="AB387"/>
  <c r="AE393"/>
  <c r="AD393"/>
  <c r="AE395"/>
  <c r="AD395"/>
  <c r="AE148" i="8"/>
  <c r="AD148"/>
  <c r="AE198"/>
  <c r="AD198"/>
  <c r="AE200"/>
  <c r="AD200"/>
  <c r="AE202"/>
  <c r="AD202"/>
  <c r="AE204"/>
  <c r="AD204"/>
  <c r="AE246"/>
  <c r="AD246"/>
  <c r="AE248"/>
  <c r="AD248"/>
  <c r="AE251"/>
  <c r="AD251"/>
  <c r="AE255"/>
  <c r="AD255"/>
  <c r="AE257"/>
  <c r="AD257"/>
  <c r="AE264"/>
  <c r="AD264"/>
  <c r="AE266"/>
  <c r="AD266"/>
  <c r="AE269"/>
  <c r="AD269"/>
  <c r="AE277"/>
  <c r="AD277"/>
  <c r="AE279"/>
  <c r="AD279"/>
  <c r="AE282"/>
  <c r="AD282"/>
  <c r="AE287"/>
  <c r="AD287"/>
  <c r="AE289"/>
  <c r="AD289"/>
  <c r="AE293"/>
  <c r="AD293"/>
  <c r="AE295"/>
  <c r="AD295"/>
  <c r="AE299"/>
  <c r="AD299"/>
  <c r="AE302"/>
  <c r="AD302"/>
  <c r="AE304"/>
  <c r="AD304"/>
  <c r="AB311"/>
  <c r="AD311" i="1" s="1"/>
  <c r="AE308" i="8"/>
  <c r="AD308"/>
  <c r="AE319"/>
  <c r="AD319"/>
  <c r="AE321"/>
  <c r="AD321"/>
  <c r="AE324"/>
  <c r="AD324"/>
  <c r="AE340"/>
  <c r="AD340"/>
  <c r="AE342"/>
  <c r="AD342"/>
  <c r="AB347"/>
  <c r="AE346"/>
  <c r="AD346"/>
  <c r="AE350"/>
  <c r="AD350"/>
  <c r="AE374"/>
  <c r="AD374"/>
  <c r="AE376"/>
  <c r="AD376"/>
  <c r="AE388"/>
  <c r="AD388"/>
  <c r="AB393"/>
  <c r="Z393" i="1"/>
  <c r="AB393" s="1"/>
  <c r="AB395" i="8"/>
  <c r="Z395" i="1"/>
  <c r="AB395" s="1"/>
  <c r="AA383"/>
  <c r="AB346"/>
  <c r="AB347" s="1"/>
  <c r="AB256"/>
  <c r="AB366"/>
  <c r="AB281"/>
  <c r="Z390" i="6"/>
  <c r="AB387"/>
  <c r="AB392" i="8"/>
  <c r="AB336" i="1"/>
  <c r="AB342"/>
  <c r="AB260" i="8"/>
  <c r="AB259"/>
  <c r="AB258"/>
  <c r="AB302" i="1"/>
  <c r="AB325"/>
  <c r="AA390"/>
  <c r="AB206" i="6"/>
  <c r="AB297"/>
  <c r="AB206" i="7"/>
  <c r="AB343"/>
  <c r="AA260" i="1"/>
  <c r="AA259"/>
  <c r="AA258"/>
  <c r="AB394"/>
  <c r="AB259" i="6"/>
  <c r="AB258"/>
  <c r="AB260"/>
  <c r="AB390" i="7"/>
  <c r="D5" i="15" s="1"/>
  <c r="T9" i="12"/>
  <c r="T10" s="1"/>
  <c r="AB293" i="1"/>
  <c r="AB303"/>
  <c r="AB258" i="7"/>
  <c r="AB260"/>
  <c r="AB259"/>
  <c r="AB390" i="8"/>
  <c r="AB288" i="1"/>
  <c r="AB294"/>
  <c r="AB332"/>
  <c r="AB343" i="6"/>
  <c r="AB206" i="8"/>
  <c r="AB197" i="1"/>
  <c r="Z206"/>
  <c r="Z168"/>
  <c r="AB176"/>
  <c r="Z180"/>
  <c r="Z174"/>
  <c r="Z186"/>
  <c r="Z149"/>
  <c r="Z156"/>
  <c r="Z162"/>
  <c r="Z192"/>
  <c r="Z297" i="7"/>
  <c r="Z330"/>
  <c r="Z330" i="8"/>
  <c r="Z337"/>
  <c r="Z347"/>
  <c r="Z330" i="6"/>
  <c r="Z343" i="8"/>
  <c r="Z297" i="6"/>
  <c r="Z397" s="1"/>
  <c r="Z402" s="1"/>
  <c r="Z337"/>
  <c r="Z311" i="7"/>
  <c r="Z337"/>
  <c r="Z347"/>
  <c r="Z297" i="8"/>
  <c r="Z311"/>
  <c r="AB159" i="1"/>
  <c r="J33" i="9"/>
  <c r="L33" s="1"/>
  <c r="AB167" i="1"/>
  <c r="J40" i="9"/>
  <c r="L40" s="1"/>
  <c r="AB173" i="1"/>
  <c r="J45" i="9"/>
  <c r="L45" s="1"/>
  <c r="AB188" i="1"/>
  <c r="J52" i="9"/>
  <c r="L52" s="1"/>
  <c r="AB248" i="1"/>
  <c r="AB308"/>
  <c r="AB155"/>
  <c r="J30" i="9"/>
  <c r="L30" s="1"/>
  <c r="AB166" i="1"/>
  <c r="J39" i="9"/>
  <c r="L39" s="1"/>
  <c r="AB172" i="1"/>
  <c r="J44" i="9"/>
  <c r="L44" s="1"/>
  <c r="AB185" i="1"/>
  <c r="J50" i="9"/>
  <c r="L50" s="1"/>
  <c r="AB191" i="1"/>
  <c r="J55" i="9"/>
  <c r="L55" s="1"/>
  <c r="AB242" i="1"/>
  <c r="AB255"/>
  <c r="AB289"/>
  <c r="AB339"/>
  <c r="AB154"/>
  <c r="I29" i="9"/>
  <c r="K29" s="1"/>
  <c r="AB165" i="1"/>
  <c r="J38" i="9"/>
  <c r="L38" s="1"/>
  <c r="AB171" i="1"/>
  <c r="J43" i="9"/>
  <c r="L43" s="1"/>
  <c r="AB184" i="1"/>
  <c r="J49" i="9"/>
  <c r="L49" s="1"/>
  <c r="AB190" i="1"/>
  <c r="J54" i="9"/>
  <c r="L54" s="1"/>
  <c r="AB246" i="1"/>
  <c r="AB286"/>
  <c r="AB290"/>
  <c r="AB299"/>
  <c r="AB340"/>
  <c r="AB153"/>
  <c r="J28" i="9"/>
  <c r="L28" s="1"/>
  <c r="AB160" i="1"/>
  <c r="J34" i="9"/>
  <c r="L34" s="1"/>
  <c r="AB170" i="1"/>
  <c r="J42" i="9"/>
  <c r="L42" s="1"/>
  <c r="AB183" i="1"/>
  <c r="J48" i="9"/>
  <c r="L48" s="1"/>
  <c r="AB189" i="1"/>
  <c r="J53" i="9"/>
  <c r="L53" s="1"/>
  <c r="AB282" i="1"/>
  <c r="AB287"/>
  <c r="AB324"/>
  <c r="AB328"/>
  <c r="AB341"/>
  <c r="AB365"/>
  <c r="V401"/>
  <c r="V10" i="12"/>
  <c r="V16"/>
  <c r="X402" i="6"/>
  <c r="U401" i="1"/>
  <c r="W401"/>
  <c r="T347"/>
  <c r="T396"/>
  <c r="Z390" i="7"/>
  <c r="T258" i="1"/>
  <c r="T259"/>
  <c r="Y260" i="7"/>
  <c r="Y260" i="6"/>
  <c r="Y260" i="8"/>
  <c r="U402" i="6"/>
  <c r="W402"/>
  <c r="W402" i="7"/>
  <c r="W402" i="8"/>
  <c r="T402" i="6"/>
  <c r="V402"/>
  <c r="T402" i="7"/>
  <c r="V402"/>
  <c r="T402" i="8"/>
  <c r="V402"/>
  <c r="Z343" i="6"/>
  <c r="Z347"/>
  <c r="Z343" i="7"/>
  <c r="F326" i="6"/>
  <c r="Z397" i="8" l="1"/>
  <c r="Z402" s="1"/>
  <c r="AB387" i="1"/>
  <c r="AD387"/>
  <c r="D4" i="15"/>
  <c r="AB283" i="1"/>
  <c r="AD283"/>
  <c r="AD297"/>
  <c r="AD259"/>
  <c r="AD258"/>
  <c r="AD260"/>
  <c r="AD394"/>
  <c r="F4" i="15"/>
  <c r="F8" s="1"/>
  <c r="AA397" i="1"/>
  <c r="Z390"/>
  <c r="Z397" i="7"/>
  <c r="Z402" s="1"/>
  <c r="AB306" i="1"/>
  <c r="AE306" i="6"/>
  <c r="AD306"/>
  <c r="AE322" i="8"/>
  <c r="AD322"/>
  <c r="AE206"/>
  <c r="AD206"/>
  <c r="AE343" i="6"/>
  <c r="AD343"/>
  <c r="AE390" i="8"/>
  <c r="AD390"/>
  <c r="AD260" i="7"/>
  <c r="AD260" i="6"/>
  <c r="AD259"/>
  <c r="AE343" i="7"/>
  <c r="AD343"/>
  <c r="AE322"/>
  <c r="AD322"/>
  <c r="AE206"/>
  <c r="AD206"/>
  <c r="AE206" i="6"/>
  <c r="AD206"/>
  <c r="AD258" i="8"/>
  <c r="AD260"/>
  <c r="AB396"/>
  <c r="AE392"/>
  <c r="AD392"/>
  <c r="AE395"/>
  <c r="AD395"/>
  <c r="AE393"/>
  <c r="AD393"/>
  <c r="AE311"/>
  <c r="AD311"/>
  <c r="AE347" i="7"/>
  <c r="AD347"/>
  <c r="AE297"/>
  <c r="AD297"/>
  <c r="AE337" i="6"/>
  <c r="AD337"/>
  <c r="AE343" i="8"/>
  <c r="AD343"/>
  <c r="AE330"/>
  <c r="AD330"/>
  <c r="AE337" i="7"/>
  <c r="AD337"/>
  <c r="AE383" i="6"/>
  <c r="AD383"/>
  <c r="AE326"/>
  <c r="AD326"/>
  <c r="AE283"/>
  <c r="AD283"/>
  <c r="Z396" i="1"/>
  <c r="Z397" s="1"/>
  <c r="Z402" s="1"/>
  <c r="J18" i="9"/>
  <c r="L18" s="1"/>
  <c r="AE333" i="8"/>
  <c r="AE326"/>
  <c r="AD326"/>
  <c r="AE283"/>
  <c r="AD283"/>
  <c r="AE306" i="7"/>
  <c r="AD306"/>
  <c r="AD259"/>
  <c r="AD258"/>
  <c r="AE390"/>
  <c r="AD390"/>
  <c r="AD258" i="6"/>
  <c r="AE306" i="8"/>
  <c r="AD306"/>
  <c r="AE326" i="7"/>
  <c r="AD326"/>
  <c r="AE283"/>
  <c r="AD283"/>
  <c r="AE297" i="6"/>
  <c r="AD297"/>
  <c r="AD259" i="8"/>
  <c r="AB390" i="6"/>
  <c r="D6" i="15" s="1"/>
  <c r="AE387" i="6"/>
  <c r="AD387"/>
  <c r="AE347" i="8"/>
  <c r="AD347"/>
  <c r="AE149"/>
  <c r="AD149"/>
  <c r="AE387" i="7"/>
  <c r="AD387"/>
  <c r="AE330"/>
  <c r="AD330"/>
  <c r="AE149"/>
  <c r="AD149"/>
  <c r="AB396" i="6"/>
  <c r="AE392"/>
  <c r="AD392"/>
  <c r="AE330"/>
  <c r="AD330"/>
  <c r="AE394" i="8"/>
  <c r="AD394"/>
  <c r="AE337"/>
  <c r="AD337"/>
  <c r="AE297"/>
  <c r="AD297"/>
  <c r="AB396" i="7"/>
  <c r="AE396" s="1"/>
  <c r="AE392"/>
  <c r="AD392"/>
  <c r="AE311"/>
  <c r="AD311"/>
  <c r="AE347" i="6"/>
  <c r="AD347"/>
  <c r="AE322"/>
  <c r="AD322"/>
  <c r="AB396" i="1"/>
  <c r="AB326"/>
  <c r="AB149"/>
  <c r="AB180"/>
  <c r="AB330"/>
  <c r="AB311"/>
  <c r="AB206"/>
  <c r="AB333"/>
  <c r="AB337"/>
  <c r="AB297"/>
  <c r="AB162"/>
  <c r="V402"/>
  <c r="V515" s="1"/>
  <c r="Z193"/>
  <c r="W402"/>
  <c r="AB192"/>
  <c r="AB343"/>
  <c r="AB259"/>
  <c r="AB258"/>
  <c r="AB260"/>
  <c r="AB186"/>
  <c r="AB168"/>
  <c r="AB174"/>
  <c r="AB156"/>
  <c r="T397"/>
  <c r="T402"/>
  <c r="T515" s="1"/>
  <c r="L357" i="7"/>
  <c r="S357" s="1"/>
  <c r="L357" i="8"/>
  <c r="F357" i="1"/>
  <c r="E357"/>
  <c r="D357"/>
  <c r="C357"/>
  <c r="J357" l="1"/>
  <c r="I357"/>
  <c r="W515"/>
  <c r="H4" i="13"/>
  <c r="D8" i="15"/>
  <c r="AD390" i="1"/>
  <c r="AD396" i="7"/>
  <c r="AE396" i="8"/>
  <c r="AD396" i="1"/>
  <c r="U357" i="7"/>
  <c r="AB357" s="1"/>
  <c r="AB383" s="1"/>
  <c r="S383"/>
  <c r="AB390" i="1"/>
  <c r="AB397" i="6"/>
  <c r="AB402" s="1"/>
  <c r="AB397" i="7"/>
  <c r="AB402" s="1"/>
  <c r="AE390" i="6"/>
  <c r="AD390"/>
  <c r="AE357" i="7"/>
  <c r="AD357"/>
  <c r="AD396" i="6"/>
  <c r="AE396"/>
  <c r="AB193" i="1"/>
  <c r="AD396" i="8"/>
  <c r="AA402" i="1"/>
  <c r="AA515" s="1"/>
  <c r="U383" i="7"/>
  <c r="U397" s="1"/>
  <c r="G357" i="1"/>
  <c r="H357"/>
  <c r="L357"/>
  <c r="C75" i="9" s="1"/>
  <c r="O394" i="1"/>
  <c r="O394" i="6"/>
  <c r="O394" i="7"/>
  <c r="O394" i="8"/>
  <c r="H6" i="13" l="1"/>
  <c r="C6" i="15"/>
  <c r="E6" s="1"/>
  <c r="AB518" i="6"/>
  <c r="Y525" i="1"/>
  <c r="Y524"/>
  <c r="AB519" i="7"/>
  <c r="C5" i="15"/>
  <c r="G5" s="1"/>
  <c r="AD524" i="7"/>
  <c r="AD524" i="6"/>
  <c r="AE383" i="7"/>
  <c r="AD383"/>
  <c r="U402"/>
  <c r="F395" i="1"/>
  <c r="E395"/>
  <c r="D395"/>
  <c r="C395"/>
  <c r="I395" s="1"/>
  <c r="F394"/>
  <c r="E394"/>
  <c r="D394"/>
  <c r="C394"/>
  <c r="F393"/>
  <c r="E393"/>
  <c r="D393"/>
  <c r="C393"/>
  <c r="I393" s="1"/>
  <c r="E392"/>
  <c r="D392"/>
  <c r="J392" s="1"/>
  <c r="C392"/>
  <c r="F389"/>
  <c r="E389"/>
  <c r="D389"/>
  <c r="C389"/>
  <c r="F388"/>
  <c r="E388"/>
  <c r="D388"/>
  <c r="C388"/>
  <c r="F387"/>
  <c r="E387"/>
  <c r="D387"/>
  <c r="C387"/>
  <c r="F346"/>
  <c r="E346"/>
  <c r="D346"/>
  <c r="C346"/>
  <c r="F342"/>
  <c r="E342"/>
  <c r="D342"/>
  <c r="C342"/>
  <c r="F341"/>
  <c r="E341"/>
  <c r="D341"/>
  <c r="C341"/>
  <c r="F340"/>
  <c r="E340"/>
  <c r="D340"/>
  <c r="C340"/>
  <c r="F339"/>
  <c r="E339"/>
  <c r="D339"/>
  <c r="C339"/>
  <c r="F336"/>
  <c r="E336"/>
  <c r="D336"/>
  <c r="C336"/>
  <c r="F332"/>
  <c r="E332"/>
  <c r="D332"/>
  <c r="C332"/>
  <c r="F325"/>
  <c r="E325"/>
  <c r="D325"/>
  <c r="C325"/>
  <c r="F324"/>
  <c r="E324"/>
  <c r="D324"/>
  <c r="C324"/>
  <c r="F321"/>
  <c r="E321"/>
  <c r="D321"/>
  <c r="C321"/>
  <c r="F320"/>
  <c r="E320"/>
  <c r="D320"/>
  <c r="C320"/>
  <c r="F319"/>
  <c r="E319"/>
  <c r="D319"/>
  <c r="C319"/>
  <c r="F303"/>
  <c r="E303"/>
  <c r="D303"/>
  <c r="C303"/>
  <c r="F302"/>
  <c r="E302"/>
  <c r="D302"/>
  <c r="C302"/>
  <c r="F299"/>
  <c r="E299"/>
  <c r="D299"/>
  <c r="C299"/>
  <c r="F294"/>
  <c r="E294"/>
  <c r="D294"/>
  <c r="C294"/>
  <c r="F293"/>
  <c r="E293"/>
  <c r="D293"/>
  <c r="C293"/>
  <c r="F290"/>
  <c r="E290"/>
  <c r="E297" s="1"/>
  <c r="D290"/>
  <c r="C290"/>
  <c r="F289"/>
  <c r="E289"/>
  <c r="D289"/>
  <c r="C289"/>
  <c r="F288"/>
  <c r="E288"/>
  <c r="D288"/>
  <c r="C288"/>
  <c r="F287"/>
  <c r="E287"/>
  <c r="D287"/>
  <c r="C287"/>
  <c r="F286"/>
  <c r="J286" s="1"/>
  <c r="E286"/>
  <c r="I286" s="1"/>
  <c r="D286"/>
  <c r="C286"/>
  <c r="F282"/>
  <c r="E282"/>
  <c r="D282"/>
  <c r="C282"/>
  <c r="F281"/>
  <c r="E281"/>
  <c r="D281"/>
  <c r="C281"/>
  <c r="F279"/>
  <c r="E279"/>
  <c r="D279"/>
  <c r="C279"/>
  <c r="F278"/>
  <c r="E278"/>
  <c r="D278"/>
  <c r="C278"/>
  <c r="F277"/>
  <c r="E277"/>
  <c r="D277"/>
  <c r="C277"/>
  <c r="F270"/>
  <c r="E270"/>
  <c r="D270"/>
  <c r="C270"/>
  <c r="F269"/>
  <c r="E269"/>
  <c r="D269"/>
  <c r="C269"/>
  <c r="F268"/>
  <c r="E268"/>
  <c r="E283" s="1"/>
  <c r="D268"/>
  <c r="C268"/>
  <c r="F266"/>
  <c r="E266"/>
  <c r="D266"/>
  <c r="C266"/>
  <c r="F265"/>
  <c r="E265"/>
  <c r="D265"/>
  <c r="C265"/>
  <c r="F264"/>
  <c r="E264"/>
  <c r="D264"/>
  <c r="C264"/>
  <c r="F257"/>
  <c r="E257"/>
  <c r="D257"/>
  <c r="C257"/>
  <c r="F256"/>
  <c r="E256"/>
  <c r="D256"/>
  <c r="C256"/>
  <c r="F252"/>
  <c r="J252" s="1"/>
  <c r="E252"/>
  <c r="D252"/>
  <c r="F251"/>
  <c r="E251"/>
  <c r="D251"/>
  <c r="F250"/>
  <c r="E250"/>
  <c r="D250"/>
  <c r="C252"/>
  <c r="I252" s="1"/>
  <c r="C251"/>
  <c r="I251" s="1"/>
  <c r="C250"/>
  <c r="I250" s="1"/>
  <c r="F242"/>
  <c r="J242" s="1"/>
  <c r="E242"/>
  <c r="D242"/>
  <c r="C242"/>
  <c r="I242" s="1"/>
  <c r="S292"/>
  <c r="R292"/>
  <c r="Q292"/>
  <c r="P292"/>
  <c r="H198" i="8"/>
  <c r="G198"/>
  <c r="P148" i="1"/>
  <c r="O148"/>
  <c r="O149" s="1"/>
  <c r="R148" i="7"/>
  <c r="R149" s="1"/>
  <c r="Q148"/>
  <c r="R148" i="8"/>
  <c r="R149" s="1"/>
  <c r="Q148"/>
  <c r="F401" i="1"/>
  <c r="H393"/>
  <c r="H392"/>
  <c r="H394" i="6"/>
  <c r="G394"/>
  <c r="H393"/>
  <c r="G393"/>
  <c r="F396" i="8"/>
  <c r="F396" i="1" s="1"/>
  <c r="H394" i="8"/>
  <c r="G394"/>
  <c r="H393"/>
  <c r="G393"/>
  <c r="E390" i="6"/>
  <c r="F390"/>
  <c r="E390" i="7"/>
  <c r="F390"/>
  <c r="F390" i="8"/>
  <c r="H388"/>
  <c r="G388"/>
  <c r="H357" i="7"/>
  <c r="G357"/>
  <c r="H357" i="8"/>
  <c r="G357"/>
  <c r="P330" i="7"/>
  <c r="F333"/>
  <c r="F333" i="8"/>
  <c r="F326" i="7"/>
  <c r="E326"/>
  <c r="J250" i="1" l="1"/>
  <c r="J256"/>
  <c r="J257"/>
  <c r="J264"/>
  <c r="J265"/>
  <c r="J266"/>
  <c r="J268"/>
  <c r="J269"/>
  <c r="J270"/>
  <c r="J277"/>
  <c r="J278"/>
  <c r="J279"/>
  <c r="J282"/>
  <c r="J287"/>
  <c r="J288"/>
  <c r="J289"/>
  <c r="J290"/>
  <c r="J293"/>
  <c r="J294"/>
  <c r="J299"/>
  <c r="J302"/>
  <c r="J303"/>
  <c r="J319"/>
  <c r="J320"/>
  <c r="J321"/>
  <c r="J324"/>
  <c r="J325"/>
  <c r="J332"/>
  <c r="J336"/>
  <c r="J339"/>
  <c r="J340"/>
  <c r="J341"/>
  <c r="J342"/>
  <c r="J346"/>
  <c r="J387"/>
  <c r="J388"/>
  <c r="J389"/>
  <c r="I394"/>
  <c r="I6" i="15"/>
  <c r="C283" i="1"/>
  <c r="I268"/>
  <c r="C297"/>
  <c r="I293"/>
  <c r="C306"/>
  <c r="I302"/>
  <c r="J251"/>
  <c r="I256"/>
  <c r="I257"/>
  <c r="I264"/>
  <c r="I265"/>
  <c r="I266"/>
  <c r="I269"/>
  <c r="I270"/>
  <c r="I277"/>
  <c r="I278"/>
  <c r="I279"/>
  <c r="I282"/>
  <c r="I287"/>
  <c r="I288"/>
  <c r="I289"/>
  <c r="I290"/>
  <c r="I294"/>
  <c r="I299"/>
  <c r="I303"/>
  <c r="I319"/>
  <c r="I320"/>
  <c r="I321"/>
  <c r="I324"/>
  <c r="I325"/>
  <c r="I332"/>
  <c r="I336"/>
  <c r="I339"/>
  <c r="I340"/>
  <c r="I341"/>
  <c r="I342"/>
  <c r="I346"/>
  <c r="I387"/>
  <c r="I388"/>
  <c r="I389"/>
  <c r="I392"/>
  <c r="J393"/>
  <c r="J395"/>
  <c r="I5" i="15"/>
  <c r="E5"/>
  <c r="G6"/>
  <c r="J394" i="1"/>
  <c r="G283"/>
  <c r="P149"/>
  <c r="D7" i="9"/>
  <c r="S148" i="8"/>
  <c r="S149" s="1"/>
  <c r="Q149"/>
  <c r="S148" i="7"/>
  <c r="S149" s="1"/>
  <c r="Q149"/>
  <c r="G251" i="1"/>
  <c r="G242"/>
  <c r="G250"/>
  <c r="G252"/>
  <c r="H242"/>
  <c r="H251"/>
  <c r="G392"/>
  <c r="H394"/>
  <c r="H250"/>
  <c r="H252"/>
  <c r="G393"/>
  <c r="G394"/>
  <c r="F390"/>
  <c r="Q148"/>
  <c r="R148"/>
  <c r="R149" s="1"/>
  <c r="F326" i="8"/>
  <c r="F326" i="1" s="1"/>
  <c r="H321"/>
  <c r="G321"/>
  <c r="H320"/>
  <c r="G320"/>
  <c r="H319"/>
  <c r="G319"/>
  <c r="H321" i="6"/>
  <c r="G321"/>
  <c r="H320"/>
  <c r="G320"/>
  <c r="H319"/>
  <c r="G319"/>
  <c r="C322"/>
  <c r="D322"/>
  <c r="E322"/>
  <c r="G322" s="1"/>
  <c r="F322"/>
  <c r="H322" s="1"/>
  <c r="H321" i="7"/>
  <c r="G321"/>
  <c r="H320"/>
  <c r="G320"/>
  <c r="H319"/>
  <c r="G319"/>
  <c r="F322"/>
  <c r="E322"/>
  <c r="C322"/>
  <c r="D322"/>
  <c r="H321" i="8"/>
  <c r="G321"/>
  <c r="H320"/>
  <c r="G320"/>
  <c r="H319"/>
  <c r="G319"/>
  <c r="F322"/>
  <c r="E322"/>
  <c r="E322" i="1" s="1"/>
  <c r="C322" i="8"/>
  <c r="C322" i="1" s="1"/>
  <c r="D322" i="8"/>
  <c r="D322" i="1" s="1"/>
  <c r="P308"/>
  <c r="F308"/>
  <c r="E308"/>
  <c r="D308"/>
  <c r="C308"/>
  <c r="H308" i="6"/>
  <c r="G308"/>
  <c r="H308" i="7"/>
  <c r="G308"/>
  <c r="H308" i="8"/>
  <c r="G308"/>
  <c r="P287" i="1"/>
  <c r="Q299" i="6"/>
  <c r="S299" s="1"/>
  <c r="R299"/>
  <c r="Q301"/>
  <c r="S301" s="1"/>
  <c r="R301"/>
  <c r="Q302"/>
  <c r="S302" s="1"/>
  <c r="R302"/>
  <c r="R306" s="1"/>
  <c r="O303"/>
  <c r="Q303" s="1"/>
  <c r="S303" s="1"/>
  <c r="R303"/>
  <c r="Q304"/>
  <c r="S304" s="1"/>
  <c r="R304"/>
  <c r="Q305"/>
  <c r="S305" s="1"/>
  <c r="R305"/>
  <c r="F306"/>
  <c r="O402" i="8"/>
  <c r="Q301"/>
  <c r="R301" i="7"/>
  <c r="Q301"/>
  <c r="S301" s="1"/>
  <c r="F306"/>
  <c r="F306" i="8"/>
  <c r="F311" i="1" l="1"/>
  <c r="J308"/>
  <c r="E311"/>
  <c r="I308"/>
  <c r="Q149"/>
  <c r="E7" i="9"/>
  <c r="G308" i="1"/>
  <c r="S148"/>
  <c r="S149" s="1"/>
  <c r="H322" i="7"/>
  <c r="G322"/>
  <c r="F322" i="1"/>
  <c r="H322" s="1"/>
  <c r="H308"/>
  <c r="F306"/>
  <c r="G322"/>
  <c r="C311"/>
  <c r="G322" i="8"/>
  <c r="H322"/>
  <c r="S306" i="6"/>
  <c r="Q306"/>
  <c r="G311" i="1" l="1"/>
  <c r="D297" i="8"/>
  <c r="D292" i="1"/>
  <c r="D291"/>
  <c r="F292"/>
  <c r="F291"/>
  <c r="F297" i="6"/>
  <c r="F297" i="7"/>
  <c r="F297" i="8" l="1"/>
  <c r="F297" i="1" s="1"/>
  <c r="F258" i="6" l="1"/>
  <c r="F259" s="1"/>
  <c r="F260" s="1"/>
  <c r="H257"/>
  <c r="G257"/>
  <c r="H256"/>
  <c r="G256"/>
  <c r="H252"/>
  <c r="G252"/>
  <c r="H251"/>
  <c r="G251"/>
  <c r="H250"/>
  <c r="G250"/>
  <c r="F258" i="8"/>
  <c r="F258" i="7"/>
  <c r="F259" s="1"/>
  <c r="F260" s="1"/>
  <c r="F258" i="1" l="1"/>
  <c r="F259" i="8"/>
  <c r="F259" i="1" s="1"/>
  <c r="H252" i="7"/>
  <c r="G252"/>
  <c r="H251"/>
  <c r="G251"/>
  <c r="H250"/>
  <c r="G250"/>
  <c r="H252" i="8"/>
  <c r="G252"/>
  <c r="H251"/>
  <c r="G251"/>
  <c r="H250"/>
  <c r="G250"/>
  <c r="F260" l="1"/>
  <c r="F206" i="1"/>
  <c r="E206"/>
  <c r="F202"/>
  <c r="E202"/>
  <c r="D202"/>
  <c r="J202" s="1"/>
  <c r="C202"/>
  <c r="I202" s="1"/>
  <c r="H198"/>
  <c r="G198"/>
  <c r="F198"/>
  <c r="E198"/>
  <c r="D198"/>
  <c r="C198"/>
  <c r="D206" i="7"/>
  <c r="D206" i="8"/>
  <c r="C206" i="1"/>
  <c r="H202" i="8"/>
  <c r="G202"/>
  <c r="M257" i="1"/>
  <c r="I198" l="1"/>
  <c r="J198"/>
  <c r="F260"/>
  <c r="F397" i="8"/>
  <c r="H397" s="1"/>
  <c r="G202" i="1"/>
  <c r="G206" i="8"/>
  <c r="G206" i="1" s="1"/>
  <c r="H202"/>
  <c r="H206" i="8"/>
  <c r="H206" i="1" s="1"/>
  <c r="D206"/>
  <c r="Q282" i="6"/>
  <c r="Q282" i="7"/>
  <c r="Q282" i="8"/>
  <c r="G336"/>
  <c r="H336"/>
  <c r="F337" i="6"/>
  <c r="F337" i="7"/>
  <c r="F337" i="8"/>
  <c r="G388" i="1"/>
  <c r="H388"/>
  <c r="F365"/>
  <c r="E365"/>
  <c r="D365"/>
  <c r="C365"/>
  <c r="C351"/>
  <c r="D351"/>
  <c r="E351"/>
  <c r="F351"/>
  <c r="C352"/>
  <c r="D352"/>
  <c r="E352"/>
  <c r="F352"/>
  <c r="C353"/>
  <c r="D353"/>
  <c r="E353"/>
  <c r="F353"/>
  <c r="C354"/>
  <c r="D354"/>
  <c r="J354" s="1"/>
  <c r="E354"/>
  <c r="F350"/>
  <c r="E350"/>
  <c r="D350"/>
  <c r="C350"/>
  <c r="I354" l="1"/>
  <c r="F337"/>
  <c r="P393"/>
  <c r="P394"/>
  <c r="Q394" i="7"/>
  <c r="Q394" i="6"/>
  <c r="Q394" i="8"/>
  <c r="Q393" i="7"/>
  <c r="S393" s="1"/>
  <c r="Q393" i="6"/>
  <c r="S393" s="1"/>
  <c r="Q393" i="8"/>
  <c r="S393" s="1"/>
  <c r="Q392" i="7"/>
  <c r="Q392" i="6"/>
  <c r="Q392" i="8"/>
  <c r="S392" s="1"/>
  <c r="R392"/>
  <c r="Q394" i="1" l="1"/>
  <c r="S394" s="1"/>
  <c r="S393"/>
  <c r="Q393"/>
  <c r="R198" i="7" l="1"/>
  <c r="R199"/>
  <c r="R200"/>
  <c r="R201"/>
  <c r="R202"/>
  <c r="R203"/>
  <c r="R204"/>
  <c r="R205"/>
  <c r="R198" i="6"/>
  <c r="R199"/>
  <c r="R200"/>
  <c r="R201"/>
  <c r="R202"/>
  <c r="R203"/>
  <c r="R204"/>
  <c r="R205"/>
  <c r="R198" i="8"/>
  <c r="R199"/>
  <c r="R200"/>
  <c r="R201"/>
  <c r="R202"/>
  <c r="R203"/>
  <c r="R204"/>
  <c r="R205"/>
  <c r="R197" i="7"/>
  <c r="R197" i="6"/>
  <c r="R197" i="8"/>
  <c r="Q205" i="7"/>
  <c r="S205" s="1"/>
  <c r="Q204"/>
  <c r="S204" s="1"/>
  <c r="Q203"/>
  <c r="S203" s="1"/>
  <c r="Q202"/>
  <c r="S202" s="1"/>
  <c r="Q201"/>
  <c r="S201" s="1"/>
  <c r="Q200"/>
  <c r="S200" s="1"/>
  <c r="Q199"/>
  <c r="S199" s="1"/>
  <c r="S198"/>
  <c r="Q205" i="6"/>
  <c r="S205" s="1"/>
  <c r="Q204"/>
  <c r="S204" s="1"/>
  <c r="Q203"/>
  <c r="S203" s="1"/>
  <c r="Q202"/>
  <c r="S202" s="1"/>
  <c r="Q201"/>
  <c r="S201" s="1"/>
  <c r="Q200"/>
  <c r="S200" s="1"/>
  <c r="Q199"/>
  <c r="S199" s="1"/>
  <c r="Q198"/>
  <c r="S198" s="1"/>
  <c r="Q205" i="8"/>
  <c r="Q204"/>
  <c r="Q203"/>
  <c r="Q202"/>
  <c r="Q201"/>
  <c r="Q200"/>
  <c r="Q199"/>
  <c r="Q198"/>
  <c r="Q197" i="7"/>
  <c r="Q206" s="1"/>
  <c r="Q197" i="6"/>
  <c r="S197" s="1"/>
  <c r="Q197" i="8"/>
  <c r="S201" l="1"/>
  <c r="Q201" i="1"/>
  <c r="S205" i="8"/>
  <c r="Q205" i="1"/>
  <c r="S200" i="8"/>
  <c r="Q200" i="1"/>
  <c r="S204" i="8"/>
  <c r="Q204" i="1"/>
  <c r="R206" i="7"/>
  <c r="Q206" i="8"/>
  <c r="Q197" i="1"/>
  <c r="S199" i="8"/>
  <c r="Q199" i="1"/>
  <c r="S203" i="8"/>
  <c r="Q203" i="1"/>
  <c r="S198" i="8"/>
  <c r="Q198" i="1"/>
  <c r="S202" i="8"/>
  <c r="Q202" i="1"/>
  <c r="R206" i="8"/>
  <c r="S197" i="7"/>
  <c r="S206" s="1"/>
  <c r="S197" i="8"/>
  <c r="S206" s="1"/>
  <c r="R198" i="1"/>
  <c r="S198"/>
  <c r="R199"/>
  <c r="S199"/>
  <c r="R200"/>
  <c r="S200"/>
  <c r="R201"/>
  <c r="S201"/>
  <c r="R202"/>
  <c r="S202"/>
  <c r="R203"/>
  <c r="S203"/>
  <c r="R204"/>
  <c r="S204"/>
  <c r="R205"/>
  <c r="S205"/>
  <c r="S197"/>
  <c r="R197"/>
  <c r="R321" i="8"/>
  <c r="Q321"/>
  <c r="S321" s="1"/>
  <c r="R320"/>
  <c r="Q320"/>
  <c r="S320" s="1"/>
  <c r="R319"/>
  <c r="Q319"/>
  <c r="R321" i="7"/>
  <c r="Q321"/>
  <c r="S321" s="1"/>
  <c r="R320"/>
  <c r="Q320"/>
  <c r="S320" s="1"/>
  <c r="R319"/>
  <c r="Q319"/>
  <c r="R321" i="6"/>
  <c r="Q321"/>
  <c r="S321" s="1"/>
  <c r="R320"/>
  <c r="Q320"/>
  <c r="S320" s="1"/>
  <c r="R319"/>
  <c r="Q319"/>
  <c r="P321" i="1"/>
  <c r="P320"/>
  <c r="P319"/>
  <c r="R320" l="1"/>
  <c r="P322"/>
  <c r="R321"/>
  <c r="Q321"/>
  <c r="Q320"/>
  <c r="Q319"/>
  <c r="R319"/>
  <c r="S320"/>
  <c r="S321"/>
  <c r="S319" i="6"/>
  <c r="S319" i="8"/>
  <c r="S319" i="7"/>
  <c r="Q322" i="1" l="1"/>
  <c r="R322"/>
  <c r="S319"/>
  <c r="S322"/>
  <c r="Q252" i="8" l="1"/>
  <c r="Q251"/>
  <c r="Q250"/>
  <c r="Q252" i="7"/>
  <c r="Q251"/>
  <c r="Q250"/>
  <c r="Q252" i="6"/>
  <c r="Q251"/>
  <c r="Q250"/>
  <c r="P252" i="1"/>
  <c r="P251"/>
  <c r="P250"/>
  <c r="Q242" i="8"/>
  <c r="S238" i="7"/>
  <c r="R238"/>
  <c r="S238" i="6"/>
  <c r="R238"/>
  <c r="Q238" i="7"/>
  <c r="Q238" i="6"/>
  <c r="P238" i="7"/>
  <c r="P238" i="6"/>
  <c r="P238" i="8"/>
  <c r="P258"/>
  <c r="P238" i="1" l="1"/>
  <c r="Q252"/>
  <c r="S252" s="1"/>
  <c r="Q251"/>
  <c r="S251" s="1"/>
  <c r="Q250"/>
  <c r="S250" s="1"/>
  <c r="P221" l="1"/>
  <c r="R238" i="8"/>
  <c r="R238" i="1" s="1"/>
  <c r="R221" l="1"/>
  <c r="Q221"/>
  <c r="Q238" i="8"/>
  <c r="Q238" i="1" s="1"/>
  <c r="S238" i="8" l="1"/>
  <c r="S238" i="1" s="1"/>
  <c r="S221"/>
  <c r="Y9" i="12"/>
  <c r="I7"/>
  <c r="I11" s="1"/>
  <c r="I12" s="1"/>
  <c r="H7"/>
  <c r="H11" s="1"/>
  <c r="Y7"/>
  <c r="Y11" s="1"/>
  <c r="Y12" s="1"/>
  <c r="J6"/>
  <c r="J5"/>
  <c r="Y6"/>
  <c r="I5"/>
  <c r="C37" i="10" l="1"/>
  <c r="C18"/>
  <c r="C13"/>
  <c r="C12"/>
  <c r="C8"/>
  <c r="C7"/>
  <c r="C6"/>
  <c r="C5"/>
  <c r="E84" i="9"/>
  <c r="F84"/>
  <c r="G84"/>
  <c r="D84"/>
  <c r="E83"/>
  <c r="F83"/>
  <c r="G83"/>
  <c r="D83"/>
  <c r="E82"/>
  <c r="F82"/>
  <c r="G82"/>
  <c r="D82"/>
  <c r="E80"/>
  <c r="F80"/>
  <c r="G80"/>
  <c r="D80"/>
  <c r="E79"/>
  <c r="F79"/>
  <c r="G79"/>
  <c r="D79"/>
  <c r="E78"/>
  <c r="F78"/>
  <c r="G78"/>
  <c r="D78"/>
  <c r="J65"/>
  <c r="K65"/>
  <c r="L65"/>
  <c r="I65"/>
  <c r="E65"/>
  <c r="F65"/>
  <c r="G65"/>
  <c r="D65"/>
  <c r="E64"/>
  <c r="F64"/>
  <c r="G64"/>
  <c r="D64"/>
  <c r="E63"/>
  <c r="F63"/>
  <c r="G63"/>
  <c r="D63"/>
  <c r="J9"/>
  <c r="K9"/>
  <c r="J10"/>
  <c r="K10"/>
  <c r="L10"/>
  <c r="J11"/>
  <c r="K11"/>
  <c r="L11"/>
  <c r="J12"/>
  <c r="K12"/>
  <c r="L12"/>
  <c r="J13"/>
  <c r="K13"/>
  <c r="L13"/>
  <c r="J14"/>
  <c r="K14"/>
  <c r="L14"/>
  <c r="I14"/>
  <c r="I13"/>
  <c r="I12"/>
  <c r="I11"/>
  <c r="I10"/>
  <c r="I9"/>
  <c r="J7"/>
  <c r="K7"/>
  <c r="L7"/>
  <c r="I7"/>
  <c r="E14"/>
  <c r="F14"/>
  <c r="G14"/>
  <c r="D14"/>
  <c r="E13"/>
  <c r="F13"/>
  <c r="G13"/>
  <c r="D13"/>
  <c r="E12"/>
  <c r="F12"/>
  <c r="G12"/>
  <c r="D12"/>
  <c r="E11"/>
  <c r="F11"/>
  <c r="G11"/>
  <c r="D11"/>
  <c r="E10"/>
  <c r="F10"/>
  <c r="G10"/>
  <c r="D10"/>
  <c r="E9"/>
  <c r="F9"/>
  <c r="G9"/>
  <c r="D9"/>
  <c r="F7"/>
  <c r="G7"/>
  <c r="L80"/>
  <c r="K83"/>
  <c r="K80"/>
  <c r="I63"/>
  <c r="J63"/>
  <c r="L63"/>
  <c r="I64"/>
  <c r="J64"/>
  <c r="K64"/>
  <c r="L64"/>
  <c r="I82"/>
  <c r="J82"/>
  <c r="L82"/>
  <c r="I81"/>
  <c r="I83"/>
  <c r="J83"/>
  <c r="L83"/>
  <c r="I80"/>
  <c r="J80"/>
  <c r="W10" i="12"/>
  <c r="R10"/>
  <c r="P10"/>
  <c r="O10"/>
  <c r="N10"/>
  <c r="M10"/>
  <c r="L10"/>
  <c r="K10"/>
  <c r="Y10"/>
  <c r="R8"/>
  <c r="P8"/>
  <c r="O8"/>
  <c r="N8"/>
  <c r="M8"/>
  <c r="L8"/>
  <c r="K8"/>
  <c r="G8"/>
  <c r="F8"/>
  <c r="E8"/>
  <c r="D8"/>
  <c r="C8"/>
  <c r="Y5"/>
  <c r="Y15" s="1"/>
  <c r="Y16" s="1"/>
  <c r="K82" i="9" l="1"/>
  <c r="K63"/>
  <c r="L9"/>
  <c r="K78"/>
  <c r="I78"/>
  <c r="K84"/>
  <c r="I84"/>
  <c r="L79"/>
  <c r="J79"/>
  <c r="L78"/>
  <c r="J78"/>
  <c r="L84"/>
  <c r="J84"/>
  <c r="K79"/>
  <c r="I79"/>
  <c r="J81"/>
  <c r="C19" i="10"/>
  <c r="C23"/>
  <c r="S8" i="12"/>
  <c r="S10" s="1"/>
  <c r="Y8"/>
  <c r="C41" i="10" l="1"/>
  <c r="C9"/>
  <c r="A75" i="9"/>
  <c r="A76" s="1"/>
  <c r="A77" s="1"/>
  <c r="A78" s="1"/>
  <c r="A79" s="1"/>
  <c r="A80" s="1"/>
  <c r="A81" s="1"/>
  <c r="A84" s="1"/>
  <c r="A85" s="1"/>
  <c r="A87" s="1"/>
  <c r="A88" s="1"/>
  <c r="A89" s="1"/>
  <c r="A90" s="1"/>
  <c r="A91" s="1"/>
  <c r="A92" s="1"/>
  <c r="C93"/>
  <c r="H71"/>
  <c r="C71"/>
  <c r="A64"/>
  <c r="A65" s="1"/>
  <c r="A66" s="1"/>
  <c r="A67" s="1"/>
  <c r="A69" s="1"/>
  <c r="A70" s="1"/>
  <c r="H22"/>
  <c r="C22"/>
  <c r="E326" i="6"/>
  <c r="E401" i="1"/>
  <c r="D401"/>
  <c r="C401"/>
  <c r="G399"/>
  <c r="G389"/>
  <c r="G342"/>
  <c r="G341"/>
  <c r="G340"/>
  <c r="G339"/>
  <c r="H336"/>
  <c r="G336"/>
  <c r="G332"/>
  <c r="G325"/>
  <c r="G324"/>
  <c r="D311"/>
  <c r="G288"/>
  <c r="G256"/>
  <c r="G257" l="1"/>
  <c r="G266"/>
  <c r="G268"/>
  <c r="G401"/>
  <c r="G395"/>
  <c r="G303"/>
  <c r="C94" i="9"/>
  <c r="G289" i="1"/>
  <c r="G269"/>
  <c r="G282"/>
  <c r="G290"/>
  <c r="G265"/>
  <c r="G278"/>
  <c r="G286"/>
  <c r="G299"/>
  <c r="G387"/>
  <c r="G270"/>
  <c r="G277"/>
  <c r="G279"/>
  <c r="G287"/>
  <c r="G293"/>
  <c r="G294"/>
  <c r="G302"/>
  <c r="G346"/>
  <c r="Q328" i="8" l="1"/>
  <c r="P255" i="1"/>
  <c r="N255"/>
  <c r="M255"/>
  <c r="L255"/>
  <c r="K255"/>
  <c r="J255"/>
  <c r="I255"/>
  <c r="N366"/>
  <c r="M366"/>
  <c r="L366"/>
  <c r="K366"/>
  <c r="J366"/>
  <c r="I366"/>
  <c r="N365"/>
  <c r="M365"/>
  <c r="L365"/>
  <c r="K365"/>
  <c r="J365"/>
  <c r="I365"/>
  <c r="P342"/>
  <c r="P343" s="1"/>
  <c r="N342"/>
  <c r="M342"/>
  <c r="L342"/>
  <c r="K342"/>
  <c r="H342"/>
  <c r="P341"/>
  <c r="N341"/>
  <c r="M341"/>
  <c r="L341"/>
  <c r="K341"/>
  <c r="H341"/>
  <c r="P340"/>
  <c r="N340"/>
  <c r="M340"/>
  <c r="L340"/>
  <c r="K340"/>
  <c r="H340"/>
  <c r="P339"/>
  <c r="N339"/>
  <c r="M339"/>
  <c r="L339"/>
  <c r="K339"/>
  <c r="H339"/>
  <c r="N343" i="6"/>
  <c r="M343"/>
  <c r="L343"/>
  <c r="K343"/>
  <c r="J343"/>
  <c r="I343"/>
  <c r="F343"/>
  <c r="E343"/>
  <c r="D343"/>
  <c r="C343"/>
  <c r="R342"/>
  <c r="Q342"/>
  <c r="S342" s="1"/>
  <c r="H342"/>
  <c r="G342"/>
  <c r="R341"/>
  <c r="Q341"/>
  <c r="S341" s="1"/>
  <c r="H341"/>
  <c r="G341"/>
  <c r="R340"/>
  <c r="Q340"/>
  <c r="S340" s="1"/>
  <c r="H340"/>
  <c r="G340"/>
  <c r="R339"/>
  <c r="Q339"/>
  <c r="S339" s="1"/>
  <c r="H339"/>
  <c r="G339"/>
  <c r="N343" i="7"/>
  <c r="M343"/>
  <c r="L343"/>
  <c r="K343"/>
  <c r="J343"/>
  <c r="I343"/>
  <c r="F343"/>
  <c r="E343"/>
  <c r="D343"/>
  <c r="C343"/>
  <c r="R342"/>
  <c r="Q342"/>
  <c r="S342" s="1"/>
  <c r="H342"/>
  <c r="G342"/>
  <c r="R341"/>
  <c r="Q341"/>
  <c r="S341" s="1"/>
  <c r="H341"/>
  <c r="G341"/>
  <c r="R340"/>
  <c r="Q340"/>
  <c r="S340" s="1"/>
  <c r="H340"/>
  <c r="G340"/>
  <c r="R339"/>
  <c r="Q339"/>
  <c r="S339" s="1"/>
  <c r="H339"/>
  <c r="G339"/>
  <c r="D67" i="9"/>
  <c r="N343" i="8"/>
  <c r="M343"/>
  <c r="L343"/>
  <c r="L343" i="1" s="1"/>
  <c r="K343" i="8"/>
  <c r="K343" i="1" s="1"/>
  <c r="J343" i="8"/>
  <c r="I343"/>
  <c r="F343"/>
  <c r="E343"/>
  <c r="D343"/>
  <c r="D343" i="1" s="1"/>
  <c r="C343" i="8"/>
  <c r="C343" i="1" s="1"/>
  <c r="R342" i="8"/>
  <c r="R342" i="1" s="1"/>
  <c r="Q342" i="8"/>
  <c r="S342" s="1"/>
  <c r="H342"/>
  <c r="G342"/>
  <c r="R341"/>
  <c r="R341" i="1" s="1"/>
  <c r="Q341" i="8"/>
  <c r="S341" s="1"/>
  <c r="H341"/>
  <c r="G341"/>
  <c r="R340"/>
  <c r="R340" i="1" s="1"/>
  <c r="Q340" i="8"/>
  <c r="S340" s="1"/>
  <c r="H340"/>
  <c r="G340"/>
  <c r="R339"/>
  <c r="Q339"/>
  <c r="S339" s="1"/>
  <c r="H339"/>
  <c r="G339"/>
  <c r="O402" i="7"/>
  <c r="H401" i="1"/>
  <c r="S401"/>
  <c r="R401"/>
  <c r="Q401"/>
  <c r="P401"/>
  <c r="N400"/>
  <c r="M400"/>
  <c r="L400"/>
  <c r="K400"/>
  <c r="H400"/>
  <c r="N399"/>
  <c r="M399"/>
  <c r="L399"/>
  <c r="K399"/>
  <c r="H399"/>
  <c r="P388"/>
  <c r="N388"/>
  <c r="M388"/>
  <c r="L388"/>
  <c r="K388"/>
  <c r="R388" i="8"/>
  <c r="R388" i="1" s="1"/>
  <c r="Q388" i="8"/>
  <c r="S388" s="1"/>
  <c r="R389" i="6"/>
  <c r="Q389"/>
  <c r="S389" s="1"/>
  <c r="H389"/>
  <c r="G389"/>
  <c r="R389" i="7"/>
  <c r="Q389"/>
  <c r="S389" s="1"/>
  <c r="H389"/>
  <c r="G389"/>
  <c r="G389" i="8"/>
  <c r="P389" i="1"/>
  <c r="N389"/>
  <c r="M389"/>
  <c r="L389"/>
  <c r="K389"/>
  <c r="N390" i="6"/>
  <c r="M390"/>
  <c r="L390"/>
  <c r="K390"/>
  <c r="J390"/>
  <c r="I390"/>
  <c r="D390"/>
  <c r="H390" s="1"/>
  <c r="C390"/>
  <c r="G390" s="1"/>
  <c r="R387"/>
  <c r="H387"/>
  <c r="G387"/>
  <c r="N390" i="7"/>
  <c r="M390"/>
  <c r="L390"/>
  <c r="K390"/>
  <c r="J390"/>
  <c r="I390"/>
  <c r="D390"/>
  <c r="H390" s="1"/>
  <c r="C390"/>
  <c r="G390" s="1"/>
  <c r="R387"/>
  <c r="H387"/>
  <c r="G387"/>
  <c r="N390" i="8"/>
  <c r="M390"/>
  <c r="L390"/>
  <c r="K390"/>
  <c r="J390"/>
  <c r="I390"/>
  <c r="E390"/>
  <c r="E390" i="1" s="1"/>
  <c r="D390" i="8"/>
  <c r="D390" i="1" s="1"/>
  <c r="C390" i="8"/>
  <c r="C390" i="1" s="1"/>
  <c r="R389" i="8"/>
  <c r="R389" i="1" s="1"/>
  <c r="Q389" i="8"/>
  <c r="S389" s="1"/>
  <c r="H389"/>
  <c r="R387"/>
  <c r="H387"/>
  <c r="G387"/>
  <c r="H387" i="1"/>
  <c r="P387"/>
  <c r="N387"/>
  <c r="M387"/>
  <c r="L387"/>
  <c r="K387"/>
  <c r="N396" i="8"/>
  <c r="M396"/>
  <c r="L396"/>
  <c r="K396"/>
  <c r="J396"/>
  <c r="I396"/>
  <c r="E396"/>
  <c r="E396" i="1" s="1"/>
  <c r="D396" i="8"/>
  <c r="C396"/>
  <c r="P395" i="1"/>
  <c r="N395"/>
  <c r="M395"/>
  <c r="L395"/>
  <c r="K395"/>
  <c r="H395"/>
  <c r="N396" i="6"/>
  <c r="M396"/>
  <c r="L396"/>
  <c r="K396"/>
  <c r="J396"/>
  <c r="I396"/>
  <c r="D396"/>
  <c r="H396" s="1"/>
  <c r="C396"/>
  <c r="G396" s="1"/>
  <c r="Q395"/>
  <c r="H395"/>
  <c r="G395"/>
  <c r="N396" i="7"/>
  <c r="M396"/>
  <c r="L396"/>
  <c r="K396"/>
  <c r="J396"/>
  <c r="I396"/>
  <c r="D396"/>
  <c r="C396"/>
  <c r="G396" s="1"/>
  <c r="Q395"/>
  <c r="H395"/>
  <c r="G395"/>
  <c r="F69" i="9"/>
  <c r="Q395" i="8"/>
  <c r="H395"/>
  <c r="G395"/>
  <c r="P392" i="1"/>
  <c r="D60" i="9" s="1"/>
  <c r="N392" i="1"/>
  <c r="M392"/>
  <c r="L392"/>
  <c r="K392"/>
  <c r="R392" i="6"/>
  <c r="H392"/>
  <c r="G392"/>
  <c r="R392" i="7"/>
  <c r="H392"/>
  <c r="G392"/>
  <c r="H392" i="8"/>
  <c r="G392"/>
  <c r="R354" i="7"/>
  <c r="R354" i="1" s="1"/>
  <c r="Q354" i="7"/>
  <c r="S354" s="1"/>
  <c r="P376" i="1"/>
  <c r="P375"/>
  <c r="P374"/>
  <c r="K357"/>
  <c r="P354"/>
  <c r="N354"/>
  <c r="P350"/>
  <c r="D74" i="9" s="1"/>
  <c r="N350" i="1"/>
  <c r="N383" i="6"/>
  <c r="M383"/>
  <c r="L383"/>
  <c r="K383"/>
  <c r="J383"/>
  <c r="I383"/>
  <c r="F383"/>
  <c r="E383"/>
  <c r="D383"/>
  <c r="C383"/>
  <c r="Q374"/>
  <c r="R376"/>
  <c r="Q376"/>
  <c r="S376" s="1"/>
  <c r="R375"/>
  <c r="Q375"/>
  <c r="S375" s="1"/>
  <c r="R374"/>
  <c r="S374"/>
  <c r="N383" i="7"/>
  <c r="M383"/>
  <c r="L383"/>
  <c r="L397" s="1"/>
  <c r="K383"/>
  <c r="J383"/>
  <c r="I383"/>
  <c r="H383"/>
  <c r="G383"/>
  <c r="E383"/>
  <c r="D383"/>
  <c r="C383"/>
  <c r="R376"/>
  <c r="Q376"/>
  <c r="S376" s="1"/>
  <c r="R375"/>
  <c r="Q375"/>
  <c r="S375" s="1"/>
  <c r="R374"/>
  <c r="Q374"/>
  <c r="S374" s="1"/>
  <c r="N383" i="8"/>
  <c r="M383"/>
  <c r="L383"/>
  <c r="L397" s="1"/>
  <c r="K383"/>
  <c r="J383"/>
  <c r="I383"/>
  <c r="G383"/>
  <c r="F383"/>
  <c r="F383" i="1" s="1"/>
  <c r="E383" i="8"/>
  <c r="C383"/>
  <c r="C383" i="1" s="1"/>
  <c r="D383" i="8"/>
  <c r="D383" i="1" s="1"/>
  <c r="R376" i="8"/>
  <c r="R376" i="1" s="1"/>
  <c r="Q376" i="8"/>
  <c r="S376" s="1"/>
  <c r="R375"/>
  <c r="Q375"/>
  <c r="S375" s="1"/>
  <c r="R374"/>
  <c r="Q374"/>
  <c r="S374" s="1"/>
  <c r="R350"/>
  <c r="Q350"/>
  <c r="S350" s="1"/>
  <c r="S350" i="1" s="1"/>
  <c r="G74" i="9" s="1"/>
  <c r="H383" i="8"/>
  <c r="Q357"/>
  <c r="S357" s="1"/>
  <c r="S383" s="1"/>
  <c r="P346" i="1"/>
  <c r="N346"/>
  <c r="M346"/>
  <c r="L346"/>
  <c r="K346"/>
  <c r="O347" i="6"/>
  <c r="N347"/>
  <c r="M347"/>
  <c r="L347"/>
  <c r="K347"/>
  <c r="J347"/>
  <c r="I347"/>
  <c r="F347"/>
  <c r="E347"/>
  <c r="D347"/>
  <c r="C347"/>
  <c r="R346"/>
  <c r="Q346"/>
  <c r="S346" s="1"/>
  <c r="H346"/>
  <c r="G346"/>
  <c r="N347" i="7"/>
  <c r="M347"/>
  <c r="L347"/>
  <c r="K347"/>
  <c r="J347"/>
  <c r="I347"/>
  <c r="F347"/>
  <c r="E347"/>
  <c r="D347"/>
  <c r="C347"/>
  <c r="R346"/>
  <c r="Q346"/>
  <c r="S346" s="1"/>
  <c r="H346"/>
  <c r="G346"/>
  <c r="N347" i="8"/>
  <c r="N347" i="1" s="1"/>
  <c r="M347" i="8"/>
  <c r="L347"/>
  <c r="L347" i="1" s="1"/>
  <c r="K347" i="8"/>
  <c r="J347"/>
  <c r="J347" i="1" s="1"/>
  <c r="I347" i="8"/>
  <c r="F347"/>
  <c r="E347"/>
  <c r="D347"/>
  <c r="D347" i="1" s="1"/>
  <c r="C347" i="8"/>
  <c r="R346"/>
  <c r="Q346"/>
  <c r="S346" s="1"/>
  <c r="H346"/>
  <c r="G346"/>
  <c r="P336" i="1"/>
  <c r="N336"/>
  <c r="M336"/>
  <c r="L336"/>
  <c r="K336"/>
  <c r="P337" i="6"/>
  <c r="N337"/>
  <c r="M337"/>
  <c r="L337"/>
  <c r="K337"/>
  <c r="J337"/>
  <c r="I337"/>
  <c r="E337"/>
  <c r="D337"/>
  <c r="C337"/>
  <c r="R336"/>
  <c r="R337" s="1"/>
  <c r="Q336"/>
  <c r="S336" s="1"/>
  <c r="H336"/>
  <c r="G336"/>
  <c r="P337" i="7"/>
  <c r="N337"/>
  <c r="M337"/>
  <c r="L337"/>
  <c r="K337"/>
  <c r="J337"/>
  <c r="I337"/>
  <c r="E337"/>
  <c r="D337"/>
  <c r="C337"/>
  <c r="R336"/>
  <c r="R337" s="1"/>
  <c r="Q336"/>
  <c r="S336" s="1"/>
  <c r="H336"/>
  <c r="G336"/>
  <c r="P337" i="8"/>
  <c r="N337"/>
  <c r="M337"/>
  <c r="L337"/>
  <c r="K337"/>
  <c r="J337"/>
  <c r="I337"/>
  <c r="E337"/>
  <c r="D337"/>
  <c r="D337" i="1" s="1"/>
  <c r="C337" i="8"/>
  <c r="R336"/>
  <c r="Q336"/>
  <c r="S336" s="1"/>
  <c r="C311" i="7"/>
  <c r="O333" i="6"/>
  <c r="N333"/>
  <c r="M333"/>
  <c r="L333"/>
  <c r="K333"/>
  <c r="J333"/>
  <c r="I333"/>
  <c r="F333"/>
  <c r="F333" i="1" s="1"/>
  <c r="E333" i="6"/>
  <c r="D333"/>
  <c r="C333"/>
  <c r="N333" i="7"/>
  <c r="M333"/>
  <c r="L333"/>
  <c r="K333"/>
  <c r="J333"/>
  <c r="I333"/>
  <c r="E333"/>
  <c r="D333"/>
  <c r="C333"/>
  <c r="C333" i="8"/>
  <c r="C333" i="1" s="1"/>
  <c r="D333" i="8"/>
  <c r="H333" s="1"/>
  <c r="E333"/>
  <c r="I333"/>
  <c r="J333"/>
  <c r="K333"/>
  <c r="L333"/>
  <c r="L333" i="1" s="1"/>
  <c r="M333" i="8"/>
  <c r="N333"/>
  <c r="P332" i="1"/>
  <c r="N332"/>
  <c r="M332"/>
  <c r="L332"/>
  <c r="K332"/>
  <c r="R332" i="6"/>
  <c r="Q332"/>
  <c r="S332" s="1"/>
  <c r="H332"/>
  <c r="G332"/>
  <c r="R332" i="7"/>
  <c r="Q332"/>
  <c r="S332" s="1"/>
  <c r="H332"/>
  <c r="G332"/>
  <c r="R330"/>
  <c r="H396" l="1"/>
  <c r="D397"/>
  <c r="S387" i="8"/>
  <c r="S390" s="1"/>
  <c r="Q390"/>
  <c r="S387" i="7"/>
  <c r="S390" s="1"/>
  <c r="Q390"/>
  <c r="S387" i="6"/>
  <c r="S390" s="1"/>
  <c r="Q390"/>
  <c r="S395"/>
  <c r="S396" s="1"/>
  <c r="Q396"/>
  <c r="S395" i="7"/>
  <c r="S396" s="1"/>
  <c r="Q396"/>
  <c r="S395" i="8"/>
  <c r="S396" s="1"/>
  <c r="Q396"/>
  <c r="D69" i="9"/>
  <c r="P396" i="1"/>
  <c r="P333"/>
  <c r="C347"/>
  <c r="G347" s="1"/>
  <c r="E347"/>
  <c r="P347"/>
  <c r="D70" i="9" s="1"/>
  <c r="E333" i="1"/>
  <c r="G333" s="1"/>
  <c r="C337"/>
  <c r="H383"/>
  <c r="D333"/>
  <c r="G347" i="6"/>
  <c r="C396" i="1"/>
  <c r="J396"/>
  <c r="N396"/>
  <c r="E337"/>
  <c r="S357"/>
  <c r="U357" s="1"/>
  <c r="U357" i="8"/>
  <c r="AB357" s="1"/>
  <c r="H347" i="6"/>
  <c r="R392" i="1"/>
  <c r="F60" i="9" s="1"/>
  <c r="D396" i="1"/>
  <c r="J401"/>
  <c r="N401"/>
  <c r="F347"/>
  <c r="H347" s="1"/>
  <c r="F343"/>
  <c r="H343" s="1"/>
  <c r="G343" i="8"/>
  <c r="E343" i="1"/>
  <c r="G343" s="1"/>
  <c r="F402" i="8"/>
  <c r="R346" i="1"/>
  <c r="E383"/>
  <c r="H396" i="8"/>
  <c r="R387" i="1"/>
  <c r="G390"/>
  <c r="L401"/>
  <c r="I343"/>
  <c r="M343"/>
  <c r="H337" i="8"/>
  <c r="H337" i="1"/>
  <c r="O402" i="6"/>
  <c r="R375" i="1"/>
  <c r="I69" i="9"/>
  <c r="G396" i="1"/>
  <c r="L396"/>
  <c r="J343"/>
  <c r="N343"/>
  <c r="G343" i="7"/>
  <c r="R374" i="1"/>
  <c r="R350"/>
  <c r="F74" i="9" s="1"/>
  <c r="J69"/>
  <c r="G396" i="8"/>
  <c r="H343" i="6"/>
  <c r="H343" i="7"/>
  <c r="G333" i="8"/>
  <c r="I401" i="1"/>
  <c r="M401"/>
  <c r="K396"/>
  <c r="H343" i="8"/>
  <c r="I396" i="1"/>
  <c r="M396"/>
  <c r="Q395"/>
  <c r="E69" i="9" s="1"/>
  <c r="K81"/>
  <c r="N333" i="1"/>
  <c r="J333"/>
  <c r="K347"/>
  <c r="Q354"/>
  <c r="Q375"/>
  <c r="I60" i="9"/>
  <c r="Q387" i="1"/>
  <c r="R390"/>
  <c r="F20" i="9" s="1"/>
  <c r="S388" i="1"/>
  <c r="K401"/>
  <c r="D81" i="9"/>
  <c r="I333" i="1"/>
  <c r="G337" i="8"/>
  <c r="F75" i="9"/>
  <c r="K74"/>
  <c r="I74"/>
  <c r="Q374" i="1"/>
  <c r="S376"/>
  <c r="I6" i="12"/>
  <c r="I15" s="1"/>
  <c r="I16" s="1"/>
  <c r="H9"/>
  <c r="H10" s="1"/>
  <c r="K69" i="9"/>
  <c r="S395" i="1"/>
  <c r="G69" i="9" s="1"/>
  <c r="G343" i="6"/>
  <c r="K333" i="1"/>
  <c r="S374"/>
  <c r="Q376"/>
  <c r="I347"/>
  <c r="M347"/>
  <c r="Q350"/>
  <c r="E74" i="9" s="1"/>
  <c r="S375" i="1"/>
  <c r="I20" i="9"/>
  <c r="Q388" i="1"/>
  <c r="R339"/>
  <c r="R343" s="1"/>
  <c r="S392" i="6"/>
  <c r="Q392" i="1"/>
  <c r="E60" i="9" s="1"/>
  <c r="S392" i="7"/>
  <c r="Q337" i="8"/>
  <c r="J7" i="12"/>
  <c r="D75" i="9"/>
  <c r="F81"/>
  <c r="Q342" i="1"/>
  <c r="S342"/>
  <c r="Q341"/>
  <c r="S341"/>
  <c r="Q340"/>
  <c r="S340"/>
  <c r="F67" i="9"/>
  <c r="Q339" i="1"/>
  <c r="S339"/>
  <c r="I383"/>
  <c r="K383"/>
  <c r="M383"/>
  <c r="J383"/>
  <c r="L383"/>
  <c r="N383"/>
  <c r="G390" i="8"/>
  <c r="J390" i="1"/>
  <c r="L390"/>
  <c r="N390"/>
  <c r="I390"/>
  <c r="K390"/>
  <c r="M390"/>
  <c r="P390"/>
  <c r="D20" i="9" s="1"/>
  <c r="H390" i="1"/>
  <c r="H390" i="8"/>
  <c r="H389" i="1"/>
  <c r="Q389"/>
  <c r="S389"/>
  <c r="S387"/>
  <c r="H396"/>
  <c r="S354"/>
  <c r="G75" i="9" s="1"/>
  <c r="J74"/>
  <c r="M333" i="1"/>
  <c r="H333" i="6"/>
  <c r="H337"/>
  <c r="G333"/>
  <c r="G337"/>
  <c r="Q337"/>
  <c r="S337"/>
  <c r="H333" i="7"/>
  <c r="R336" i="1"/>
  <c r="J337"/>
  <c r="L337"/>
  <c r="N337"/>
  <c r="G337" i="7"/>
  <c r="G333"/>
  <c r="H337"/>
  <c r="I337" i="1"/>
  <c r="K337"/>
  <c r="M337"/>
  <c r="P337"/>
  <c r="D16" i="9" s="1"/>
  <c r="Q337" i="7"/>
  <c r="S337"/>
  <c r="G347"/>
  <c r="Q336" i="1"/>
  <c r="S337" i="8"/>
  <c r="S336" i="1"/>
  <c r="R337" i="8"/>
  <c r="R337" i="1" s="1"/>
  <c r="F16" i="9" s="1"/>
  <c r="Q346" i="1"/>
  <c r="S346"/>
  <c r="R347"/>
  <c r="F70" i="9" s="1"/>
  <c r="I70"/>
  <c r="H347" i="7"/>
  <c r="H332" i="1"/>
  <c r="H347" i="8"/>
  <c r="H346" i="1"/>
  <c r="G347" i="8"/>
  <c r="H333" i="1"/>
  <c r="AD357" l="1"/>
  <c r="AB383" i="8"/>
  <c r="AB357" i="1"/>
  <c r="H75" i="9"/>
  <c r="H93" s="1"/>
  <c r="H94" s="1"/>
  <c r="AE357" i="8"/>
  <c r="AD357"/>
  <c r="AB383" i="1"/>
  <c r="AB397" s="1"/>
  <c r="G337"/>
  <c r="F397"/>
  <c r="F402" s="1"/>
  <c r="J11" i="12"/>
  <c r="J12" s="1"/>
  <c r="J15"/>
  <c r="J16" s="1"/>
  <c r="U383" i="8"/>
  <c r="U397" s="1"/>
  <c r="S383" i="1"/>
  <c r="G383"/>
  <c r="Q390"/>
  <c r="E20" i="9" s="1"/>
  <c r="Q396" i="1"/>
  <c r="S347"/>
  <c r="G70" i="9" s="1"/>
  <c r="L74"/>
  <c r="Q337" i="1"/>
  <c r="E16" i="9" s="1"/>
  <c r="J70"/>
  <c r="J60"/>
  <c r="S390" i="1"/>
  <c r="G20" i="9" s="1"/>
  <c r="I67"/>
  <c r="Q347" i="1"/>
  <c r="E70" i="9" s="1"/>
  <c r="E75"/>
  <c r="K75"/>
  <c r="I8" i="12"/>
  <c r="L81" i="9"/>
  <c r="K60"/>
  <c r="H12" i="12"/>
  <c r="H15"/>
  <c r="H16" s="1"/>
  <c r="H8"/>
  <c r="K70" i="9"/>
  <c r="J20"/>
  <c r="S392" i="1"/>
  <c r="G60" i="9" s="1"/>
  <c r="S337" i="1"/>
  <c r="G16" i="9" s="1"/>
  <c r="J16"/>
  <c r="K16"/>
  <c r="I16"/>
  <c r="I75"/>
  <c r="I9" i="12"/>
  <c r="J9"/>
  <c r="J8"/>
  <c r="E81" i="9"/>
  <c r="G81"/>
  <c r="Q343" i="1"/>
  <c r="E67" i="9" s="1"/>
  <c r="S343" i="1"/>
  <c r="G67" i="9" s="1"/>
  <c r="AD383" i="1" l="1"/>
  <c r="AB397" i="8"/>
  <c r="AB402" i="1"/>
  <c r="AD521" s="1"/>
  <c r="AE383" i="8"/>
  <c r="AD383"/>
  <c r="U383" i="1"/>
  <c r="U402" i="8"/>
  <c r="K20" i="9"/>
  <c r="I10" i="12"/>
  <c r="S396" i="1"/>
  <c r="J67" i="9"/>
  <c r="K67"/>
  <c r="C14" i="10"/>
  <c r="L60" i="9"/>
  <c r="C28" i="10"/>
  <c r="L69" i="9"/>
  <c r="C35" i="10"/>
  <c r="J10" i="12"/>
  <c r="R332" i="8"/>
  <c r="Q332"/>
  <c r="H332"/>
  <c r="G332"/>
  <c r="R255" i="6"/>
  <c r="Q255"/>
  <c r="R255" i="7"/>
  <c r="Q255"/>
  <c r="R255" i="8"/>
  <c r="Q255"/>
  <c r="Z523" i="1" l="1"/>
  <c r="Y526"/>
  <c r="AB402" i="8"/>
  <c r="AD397" i="1"/>
  <c r="AD524"/>
  <c r="AD525"/>
  <c r="AD523"/>
  <c r="AD527"/>
  <c r="U397"/>
  <c r="U402" s="1"/>
  <c r="U515" s="1"/>
  <c r="L70" i="9"/>
  <c r="C29" i="10"/>
  <c r="Q255" i="1"/>
  <c r="S255" s="1"/>
  <c r="R255"/>
  <c r="C36" i="10"/>
  <c r="L20" i="9"/>
  <c r="L16"/>
  <c r="C27" i="10"/>
  <c r="R332" i="1"/>
  <c r="D18" i="9" s="1"/>
  <c r="F18" s="1"/>
  <c r="R333" i="1"/>
  <c r="S332" i="8"/>
  <c r="Q333" i="1"/>
  <c r="Q332"/>
  <c r="R324" i="8"/>
  <c r="Y523" i="1" l="1"/>
  <c r="AB520" i="8"/>
  <c r="AD402" i="1"/>
  <c r="C4" i="15"/>
  <c r="AD524" i="8"/>
  <c r="C4" i="13"/>
  <c r="AD526" i="1"/>
  <c r="G4" i="13"/>
  <c r="C30" i="10"/>
  <c r="C22"/>
  <c r="L67" i="9"/>
  <c r="S333" i="1"/>
  <c r="S332"/>
  <c r="E18" i="9" s="1"/>
  <c r="G18" s="1"/>
  <c r="P328" i="1"/>
  <c r="N328"/>
  <c r="M328"/>
  <c r="L328"/>
  <c r="K328"/>
  <c r="J328"/>
  <c r="I328"/>
  <c r="P330" i="8"/>
  <c r="N330"/>
  <c r="M330"/>
  <c r="L330"/>
  <c r="K330"/>
  <c r="J330"/>
  <c r="I330"/>
  <c r="E330"/>
  <c r="D330"/>
  <c r="C330"/>
  <c r="P330" i="6"/>
  <c r="N330"/>
  <c r="M330"/>
  <c r="L330"/>
  <c r="K330"/>
  <c r="J330"/>
  <c r="I330"/>
  <c r="D330"/>
  <c r="C330"/>
  <c r="R328"/>
  <c r="R330" s="1"/>
  <c r="Q328"/>
  <c r="S328" s="1"/>
  <c r="R328" i="7"/>
  <c r="Q328"/>
  <c r="R328" i="8"/>
  <c r="R330" s="1"/>
  <c r="S328"/>
  <c r="P325" i="1"/>
  <c r="N325"/>
  <c r="M325"/>
  <c r="L325"/>
  <c r="K325"/>
  <c r="P324"/>
  <c r="N324"/>
  <c r="M324"/>
  <c r="L324"/>
  <c r="K324"/>
  <c r="H324"/>
  <c r="N326" i="6"/>
  <c r="M326"/>
  <c r="L326"/>
  <c r="K326"/>
  <c r="J326"/>
  <c r="I326"/>
  <c r="D326"/>
  <c r="C326"/>
  <c r="R325"/>
  <c r="Q325"/>
  <c r="S325" s="1"/>
  <c r="R324"/>
  <c r="Q324"/>
  <c r="S324" s="1"/>
  <c r="H325"/>
  <c r="G325"/>
  <c r="H324"/>
  <c r="G324"/>
  <c r="N326" i="7"/>
  <c r="M326"/>
  <c r="L326"/>
  <c r="K326"/>
  <c r="J326"/>
  <c r="I326"/>
  <c r="D326"/>
  <c r="C326"/>
  <c r="R325"/>
  <c r="Q325"/>
  <c r="S325" s="1"/>
  <c r="R324"/>
  <c r="Q324"/>
  <c r="S324" s="1"/>
  <c r="H325"/>
  <c r="G325"/>
  <c r="H324"/>
  <c r="G324"/>
  <c r="N326" i="8"/>
  <c r="M326"/>
  <c r="L326"/>
  <c r="K326"/>
  <c r="J326"/>
  <c r="I326"/>
  <c r="E326"/>
  <c r="E326" i="1" s="1"/>
  <c r="D326" i="8"/>
  <c r="C326"/>
  <c r="C326" i="1" s="1"/>
  <c r="H325" i="8"/>
  <c r="H324"/>
  <c r="G325"/>
  <c r="G324"/>
  <c r="R325"/>
  <c r="Q325"/>
  <c r="S325" s="1"/>
  <c r="Q324"/>
  <c r="S324" s="1"/>
  <c r="L308" i="1"/>
  <c r="K308"/>
  <c r="P311" i="6"/>
  <c r="N311"/>
  <c r="M311"/>
  <c r="L311"/>
  <c r="K311"/>
  <c r="J311"/>
  <c r="I311"/>
  <c r="F311"/>
  <c r="F397" s="1"/>
  <c r="H397" s="1"/>
  <c r="E311"/>
  <c r="E397" s="1"/>
  <c r="G397" s="1"/>
  <c r="D311"/>
  <c r="C311"/>
  <c r="R308"/>
  <c r="R311" s="1"/>
  <c r="P311" i="7"/>
  <c r="N311"/>
  <c r="M311"/>
  <c r="L311"/>
  <c r="K311"/>
  <c r="J311"/>
  <c r="I311"/>
  <c r="F311"/>
  <c r="F397" s="1"/>
  <c r="H397" s="1"/>
  <c r="E311"/>
  <c r="D311"/>
  <c r="R308"/>
  <c r="Q308"/>
  <c r="P311" i="8"/>
  <c r="N311"/>
  <c r="M311"/>
  <c r="L311"/>
  <c r="K311"/>
  <c r="J311"/>
  <c r="I311"/>
  <c r="E311"/>
  <c r="E397" s="1"/>
  <c r="G397" s="1"/>
  <c r="D311"/>
  <c r="H311" s="1"/>
  <c r="C311"/>
  <c r="R308"/>
  <c r="Q308"/>
  <c r="C6" i="13" l="1"/>
  <c r="G6"/>
  <c r="G311" i="7"/>
  <c r="E397"/>
  <c r="G397" s="1"/>
  <c r="I4" i="15"/>
  <c r="G4"/>
  <c r="E4"/>
  <c r="C8"/>
  <c r="R325" i="1"/>
  <c r="D326"/>
  <c r="G326"/>
  <c r="K311"/>
  <c r="G311" i="8"/>
  <c r="H311" i="7"/>
  <c r="F402"/>
  <c r="G311" i="6"/>
  <c r="L326" i="1"/>
  <c r="H311" i="6"/>
  <c r="F402"/>
  <c r="R311" i="8"/>
  <c r="R308" i="1"/>
  <c r="Q308"/>
  <c r="S308" s="1"/>
  <c r="R324"/>
  <c r="I311"/>
  <c r="M311"/>
  <c r="J326"/>
  <c r="N326"/>
  <c r="H326" i="6"/>
  <c r="R330" i="1"/>
  <c r="F66" i="9" s="1"/>
  <c r="I330" i="1"/>
  <c r="K330"/>
  <c r="M330"/>
  <c r="P330"/>
  <c r="D66" i="9" s="1"/>
  <c r="G326" i="6"/>
  <c r="J330" i="1"/>
  <c r="L330"/>
  <c r="N330"/>
  <c r="G326" i="7"/>
  <c r="J311" i="1"/>
  <c r="L311"/>
  <c r="N311"/>
  <c r="I326"/>
  <c r="K326"/>
  <c r="M326"/>
  <c r="P326"/>
  <c r="H326" i="7"/>
  <c r="G326" i="8"/>
  <c r="H326"/>
  <c r="H325" i="1"/>
  <c r="H311"/>
  <c r="H326"/>
  <c r="P311"/>
  <c r="D61" i="9" s="1"/>
  <c r="R311" i="7"/>
  <c r="S328"/>
  <c r="S328" i="1" s="1"/>
  <c r="Q330" i="7"/>
  <c r="Q330" i="6"/>
  <c r="S330"/>
  <c r="R328" i="1"/>
  <c r="Q330" i="8"/>
  <c r="S330"/>
  <c r="Q328" i="1"/>
  <c r="I17" i="9"/>
  <c r="I22" s="1"/>
  <c r="Q325" i="1"/>
  <c r="S325"/>
  <c r="R326"/>
  <c r="Q324"/>
  <c r="S324"/>
  <c r="P303"/>
  <c r="AA303" s="1"/>
  <c r="N303"/>
  <c r="M303"/>
  <c r="L303"/>
  <c r="K303"/>
  <c r="P302"/>
  <c r="P306" s="1"/>
  <c r="N302"/>
  <c r="M302"/>
  <c r="L302"/>
  <c r="K302"/>
  <c r="P299"/>
  <c r="N299"/>
  <c r="M299"/>
  <c r="L299"/>
  <c r="K299"/>
  <c r="N306" i="6"/>
  <c r="M306"/>
  <c r="L306"/>
  <c r="K306"/>
  <c r="J306"/>
  <c r="I306"/>
  <c r="D306"/>
  <c r="N306" i="7"/>
  <c r="M306"/>
  <c r="L306"/>
  <c r="K306"/>
  <c r="J306"/>
  <c r="I306"/>
  <c r="D306"/>
  <c r="C13" i="15" l="1"/>
  <c r="C11"/>
  <c r="G8"/>
  <c r="C12"/>
  <c r="I8"/>
  <c r="E8"/>
  <c r="D17" i="9"/>
  <c r="D22" s="1"/>
  <c r="F17"/>
  <c r="F22" s="1"/>
  <c r="R311" i="1"/>
  <c r="F61" i="9" s="1"/>
  <c r="S326" i="1"/>
  <c r="G17" i="9" s="1"/>
  <c r="G22" s="1"/>
  <c r="Q311" i="1"/>
  <c r="E61" i="9" s="1"/>
  <c r="J17"/>
  <c r="J22" s="1"/>
  <c r="K66"/>
  <c r="Q326" i="1"/>
  <c r="E17" i="9" s="1"/>
  <c r="E22" s="1"/>
  <c r="K17"/>
  <c r="K22" s="1"/>
  <c r="I66"/>
  <c r="I61"/>
  <c r="G306" i="6"/>
  <c r="H306"/>
  <c r="G306" i="7"/>
  <c r="H306"/>
  <c r="H303" i="1"/>
  <c r="S311"/>
  <c r="G61" i="9" s="1"/>
  <c r="Q330" i="1"/>
  <c r="E66" i="9" s="1"/>
  <c r="S330" i="7"/>
  <c r="H302" i="1"/>
  <c r="H299"/>
  <c r="K61" i="9" l="1"/>
  <c r="S330" i="1"/>
  <c r="G66" i="9" s="1"/>
  <c r="H303" i="6"/>
  <c r="G303"/>
  <c r="H302"/>
  <c r="G302"/>
  <c r="H299"/>
  <c r="G299"/>
  <c r="R305" i="7"/>
  <c r="Q305"/>
  <c r="S305" s="1"/>
  <c r="R304"/>
  <c r="Q304"/>
  <c r="S304" s="1"/>
  <c r="R303"/>
  <c r="O303"/>
  <c r="H303"/>
  <c r="G303"/>
  <c r="R302"/>
  <c r="R306" s="1"/>
  <c r="Q302"/>
  <c r="S302" s="1"/>
  <c r="H302"/>
  <c r="G302"/>
  <c r="Q299"/>
  <c r="H299"/>
  <c r="G299"/>
  <c r="D59" i="9"/>
  <c r="N306" i="8"/>
  <c r="M306"/>
  <c r="L306"/>
  <c r="K306"/>
  <c r="J306"/>
  <c r="I306"/>
  <c r="D306"/>
  <c r="D306" i="1" s="1"/>
  <c r="R305" i="8"/>
  <c r="Q305"/>
  <c r="S305" s="1"/>
  <c r="R304"/>
  <c r="Q304"/>
  <c r="S304" s="1"/>
  <c r="R303"/>
  <c r="R303" i="1" s="1"/>
  <c r="H303" i="8"/>
  <c r="G303"/>
  <c r="R302"/>
  <c r="Q302"/>
  <c r="H302"/>
  <c r="G302"/>
  <c r="R299"/>
  <c r="Q299"/>
  <c r="H299"/>
  <c r="G299"/>
  <c r="P305" i="1"/>
  <c r="P304"/>
  <c r="R302" l="1"/>
  <c r="R306" s="1"/>
  <c r="R306" i="8"/>
  <c r="G306" i="1"/>
  <c r="S299" i="8"/>
  <c r="L306" i="1"/>
  <c r="R305"/>
  <c r="I306"/>
  <c r="M306"/>
  <c r="C33" i="10"/>
  <c r="J306" i="1"/>
  <c r="N306"/>
  <c r="K306"/>
  <c r="R304"/>
  <c r="C20" i="10"/>
  <c r="L17" i="9"/>
  <c r="L22" s="1"/>
  <c r="D15" i="14" s="1"/>
  <c r="J61" i="9"/>
  <c r="S299" i="7"/>
  <c r="S302" i="8"/>
  <c r="S302" i="1" s="1"/>
  <c r="Q302"/>
  <c r="G306" i="8"/>
  <c r="H306"/>
  <c r="H306" i="1"/>
  <c r="R299"/>
  <c r="Q299"/>
  <c r="Q304"/>
  <c r="Q303" i="7"/>
  <c r="S303" s="1"/>
  <c r="Q305" i="1"/>
  <c r="S304"/>
  <c r="S305"/>
  <c r="S306" i="7" l="1"/>
  <c r="Q306"/>
  <c r="C21" i="10"/>
  <c r="L66" i="9"/>
  <c r="I59"/>
  <c r="F59"/>
  <c r="S299" i="1"/>
  <c r="O297"/>
  <c r="P296"/>
  <c r="P295"/>
  <c r="P294"/>
  <c r="P293"/>
  <c r="P297" s="1"/>
  <c r="N294"/>
  <c r="M294"/>
  <c r="L294"/>
  <c r="K294"/>
  <c r="N293"/>
  <c r="M293"/>
  <c r="L293"/>
  <c r="K293"/>
  <c r="P290"/>
  <c r="N290"/>
  <c r="M290"/>
  <c r="L290"/>
  <c r="K290"/>
  <c r="N289"/>
  <c r="M289"/>
  <c r="L289"/>
  <c r="K289"/>
  <c r="N288"/>
  <c r="M288"/>
  <c r="L288"/>
  <c r="K288"/>
  <c r="N287"/>
  <c r="M287"/>
  <c r="L287"/>
  <c r="K287"/>
  <c r="N297" i="6"/>
  <c r="M297"/>
  <c r="L297"/>
  <c r="K297"/>
  <c r="J297"/>
  <c r="I297"/>
  <c r="D297"/>
  <c r="R296"/>
  <c r="Q296"/>
  <c r="S296" s="1"/>
  <c r="R295"/>
  <c r="Q295"/>
  <c r="S295" s="1"/>
  <c r="R294"/>
  <c r="Q294"/>
  <c r="S294" s="1"/>
  <c r="H294"/>
  <c r="G294"/>
  <c r="R293"/>
  <c r="R297" s="1"/>
  <c r="Q293"/>
  <c r="S293" s="1"/>
  <c r="H293"/>
  <c r="G293"/>
  <c r="R290"/>
  <c r="Q290"/>
  <c r="H290"/>
  <c r="G290"/>
  <c r="R289"/>
  <c r="Q289"/>
  <c r="H289"/>
  <c r="G289"/>
  <c r="R288"/>
  <c r="Q288"/>
  <c r="H288"/>
  <c r="G288"/>
  <c r="R287"/>
  <c r="Q287"/>
  <c r="R286"/>
  <c r="Q286"/>
  <c r="H286"/>
  <c r="G286"/>
  <c r="N297" i="7"/>
  <c r="M297"/>
  <c r="L297"/>
  <c r="K297"/>
  <c r="J297"/>
  <c r="I297"/>
  <c r="D297"/>
  <c r="D297" i="1" s="1"/>
  <c r="R296" i="7"/>
  <c r="Q296"/>
  <c r="S296" s="1"/>
  <c r="R295"/>
  <c r="Q295"/>
  <c r="S295" s="1"/>
  <c r="R294"/>
  <c r="Q294"/>
  <c r="S294" s="1"/>
  <c r="H294"/>
  <c r="G294"/>
  <c r="R293"/>
  <c r="R297" s="1"/>
  <c r="Q293"/>
  <c r="S293" s="1"/>
  <c r="H293"/>
  <c r="G293"/>
  <c r="R290"/>
  <c r="Q290"/>
  <c r="H290"/>
  <c r="G290"/>
  <c r="R289"/>
  <c r="Q289"/>
  <c r="H289"/>
  <c r="G289"/>
  <c r="R288"/>
  <c r="Q288"/>
  <c r="H288"/>
  <c r="G288"/>
  <c r="R287"/>
  <c r="Q287"/>
  <c r="R286"/>
  <c r="Q286"/>
  <c r="H286"/>
  <c r="G286"/>
  <c r="N297" i="8"/>
  <c r="M297"/>
  <c r="L297"/>
  <c r="K297"/>
  <c r="J297"/>
  <c r="I297"/>
  <c r="R296"/>
  <c r="Q296"/>
  <c r="S296" s="1"/>
  <c r="R295"/>
  <c r="Q295"/>
  <c r="S295" s="1"/>
  <c r="R294"/>
  <c r="Q294"/>
  <c r="H294"/>
  <c r="G294"/>
  <c r="R293"/>
  <c r="R297" s="1"/>
  <c r="Q293"/>
  <c r="H293"/>
  <c r="G293"/>
  <c r="R290" i="1"/>
  <c r="Q290" i="8"/>
  <c r="H290"/>
  <c r="G290"/>
  <c r="R289"/>
  <c r="R289" i="1" s="1"/>
  <c r="Q289" i="8"/>
  <c r="H289"/>
  <c r="G289"/>
  <c r="R288"/>
  <c r="R288" i="1" s="1"/>
  <c r="Q288" i="8"/>
  <c r="H288"/>
  <c r="G288"/>
  <c r="R287"/>
  <c r="Q287"/>
  <c r="H287"/>
  <c r="G287"/>
  <c r="R286"/>
  <c r="Q286"/>
  <c r="H286"/>
  <c r="G286"/>
  <c r="P286" i="1"/>
  <c r="N286"/>
  <c r="M286"/>
  <c r="L286"/>
  <c r="K286"/>
  <c r="P282"/>
  <c r="N282"/>
  <c r="M282"/>
  <c r="L282"/>
  <c r="K282"/>
  <c r="N281"/>
  <c r="M281"/>
  <c r="L281"/>
  <c r="K281"/>
  <c r="J281"/>
  <c r="I281"/>
  <c r="N283" i="6"/>
  <c r="M283"/>
  <c r="L283"/>
  <c r="K283"/>
  <c r="J283"/>
  <c r="R282"/>
  <c r="S282"/>
  <c r="H282"/>
  <c r="G282"/>
  <c r="R281"/>
  <c r="Q281"/>
  <c r="S281" s="1"/>
  <c r="N283" i="7"/>
  <c r="M283"/>
  <c r="L283"/>
  <c r="K283"/>
  <c r="J283"/>
  <c r="R282"/>
  <c r="S282"/>
  <c r="H282"/>
  <c r="G282"/>
  <c r="R281"/>
  <c r="Q281"/>
  <c r="S281" s="1"/>
  <c r="O283" i="1"/>
  <c r="N283" i="8"/>
  <c r="M283"/>
  <c r="L283"/>
  <c r="K283"/>
  <c r="K283" i="1" s="1"/>
  <c r="J283" i="8"/>
  <c r="R282"/>
  <c r="S282"/>
  <c r="H282"/>
  <c r="G282"/>
  <c r="R281"/>
  <c r="Q281"/>
  <c r="S297" l="1"/>
  <c r="Q297"/>
  <c r="S297" i="6"/>
  <c r="Q297"/>
  <c r="S297" i="7"/>
  <c r="Q297"/>
  <c r="R296" i="1"/>
  <c r="G297"/>
  <c r="M283"/>
  <c r="R287"/>
  <c r="C24" i="10"/>
  <c r="L61" i="9"/>
  <c r="G297" i="6"/>
  <c r="Q286" i="1"/>
  <c r="S286" s="1"/>
  <c r="H297" i="6"/>
  <c r="G297" i="7"/>
  <c r="R281" i="1"/>
  <c r="L283"/>
  <c r="I297"/>
  <c r="M297"/>
  <c r="H297" i="7"/>
  <c r="G297" i="8"/>
  <c r="K297" i="1"/>
  <c r="H297" i="8"/>
  <c r="L297" i="1"/>
  <c r="R293"/>
  <c r="R297" s="1"/>
  <c r="H282"/>
  <c r="H287"/>
  <c r="H289"/>
  <c r="H293"/>
  <c r="S281" i="8"/>
  <c r="Q281" i="1"/>
  <c r="Q290"/>
  <c r="S290" s="1"/>
  <c r="Q282"/>
  <c r="R286"/>
  <c r="R294"/>
  <c r="R295"/>
  <c r="J297"/>
  <c r="N297"/>
  <c r="Q288"/>
  <c r="S288" s="1"/>
  <c r="Q289"/>
  <c r="S289" s="1"/>
  <c r="S294" i="8"/>
  <c r="Q294" i="1"/>
  <c r="S295"/>
  <c r="S296"/>
  <c r="Q296"/>
  <c r="R282"/>
  <c r="J283"/>
  <c r="N283"/>
  <c r="S282"/>
  <c r="S293" i="8"/>
  <c r="Q293" i="1"/>
  <c r="Q287"/>
  <c r="S287" s="1"/>
  <c r="Q295"/>
  <c r="H288"/>
  <c r="H290"/>
  <c r="H294"/>
  <c r="H286"/>
  <c r="D58" i="9" l="1"/>
  <c r="I58"/>
  <c r="H297" i="1"/>
  <c r="S293"/>
  <c r="Q297"/>
  <c r="S294"/>
  <c r="S281"/>
  <c r="S297" l="1"/>
  <c r="F58" i="9"/>
  <c r="E58"/>
  <c r="P279" i="1"/>
  <c r="N279"/>
  <c r="M279"/>
  <c r="L279"/>
  <c r="K279"/>
  <c r="P278"/>
  <c r="N278"/>
  <c r="M278"/>
  <c r="L278"/>
  <c r="K278"/>
  <c r="P277"/>
  <c r="N277"/>
  <c r="M277"/>
  <c r="L277"/>
  <c r="K277"/>
  <c r="P270"/>
  <c r="N270"/>
  <c r="M270"/>
  <c r="L270"/>
  <c r="K270"/>
  <c r="P269"/>
  <c r="N269"/>
  <c r="M269"/>
  <c r="L269"/>
  <c r="K269"/>
  <c r="P268"/>
  <c r="P283" s="1"/>
  <c r="N268"/>
  <c r="M268"/>
  <c r="L268"/>
  <c r="K268"/>
  <c r="P266"/>
  <c r="N266"/>
  <c r="M266"/>
  <c r="L266"/>
  <c r="K266"/>
  <c r="P265"/>
  <c r="N265"/>
  <c r="M265"/>
  <c r="L265"/>
  <c r="K265"/>
  <c r="P264"/>
  <c r="N264"/>
  <c r="M264"/>
  <c r="L264"/>
  <c r="K264"/>
  <c r="O258"/>
  <c r="P257"/>
  <c r="N257"/>
  <c r="L257"/>
  <c r="K257"/>
  <c r="P256"/>
  <c r="N256"/>
  <c r="M256"/>
  <c r="L256"/>
  <c r="K256"/>
  <c r="P248"/>
  <c r="N248"/>
  <c r="M248"/>
  <c r="L248"/>
  <c r="K248"/>
  <c r="J248"/>
  <c r="I248"/>
  <c r="P247"/>
  <c r="N247"/>
  <c r="M247"/>
  <c r="L247"/>
  <c r="K247"/>
  <c r="J247"/>
  <c r="I247"/>
  <c r="P246"/>
  <c r="N246"/>
  <c r="M246"/>
  <c r="L246"/>
  <c r="K246"/>
  <c r="J246"/>
  <c r="I246"/>
  <c r="P242"/>
  <c r="N242"/>
  <c r="M242"/>
  <c r="L242"/>
  <c r="K242"/>
  <c r="A480" i="6"/>
  <c r="A481" s="1"/>
  <c r="A482" s="1"/>
  <c r="A483" s="1"/>
  <c r="A484" s="1"/>
  <c r="A485" s="1"/>
  <c r="A486" s="1"/>
  <c r="A487" s="1"/>
  <c r="A490" s="1"/>
  <c r="A491" s="1"/>
  <c r="A492" s="1"/>
  <c r="A493" s="1"/>
  <c r="A500" s="1"/>
  <c r="A501" s="1"/>
  <c r="A502" s="1"/>
  <c r="A503" s="1"/>
  <c r="A504" s="1"/>
  <c r="A505" s="1"/>
  <c r="A506" s="1"/>
  <c r="A507" s="1"/>
  <c r="A508" s="1"/>
  <c r="A509" s="1"/>
  <c r="A466"/>
  <c r="A467" s="1"/>
  <c r="A468" s="1"/>
  <c r="A469" s="1"/>
  <c r="A470" s="1"/>
  <c r="A471" s="1"/>
  <c r="A472" s="1"/>
  <c r="A473" s="1"/>
  <c r="A474" s="1"/>
  <c r="A455"/>
  <c r="A456" s="1"/>
  <c r="A457" s="1"/>
  <c r="A444"/>
  <c r="A445" s="1"/>
  <c r="A446" s="1"/>
  <c r="A447" s="1"/>
  <c r="A448" s="1"/>
  <c r="A449" s="1"/>
  <c r="A450" s="1"/>
  <c r="A451" s="1"/>
  <c r="A430"/>
  <c r="A431" s="1"/>
  <c r="A432" s="1"/>
  <c r="A433" s="1"/>
  <c r="A434" s="1"/>
  <c r="A435" s="1"/>
  <c r="A436" s="1"/>
  <c r="A437" s="1"/>
  <c r="A438" s="1"/>
  <c r="A418"/>
  <c r="A419" s="1"/>
  <c r="A420" s="1"/>
  <c r="A407"/>
  <c r="A408" s="1"/>
  <c r="A409" s="1"/>
  <c r="A410" s="1"/>
  <c r="A411" s="1"/>
  <c r="A412" s="1"/>
  <c r="A413" s="1"/>
  <c r="A414" s="1"/>
  <c r="A382"/>
  <c r="A359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51"/>
  <c r="A352" s="1"/>
  <c r="A353" s="1"/>
  <c r="A354" s="1"/>
  <c r="A355" s="1"/>
  <c r="A356" s="1"/>
  <c r="A357" s="1"/>
  <c r="A341"/>
  <c r="A342" s="1"/>
  <c r="A329"/>
  <c r="A300"/>
  <c r="A301" s="1"/>
  <c r="A302" s="1"/>
  <c r="A303" s="1"/>
  <c r="A304" s="1"/>
  <c r="A305" s="1"/>
  <c r="A292"/>
  <c r="A293" s="1"/>
  <c r="A294" s="1"/>
  <c r="A295" s="1"/>
  <c r="A296" s="1"/>
  <c r="R279"/>
  <c r="Q279"/>
  <c r="S279" s="1"/>
  <c r="H279"/>
  <c r="G279"/>
  <c r="R278"/>
  <c r="Q278"/>
  <c r="S278" s="1"/>
  <c r="H278"/>
  <c r="G278"/>
  <c r="R277"/>
  <c r="Q277"/>
  <c r="S277" s="1"/>
  <c r="S283" s="1"/>
  <c r="H277"/>
  <c r="G277"/>
  <c r="R270"/>
  <c r="Q270"/>
  <c r="S270" s="1"/>
  <c r="H270"/>
  <c r="G270"/>
  <c r="R269"/>
  <c r="Q269"/>
  <c r="S269" s="1"/>
  <c r="H269"/>
  <c r="G269"/>
  <c r="R268"/>
  <c r="Q268"/>
  <c r="S268" s="1"/>
  <c r="H268"/>
  <c r="G268"/>
  <c r="R266"/>
  <c r="Q266"/>
  <c r="S266" s="1"/>
  <c r="H266"/>
  <c r="G266"/>
  <c r="R265"/>
  <c r="Q265"/>
  <c r="S265" s="1"/>
  <c r="H265"/>
  <c r="G265"/>
  <c r="R264"/>
  <c r="Q264"/>
  <c r="H264"/>
  <c r="G264"/>
  <c r="P258"/>
  <c r="P259" s="1"/>
  <c r="P260" s="1"/>
  <c r="N258"/>
  <c r="N259" s="1"/>
  <c r="N260" s="1"/>
  <c r="N402" s="1"/>
  <c r="M258"/>
  <c r="M259" s="1"/>
  <c r="M260" s="1"/>
  <c r="M402" s="1"/>
  <c r="L258"/>
  <c r="L259" s="1"/>
  <c r="L260" s="1"/>
  <c r="L402" s="1"/>
  <c r="K258"/>
  <c r="K259" s="1"/>
  <c r="K260" s="1"/>
  <c r="K402" s="1"/>
  <c r="J258"/>
  <c r="J259" s="1"/>
  <c r="J260" s="1"/>
  <c r="I258"/>
  <c r="I259" s="1"/>
  <c r="I260" s="1"/>
  <c r="E258"/>
  <c r="D258"/>
  <c r="D259" s="1"/>
  <c r="D260" s="1"/>
  <c r="C258"/>
  <c r="C259" s="1"/>
  <c r="C260" s="1"/>
  <c r="R257"/>
  <c r="Q257"/>
  <c r="R256"/>
  <c r="Q256"/>
  <c r="R248"/>
  <c r="Q248"/>
  <c r="S248" s="1"/>
  <c r="R247"/>
  <c r="Q247"/>
  <c r="S247" s="1"/>
  <c r="R246"/>
  <c r="Q246"/>
  <c r="S246" s="1"/>
  <c r="A245"/>
  <c r="A249" s="1"/>
  <c r="A253" s="1"/>
  <c r="A254" s="1"/>
  <c r="Q242"/>
  <c r="H242"/>
  <c r="G242"/>
  <c r="A232"/>
  <c r="A233" s="1"/>
  <c r="A241" s="1"/>
  <c r="A222"/>
  <c r="A209"/>
  <c r="A210" s="1"/>
  <c r="A211" s="1"/>
  <c r="A203"/>
  <c r="A204" s="1"/>
  <c r="A205" s="1"/>
  <c r="O191"/>
  <c r="O190"/>
  <c r="O189"/>
  <c r="O188"/>
  <c r="O185"/>
  <c r="O184"/>
  <c r="O183"/>
  <c r="O179"/>
  <c r="O178"/>
  <c r="O177"/>
  <c r="O176"/>
  <c r="O173"/>
  <c r="O172"/>
  <c r="O171"/>
  <c r="O170"/>
  <c r="O167"/>
  <c r="O166"/>
  <c r="O165"/>
  <c r="O160"/>
  <c r="O159"/>
  <c r="A157"/>
  <c r="O155"/>
  <c r="O154"/>
  <c r="O153"/>
  <c r="A150"/>
  <c r="A130"/>
  <c r="A131" s="1"/>
  <c r="A132" s="1"/>
  <c r="A133" s="1"/>
  <c r="A134" s="1"/>
  <c r="A135" s="1"/>
  <c r="A136" s="1"/>
  <c r="A137" s="1"/>
  <c r="A138" s="1"/>
  <c r="A120"/>
  <c r="A121" s="1"/>
  <c r="A114"/>
  <c r="A115" s="1"/>
  <c r="A116" s="1"/>
  <c r="A100"/>
  <c r="A101" s="1"/>
  <c r="A102" s="1"/>
  <c r="A103" s="1"/>
  <c r="A104" s="1"/>
  <c r="A105" s="1"/>
  <c r="A106" s="1"/>
  <c r="A107" s="1"/>
  <c r="A89"/>
  <c r="A90" s="1"/>
  <c r="A83"/>
  <c r="A84" s="1"/>
  <c r="A85" s="1"/>
  <c r="A67"/>
  <c r="A68" s="1"/>
  <c r="A69" s="1"/>
  <c r="A70" s="1"/>
  <c r="A71" s="1"/>
  <c r="A72" s="1"/>
  <c r="A73" s="1"/>
  <c r="A74" s="1"/>
  <c r="A75" s="1"/>
  <c r="A55"/>
  <c r="A56" s="1"/>
  <c r="A57" s="1"/>
  <c r="A49"/>
  <c r="A50" s="1"/>
  <c r="A51" s="1"/>
  <c r="A36"/>
  <c r="A37" s="1"/>
  <c r="A38" s="1"/>
  <c r="A39" s="1"/>
  <c r="A40" s="1"/>
  <c r="A41" s="1"/>
  <c r="A42" s="1"/>
  <c r="A43" s="1"/>
  <c r="A480" i="7"/>
  <c r="A481" s="1"/>
  <c r="A482" s="1"/>
  <c r="A483" s="1"/>
  <c r="A484" s="1"/>
  <c r="A485" s="1"/>
  <c r="A486" s="1"/>
  <c r="A487" s="1"/>
  <c r="A490" s="1"/>
  <c r="A491" s="1"/>
  <c r="A492" s="1"/>
  <c r="A493" s="1"/>
  <c r="A500" s="1"/>
  <c r="A501" s="1"/>
  <c r="A502" s="1"/>
  <c r="A503" s="1"/>
  <c r="A504" s="1"/>
  <c r="A505" s="1"/>
  <c r="A506" s="1"/>
  <c r="A507" s="1"/>
  <c r="A508" s="1"/>
  <c r="A509" s="1"/>
  <c r="A466"/>
  <c r="A467" s="1"/>
  <c r="A468" s="1"/>
  <c r="A469" s="1"/>
  <c r="A470" s="1"/>
  <c r="A471" s="1"/>
  <c r="A472" s="1"/>
  <c r="A473" s="1"/>
  <c r="A474" s="1"/>
  <c r="A455"/>
  <c r="A456" s="1"/>
  <c r="A457" s="1"/>
  <c r="A444"/>
  <c r="A445" s="1"/>
  <c r="A446" s="1"/>
  <c r="A447" s="1"/>
  <c r="A448" s="1"/>
  <c r="A449" s="1"/>
  <c r="A450" s="1"/>
  <c r="A451" s="1"/>
  <c r="A430"/>
  <c r="A431" s="1"/>
  <c r="A432" s="1"/>
  <c r="A433" s="1"/>
  <c r="A434" s="1"/>
  <c r="A435" s="1"/>
  <c r="A436" s="1"/>
  <c r="A437" s="1"/>
  <c r="A438" s="1"/>
  <c r="A418"/>
  <c r="A419" s="1"/>
  <c r="A420" s="1"/>
  <c r="A407"/>
  <c r="A408" s="1"/>
  <c r="A409" s="1"/>
  <c r="A410" s="1"/>
  <c r="A411" s="1"/>
  <c r="A412" s="1"/>
  <c r="A413" s="1"/>
  <c r="A414" s="1"/>
  <c r="A382"/>
  <c r="A359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51"/>
  <c r="A352" s="1"/>
  <c r="A353" s="1"/>
  <c r="A354" s="1"/>
  <c r="A355" s="1"/>
  <c r="A356" s="1"/>
  <c r="A357" s="1"/>
  <c r="A341"/>
  <c r="A342" s="1"/>
  <c r="A329"/>
  <c r="A300"/>
  <c r="A301" s="1"/>
  <c r="A302" s="1"/>
  <c r="A303" s="1"/>
  <c r="A304" s="1"/>
  <c r="A305" s="1"/>
  <c r="A292"/>
  <c r="A293" s="1"/>
  <c r="A294" s="1"/>
  <c r="A295" s="1"/>
  <c r="A296" s="1"/>
  <c r="R279"/>
  <c r="Q279"/>
  <c r="S279" s="1"/>
  <c r="H279"/>
  <c r="G279"/>
  <c r="R278"/>
  <c r="Q278"/>
  <c r="S278" s="1"/>
  <c r="H278"/>
  <c r="G278"/>
  <c r="R277"/>
  <c r="Q277"/>
  <c r="S277" s="1"/>
  <c r="S283" s="1"/>
  <c r="H277"/>
  <c r="G277"/>
  <c r="R270"/>
  <c r="Q270"/>
  <c r="S270" s="1"/>
  <c r="H270"/>
  <c r="G270"/>
  <c r="R269"/>
  <c r="Q269"/>
  <c r="S269" s="1"/>
  <c r="H269"/>
  <c r="G269"/>
  <c r="R268"/>
  <c r="Q268"/>
  <c r="S268" s="1"/>
  <c r="H268"/>
  <c r="G268"/>
  <c r="R266"/>
  <c r="Q266"/>
  <c r="S266" s="1"/>
  <c r="H266"/>
  <c r="G266"/>
  <c r="R265"/>
  <c r="Q265"/>
  <c r="S265" s="1"/>
  <c r="H265"/>
  <c r="G265"/>
  <c r="R264"/>
  <c r="Q264"/>
  <c r="H264"/>
  <c r="G264"/>
  <c r="G264" i="1" s="1"/>
  <c r="P258" i="7"/>
  <c r="N258"/>
  <c r="N259" s="1"/>
  <c r="N260" s="1"/>
  <c r="N402" s="1"/>
  <c r="M258"/>
  <c r="M259" s="1"/>
  <c r="M260" s="1"/>
  <c r="M402" s="1"/>
  <c r="L258"/>
  <c r="L259" s="1"/>
  <c r="L260" s="1"/>
  <c r="K258"/>
  <c r="K259" s="1"/>
  <c r="K260" s="1"/>
  <c r="J258"/>
  <c r="J259" s="1"/>
  <c r="J260" s="1"/>
  <c r="J397" s="1"/>
  <c r="J402" s="1"/>
  <c r="I258"/>
  <c r="I259" s="1"/>
  <c r="I260" s="1"/>
  <c r="I397" s="1"/>
  <c r="I402" s="1"/>
  <c r="E258"/>
  <c r="D258"/>
  <c r="D259" s="1"/>
  <c r="D260" s="1"/>
  <c r="C258"/>
  <c r="C259" s="1"/>
  <c r="C260" s="1"/>
  <c r="R257"/>
  <c r="Q257"/>
  <c r="H257"/>
  <c r="G257"/>
  <c r="R256"/>
  <c r="Q256"/>
  <c r="H256"/>
  <c r="G256"/>
  <c r="R248"/>
  <c r="Q248"/>
  <c r="S248" s="1"/>
  <c r="R247"/>
  <c r="Q247"/>
  <c r="S247" s="1"/>
  <c r="R246"/>
  <c r="Q246"/>
  <c r="S246" s="1"/>
  <c r="A245"/>
  <c r="A249" s="1"/>
  <c r="A253" s="1"/>
  <c r="A254" s="1"/>
  <c r="Q242"/>
  <c r="H242"/>
  <c r="G242"/>
  <c r="A232"/>
  <c r="A233" s="1"/>
  <c r="A241" s="1"/>
  <c r="A222"/>
  <c r="A209"/>
  <c r="A210" s="1"/>
  <c r="A211" s="1"/>
  <c r="A203"/>
  <c r="A204" s="1"/>
  <c r="A205" s="1"/>
  <c r="O191"/>
  <c r="O190"/>
  <c r="O189"/>
  <c r="O188"/>
  <c r="O185"/>
  <c r="O184"/>
  <c r="O183"/>
  <c r="O179"/>
  <c r="O178"/>
  <c r="O177"/>
  <c r="O176"/>
  <c r="O173"/>
  <c r="O172"/>
  <c r="O171"/>
  <c r="O170"/>
  <c r="O167"/>
  <c r="O166"/>
  <c r="O165"/>
  <c r="O160"/>
  <c r="O159"/>
  <c r="A157"/>
  <c r="O155"/>
  <c r="O154"/>
  <c r="O153"/>
  <c r="A150"/>
  <c r="A130"/>
  <c r="A131" s="1"/>
  <c r="A132" s="1"/>
  <c r="A133" s="1"/>
  <c r="A134" s="1"/>
  <c r="A135" s="1"/>
  <c r="A136" s="1"/>
  <c r="A137" s="1"/>
  <c r="A138" s="1"/>
  <c r="A120"/>
  <c r="A121" s="1"/>
  <c r="A114"/>
  <c r="A115" s="1"/>
  <c r="A116" s="1"/>
  <c r="A100"/>
  <c r="A101" s="1"/>
  <c r="A102" s="1"/>
  <c r="A103" s="1"/>
  <c r="A104" s="1"/>
  <c r="A105" s="1"/>
  <c r="A106" s="1"/>
  <c r="A107" s="1"/>
  <c r="A89"/>
  <c r="A90" s="1"/>
  <c r="A83"/>
  <c r="A84" s="1"/>
  <c r="A85" s="1"/>
  <c r="A67"/>
  <c r="A68" s="1"/>
  <c r="A69" s="1"/>
  <c r="A70" s="1"/>
  <c r="A71" s="1"/>
  <c r="A72" s="1"/>
  <c r="A73" s="1"/>
  <c r="A74" s="1"/>
  <c r="A75" s="1"/>
  <c r="A55"/>
  <c r="A56" s="1"/>
  <c r="A57" s="1"/>
  <c r="A49"/>
  <c r="A50" s="1"/>
  <c r="A51" s="1"/>
  <c r="A36"/>
  <c r="A37" s="1"/>
  <c r="A38" s="1"/>
  <c r="A39" s="1"/>
  <c r="A40" s="1"/>
  <c r="A41" s="1"/>
  <c r="A42" s="1"/>
  <c r="A43" s="1"/>
  <c r="A480" i="8"/>
  <c r="A481" s="1"/>
  <c r="A482" s="1"/>
  <c r="A483" s="1"/>
  <c r="A484" s="1"/>
  <c r="A485" s="1"/>
  <c r="A486" s="1"/>
  <c r="A487" s="1"/>
  <c r="A490" s="1"/>
  <c r="A491" s="1"/>
  <c r="A492" s="1"/>
  <c r="A493" s="1"/>
  <c r="A500" s="1"/>
  <c r="A501" s="1"/>
  <c r="A502" s="1"/>
  <c r="A503" s="1"/>
  <c r="A504" s="1"/>
  <c r="A505" s="1"/>
  <c r="A506" s="1"/>
  <c r="A507" s="1"/>
  <c r="A508" s="1"/>
  <c r="A509" s="1"/>
  <c r="A466"/>
  <c r="A467" s="1"/>
  <c r="A468" s="1"/>
  <c r="A469" s="1"/>
  <c r="A470" s="1"/>
  <c r="A471" s="1"/>
  <c r="A472" s="1"/>
  <c r="A473" s="1"/>
  <c r="A474" s="1"/>
  <c r="A455"/>
  <c r="A456" s="1"/>
  <c r="A457" s="1"/>
  <c r="A444"/>
  <c r="A445" s="1"/>
  <c r="A446" s="1"/>
  <c r="A447" s="1"/>
  <c r="A448" s="1"/>
  <c r="A449" s="1"/>
  <c r="A450" s="1"/>
  <c r="A451" s="1"/>
  <c r="A430"/>
  <c r="A431" s="1"/>
  <c r="A432" s="1"/>
  <c r="A433" s="1"/>
  <c r="A434" s="1"/>
  <c r="A435" s="1"/>
  <c r="A436" s="1"/>
  <c r="A437" s="1"/>
  <c r="A438" s="1"/>
  <c r="A418"/>
  <c r="A419" s="1"/>
  <c r="A420" s="1"/>
  <c r="A407"/>
  <c r="A408" s="1"/>
  <c r="A409" s="1"/>
  <c r="A410" s="1"/>
  <c r="A411" s="1"/>
  <c r="A412" s="1"/>
  <c r="A413" s="1"/>
  <c r="A414" s="1"/>
  <c r="A382"/>
  <c r="A359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51"/>
  <c r="A352" s="1"/>
  <c r="A353" s="1"/>
  <c r="A354" s="1"/>
  <c r="A355" s="1"/>
  <c r="A356" s="1"/>
  <c r="A357" s="1"/>
  <c r="A341"/>
  <c r="A342" s="1"/>
  <c r="A329"/>
  <c r="O303"/>
  <c r="A300"/>
  <c r="A301" s="1"/>
  <c r="A302" s="1"/>
  <c r="A303" s="1"/>
  <c r="A304" s="1"/>
  <c r="A305" s="1"/>
  <c r="A292"/>
  <c r="A293" s="1"/>
  <c r="A294" s="1"/>
  <c r="A295" s="1"/>
  <c r="A296" s="1"/>
  <c r="R279"/>
  <c r="Q279"/>
  <c r="S279" s="1"/>
  <c r="H279"/>
  <c r="G279"/>
  <c r="R278"/>
  <c r="R278" i="1" s="1"/>
  <c r="Q278" i="8"/>
  <c r="S278" s="1"/>
  <c r="H278"/>
  <c r="G278"/>
  <c r="R277"/>
  <c r="Q277"/>
  <c r="S277" s="1"/>
  <c r="S283" s="1"/>
  <c r="H277"/>
  <c r="G277"/>
  <c r="R270"/>
  <c r="R270" i="1" s="1"/>
  <c r="Q270" i="8"/>
  <c r="S270" s="1"/>
  <c r="H270"/>
  <c r="G270"/>
  <c r="R269"/>
  <c r="Q269"/>
  <c r="S269" s="1"/>
  <c r="H269"/>
  <c r="G269"/>
  <c r="R268"/>
  <c r="Q268"/>
  <c r="S268" s="1"/>
  <c r="H268"/>
  <c r="G268"/>
  <c r="R266"/>
  <c r="Q266"/>
  <c r="S266" s="1"/>
  <c r="H266"/>
  <c r="G266"/>
  <c r="R265"/>
  <c r="R265" i="1" s="1"/>
  <c r="Q265" i="8"/>
  <c r="S265" s="1"/>
  <c r="H265"/>
  <c r="G265"/>
  <c r="R264"/>
  <c r="Q264"/>
  <c r="H264"/>
  <c r="G264"/>
  <c r="P259"/>
  <c r="N258"/>
  <c r="N259" s="1"/>
  <c r="N260" s="1"/>
  <c r="M258"/>
  <c r="M259" s="1"/>
  <c r="M260" s="1"/>
  <c r="L258"/>
  <c r="L259" s="1"/>
  <c r="L260" s="1"/>
  <c r="K258"/>
  <c r="K259" s="1"/>
  <c r="K260" s="1"/>
  <c r="J258"/>
  <c r="J259" s="1"/>
  <c r="J260" s="1"/>
  <c r="J397" s="1"/>
  <c r="J402" s="1"/>
  <c r="I258"/>
  <c r="I259" s="1"/>
  <c r="I260" s="1"/>
  <c r="I397" s="1"/>
  <c r="I402" s="1"/>
  <c r="E258"/>
  <c r="D258"/>
  <c r="D258" i="1" s="1"/>
  <c r="H258" s="1"/>
  <c r="C258" i="8"/>
  <c r="R257"/>
  <c r="Q257"/>
  <c r="H257"/>
  <c r="G257"/>
  <c r="R256"/>
  <c r="Q256"/>
  <c r="H256"/>
  <c r="G256"/>
  <c r="R248"/>
  <c r="Q248"/>
  <c r="S248" s="1"/>
  <c r="R247"/>
  <c r="Q247"/>
  <c r="S247" s="1"/>
  <c r="R246"/>
  <c r="Q246"/>
  <c r="S246" s="1"/>
  <c r="A245"/>
  <c r="A249" s="1"/>
  <c r="A253" s="1"/>
  <c r="A254" s="1"/>
  <c r="H242"/>
  <c r="G242"/>
  <c r="A232"/>
  <c r="A233" s="1"/>
  <c r="A241" s="1"/>
  <c r="A222"/>
  <c r="A209"/>
  <c r="A210" s="1"/>
  <c r="A211" s="1"/>
  <c r="A203"/>
  <c r="A204" s="1"/>
  <c r="A205" s="1"/>
  <c r="O191"/>
  <c r="O190"/>
  <c r="O189"/>
  <c r="O188"/>
  <c r="O185"/>
  <c r="O184"/>
  <c r="O183"/>
  <c r="O179"/>
  <c r="O178"/>
  <c r="O177"/>
  <c r="O176"/>
  <c r="O173"/>
  <c r="O172"/>
  <c r="O171"/>
  <c r="O170"/>
  <c r="O167"/>
  <c r="O166"/>
  <c r="O165"/>
  <c r="O160"/>
  <c r="O159"/>
  <c r="A157"/>
  <c r="O155"/>
  <c r="O154"/>
  <c r="O153"/>
  <c r="A150"/>
  <c r="A130"/>
  <c r="A131" s="1"/>
  <c r="A132" s="1"/>
  <c r="A133" s="1"/>
  <c r="A134" s="1"/>
  <c r="A135" s="1"/>
  <c r="A136" s="1"/>
  <c r="A137" s="1"/>
  <c r="A138" s="1"/>
  <c r="A120"/>
  <c r="A121" s="1"/>
  <c r="A114"/>
  <c r="A115" s="1"/>
  <c r="A116" s="1"/>
  <c r="A100"/>
  <c r="A101" s="1"/>
  <c r="A102" s="1"/>
  <c r="A103" s="1"/>
  <c r="A104" s="1"/>
  <c r="A105" s="1"/>
  <c r="A106" s="1"/>
  <c r="A107" s="1"/>
  <c r="A89"/>
  <c r="A90" s="1"/>
  <c r="A83"/>
  <c r="A84" s="1"/>
  <c r="A85" s="1"/>
  <c r="A67"/>
  <c r="A68" s="1"/>
  <c r="A69" s="1"/>
  <c r="A70" s="1"/>
  <c r="A71" s="1"/>
  <c r="A72" s="1"/>
  <c r="A73" s="1"/>
  <c r="A74" s="1"/>
  <c r="A75" s="1"/>
  <c r="A55"/>
  <c r="A56" s="1"/>
  <c r="A57" s="1"/>
  <c r="A49"/>
  <c r="A50" s="1"/>
  <c r="A51" s="1"/>
  <c r="A36"/>
  <c r="A37" s="1"/>
  <c r="A38" s="1"/>
  <c r="A39" s="1"/>
  <c r="A40" s="1"/>
  <c r="A41" s="1"/>
  <c r="A42" s="1"/>
  <c r="A43" s="1"/>
  <c r="J397" i="6" l="1"/>
  <c r="J402" s="1"/>
  <c r="I397"/>
  <c r="I402" s="1"/>
  <c r="S283" i="1"/>
  <c r="R268"/>
  <c r="I283"/>
  <c r="D56" i="9"/>
  <c r="D71" s="1"/>
  <c r="C259" i="8"/>
  <c r="C258" i="1"/>
  <c r="K402" i="7"/>
  <c r="E258" i="1"/>
  <c r="L402" i="7"/>
  <c r="C402" i="6"/>
  <c r="C402" i="7"/>
  <c r="D259" i="8"/>
  <c r="D259" i="1" s="1"/>
  <c r="H259" s="1"/>
  <c r="G58" i="9"/>
  <c r="Q258" i="8"/>
  <c r="Q283"/>
  <c r="Q397" s="1"/>
  <c r="I260" i="1"/>
  <c r="I397" s="1"/>
  <c r="I402" s="1"/>
  <c r="P402" i="6"/>
  <c r="J260" i="1"/>
  <c r="J397" s="1"/>
  <c r="J402" s="1"/>
  <c r="N260"/>
  <c r="N397" s="1"/>
  <c r="N402" i="8"/>
  <c r="Q283" i="7"/>
  <c r="Q397" s="1"/>
  <c r="G258" i="6"/>
  <c r="D402"/>
  <c r="K260" i="1"/>
  <c r="K397" s="1"/>
  <c r="K402" i="8"/>
  <c r="K402" i="1" s="1"/>
  <c r="R266"/>
  <c r="R269"/>
  <c r="R277"/>
  <c r="R279"/>
  <c r="D402" i="7"/>
  <c r="M260" i="1"/>
  <c r="M402" i="8"/>
  <c r="M402" i="1" s="1"/>
  <c r="L260"/>
  <c r="L397" s="1"/>
  <c r="L402" i="8"/>
  <c r="L402" i="1" s="1"/>
  <c r="R258" i="6"/>
  <c r="R259" s="1"/>
  <c r="R260" s="1"/>
  <c r="R397" s="1"/>
  <c r="R402" s="1"/>
  <c r="P259" i="7"/>
  <c r="P260" s="1"/>
  <c r="P402" s="1"/>
  <c r="P258" i="1"/>
  <c r="P260" i="8"/>
  <c r="P402" s="1"/>
  <c r="E259" i="6"/>
  <c r="H258"/>
  <c r="H258" i="7"/>
  <c r="E259"/>
  <c r="G258"/>
  <c r="H258" i="8"/>
  <c r="E259"/>
  <c r="G258"/>
  <c r="H256" i="1"/>
  <c r="H266"/>
  <c r="H277"/>
  <c r="H265"/>
  <c r="H270"/>
  <c r="R258" i="8"/>
  <c r="R259" s="1"/>
  <c r="R260" s="1"/>
  <c r="R397" s="1"/>
  <c r="R402" s="1"/>
  <c r="R257" i="1"/>
  <c r="I258"/>
  <c r="K259"/>
  <c r="H257"/>
  <c r="K258"/>
  <c r="M259"/>
  <c r="R264"/>
  <c r="M258"/>
  <c r="Q303" i="8"/>
  <c r="O259" i="1"/>
  <c r="S264" i="7"/>
  <c r="I259" i="1"/>
  <c r="H268"/>
  <c r="H278"/>
  <c r="R247"/>
  <c r="R256"/>
  <c r="S264" i="8"/>
  <c r="R258" i="7"/>
  <c r="R259" s="1"/>
  <c r="R260" s="1"/>
  <c r="R397" s="1"/>
  <c r="R402" s="1"/>
  <c r="L258" i="1"/>
  <c r="L259"/>
  <c r="H264"/>
  <c r="H269"/>
  <c r="H279"/>
  <c r="R246"/>
  <c r="R248"/>
  <c r="S264" i="6"/>
  <c r="Q283"/>
  <c r="Q397" s="1"/>
  <c r="J258" i="1"/>
  <c r="N258"/>
  <c r="J259"/>
  <c r="N259"/>
  <c r="Q258" i="6"/>
  <c r="Q259" s="1"/>
  <c r="Q268" i="1"/>
  <c r="S268"/>
  <c r="Q258" i="7"/>
  <c r="Q259" s="1"/>
  <c r="Q279" i="1"/>
  <c r="S279"/>
  <c r="Q278"/>
  <c r="S278"/>
  <c r="Q277"/>
  <c r="S277"/>
  <c r="Q270"/>
  <c r="S270"/>
  <c r="Q269"/>
  <c r="S269"/>
  <c r="Q266"/>
  <c r="S266"/>
  <c r="Q265"/>
  <c r="S265"/>
  <c r="Q264"/>
  <c r="Q257"/>
  <c r="S257" s="1"/>
  <c r="Q256"/>
  <c r="S256" s="1"/>
  <c r="Q248"/>
  <c r="S248"/>
  <c r="Q247"/>
  <c r="S247"/>
  <c r="Q246"/>
  <c r="S246"/>
  <c r="Q242"/>
  <c r="S242" s="1"/>
  <c r="N402" l="1"/>
  <c r="L518" s="1"/>
  <c r="L519" s="1"/>
  <c r="N517" i="8"/>
  <c r="R283" i="1"/>
  <c r="Q259" i="8"/>
  <c r="Q258" i="1"/>
  <c r="G258"/>
  <c r="F56" i="9"/>
  <c r="F71" s="1"/>
  <c r="C260" i="8"/>
  <c r="C259" i="1"/>
  <c r="G259" i="6"/>
  <c r="E259" i="1"/>
  <c r="G259" s="1"/>
  <c r="Q303"/>
  <c r="Q306" i="8"/>
  <c r="D260"/>
  <c r="D260" i="1" s="1"/>
  <c r="D397" s="1"/>
  <c r="H397" s="1"/>
  <c r="P259"/>
  <c r="I56" i="9"/>
  <c r="I71" s="1"/>
  <c r="R259" i="1"/>
  <c r="Q260" i="6"/>
  <c r="Q260" i="7"/>
  <c r="Q402" s="1"/>
  <c r="Q260" i="8"/>
  <c r="Q8" i="12"/>
  <c r="Q10" s="1"/>
  <c r="P260" i="1"/>
  <c r="P397" s="1"/>
  <c r="H259" i="6"/>
  <c r="E260"/>
  <c r="E260" i="7"/>
  <c r="G259"/>
  <c r="H259"/>
  <c r="H259" i="8"/>
  <c r="E260"/>
  <c r="E402" s="1"/>
  <c r="G259"/>
  <c r="R260" i="1"/>
  <c r="R397" s="1"/>
  <c r="R402" s="1"/>
  <c r="R258"/>
  <c r="Q259"/>
  <c r="S264"/>
  <c r="Q283"/>
  <c r="E56" i="9" s="1"/>
  <c r="S303" i="8"/>
  <c r="Q306" i="1"/>
  <c r="S258" i="6"/>
  <c r="S259" s="1"/>
  <c r="S260" s="1"/>
  <c r="S397" s="1"/>
  <c r="S258" i="7"/>
  <c r="S259" s="1"/>
  <c r="S260" s="1"/>
  <c r="S397" s="1"/>
  <c r="S258" i="8"/>
  <c r="D4" i="13" l="1"/>
  <c r="S519" i="1"/>
  <c r="W518"/>
  <c r="S402" i="7"/>
  <c r="AC397"/>
  <c r="S402" i="6"/>
  <c r="AC397"/>
  <c r="E59" i="9"/>
  <c r="Q402" i="8"/>
  <c r="C402"/>
  <c r="C260" i="1"/>
  <c r="H260"/>
  <c r="E260"/>
  <c r="E397" s="1"/>
  <c r="S303"/>
  <c r="S306" i="8"/>
  <c r="F73" i="9"/>
  <c r="D73"/>
  <c r="P402" i="1"/>
  <c r="Q260"/>
  <c r="Q397" s="1"/>
  <c r="Q402" s="1"/>
  <c r="G260" i="6"/>
  <c r="G260" i="7"/>
  <c r="Q402" i="6"/>
  <c r="E71" i="9"/>
  <c r="H260" i="6"/>
  <c r="H402"/>
  <c r="H260" i="7"/>
  <c r="H402"/>
  <c r="G260" i="8"/>
  <c r="H260"/>
  <c r="G56" i="9"/>
  <c r="K56"/>
  <c r="S259" i="8"/>
  <c r="S258" i="1"/>
  <c r="O191"/>
  <c r="O190"/>
  <c r="O189"/>
  <c r="O188"/>
  <c r="D6" i="13" l="1"/>
  <c r="C397" i="1"/>
  <c r="G397" s="1"/>
  <c r="G260"/>
  <c r="E73" i="9"/>
  <c r="E93" s="1"/>
  <c r="E94" s="1"/>
  <c r="E4" i="13"/>
  <c r="E6" s="1"/>
  <c r="D402" i="8"/>
  <c r="H402" s="1"/>
  <c r="D402" i="1"/>
  <c r="S306"/>
  <c r="G59" i="9" s="1"/>
  <c r="G71" s="1"/>
  <c r="E402" i="6"/>
  <c r="G402" s="1"/>
  <c r="E402" i="7"/>
  <c r="G402" s="1"/>
  <c r="G402" i="8"/>
  <c r="J56" i="9"/>
  <c r="I73"/>
  <c r="K59"/>
  <c r="S260" i="8"/>
  <c r="S397" s="1"/>
  <c r="S259" i="1"/>
  <c r="F4" i="13" l="1"/>
  <c r="F6" s="1"/>
  <c r="AC397" i="8"/>
  <c r="S402"/>
  <c r="C402" i="1"/>
  <c r="H402"/>
  <c r="D3" i="14"/>
  <c r="E402" i="1"/>
  <c r="J59" i="9"/>
  <c r="S260" i="1"/>
  <c r="S397" s="1"/>
  <c r="S402" s="1"/>
  <c r="K73" i="9"/>
  <c r="O185" i="1"/>
  <c r="O184"/>
  <c r="O183"/>
  <c r="O179"/>
  <c r="O178"/>
  <c r="O177"/>
  <c r="O176"/>
  <c r="O173"/>
  <c r="O172"/>
  <c r="O171"/>
  <c r="O170"/>
  <c r="O167"/>
  <c r="O166"/>
  <c r="O165"/>
  <c r="O160"/>
  <c r="O159"/>
  <c r="O155"/>
  <c r="O154"/>
  <c r="O153"/>
  <c r="Z405" l="1"/>
  <c r="G402"/>
  <c r="C3" i="14"/>
  <c r="C5" s="1"/>
  <c r="D5"/>
  <c r="D6" s="1"/>
  <c r="G73" i="9"/>
  <c r="G93" s="1"/>
  <c r="G94" s="1"/>
  <c r="L56"/>
  <c r="C15" i="10"/>
  <c r="A203" i="1"/>
  <c r="A232"/>
  <c r="A382"/>
  <c r="A359"/>
  <c r="A222"/>
  <c r="A49"/>
  <c r="A50" s="1"/>
  <c r="A51" s="1"/>
  <c r="A480"/>
  <c r="A481" s="1"/>
  <c r="A482" s="1"/>
  <c r="A483" s="1"/>
  <c r="A484" s="1"/>
  <c r="A485" s="1"/>
  <c r="A486" s="1"/>
  <c r="A487" s="1"/>
  <c r="A490" s="1"/>
  <c r="A491" s="1"/>
  <c r="A492" s="1"/>
  <c r="A493" s="1"/>
  <c r="A500" s="1"/>
  <c r="A501" s="1"/>
  <c r="A502" s="1"/>
  <c r="A503" s="1"/>
  <c r="A504" s="1"/>
  <c r="A505" s="1"/>
  <c r="A506" s="1"/>
  <c r="A507" s="1"/>
  <c r="A508" s="1"/>
  <c r="A509" s="1"/>
  <c r="A466"/>
  <c r="A467" s="1"/>
  <c r="A468" s="1"/>
  <c r="A469" s="1"/>
  <c r="A470" s="1"/>
  <c r="A471" s="1"/>
  <c r="A472" s="1"/>
  <c r="A473" s="1"/>
  <c r="A474" s="1"/>
  <c r="A455"/>
  <c r="A456" s="1"/>
  <c r="A457" s="1"/>
  <c r="A444"/>
  <c r="A445" s="1"/>
  <c r="A446" s="1"/>
  <c r="A447" s="1"/>
  <c r="A448" s="1"/>
  <c r="A449" s="1"/>
  <c r="A450" s="1"/>
  <c r="A451" s="1"/>
  <c r="A430"/>
  <c r="A431" s="1"/>
  <c r="A432" s="1"/>
  <c r="A433" s="1"/>
  <c r="A434" s="1"/>
  <c r="A435" s="1"/>
  <c r="A436" s="1"/>
  <c r="A437" s="1"/>
  <c r="A438" s="1"/>
  <c r="A418"/>
  <c r="A419" s="1"/>
  <c r="A420" s="1"/>
  <c r="A407"/>
  <c r="A408" s="1"/>
  <c r="A409" s="1"/>
  <c r="A410" s="1"/>
  <c r="A411" s="1"/>
  <c r="A412" s="1"/>
  <c r="A413" s="1"/>
  <c r="A414" s="1"/>
  <c r="A351"/>
  <c r="A352" s="1"/>
  <c r="A353" s="1"/>
  <c r="A354" s="1"/>
  <c r="A355" s="1"/>
  <c r="A341"/>
  <c r="A342" s="1"/>
  <c r="G98" i="9" l="1"/>
  <c r="G100" s="1"/>
  <c r="D12" i="14"/>
  <c r="C12" s="1"/>
  <c r="C6"/>
  <c r="F8" i="13"/>
  <c r="L59" i="9"/>
  <c r="C17" i="10"/>
  <c r="A356" i="1"/>
  <c r="A357" s="1"/>
  <c r="A360" s="1"/>
  <c r="A361" s="1"/>
  <c r="A362" s="1"/>
  <c r="A363" s="1"/>
  <c r="A364" s="1"/>
  <c r="A365" s="1"/>
  <c r="A366" s="1"/>
  <c r="A367" s="1"/>
  <c r="A329"/>
  <c r="A300"/>
  <c r="A301" s="1"/>
  <c r="A302" s="1"/>
  <c r="A303" s="1"/>
  <c r="A304" s="1"/>
  <c r="A305" s="1"/>
  <c r="A292"/>
  <c r="A293" s="1"/>
  <c r="A294" s="1"/>
  <c r="A295" s="1"/>
  <c r="A296" s="1"/>
  <c r="A209"/>
  <c r="A210" s="1"/>
  <c r="A211" s="1"/>
  <c r="A204"/>
  <c r="A205" s="1"/>
  <c r="A157"/>
  <c r="A150"/>
  <c r="A130"/>
  <c r="A131" s="1"/>
  <c r="A132" s="1"/>
  <c r="A133" s="1"/>
  <c r="A134" s="1"/>
  <c r="A135" s="1"/>
  <c r="A136" s="1"/>
  <c r="A137" s="1"/>
  <c r="A138" s="1"/>
  <c r="A120"/>
  <c r="A121" s="1"/>
  <c r="A36"/>
  <c r="A37" s="1"/>
  <c r="A38" s="1"/>
  <c r="A39" s="1"/>
  <c r="A40" s="1"/>
  <c r="A41" s="1"/>
  <c r="A42" s="1"/>
  <c r="A43" s="1"/>
  <c r="A114"/>
  <c r="A115" s="1"/>
  <c r="A116" s="1"/>
  <c r="A100"/>
  <c r="A101" s="1"/>
  <c r="A102" s="1"/>
  <c r="A103" s="1"/>
  <c r="A104" s="1"/>
  <c r="A105" s="1"/>
  <c r="A106" s="1"/>
  <c r="A107" s="1"/>
  <c r="A89"/>
  <c r="A90" s="1"/>
  <c r="A83"/>
  <c r="A84" s="1"/>
  <c r="A85" s="1"/>
  <c r="A55"/>
  <c r="A56" s="1"/>
  <c r="A57" s="1"/>
  <c r="A67" s="1"/>
  <c r="A68" s="1"/>
  <c r="A69" s="1"/>
  <c r="A70" s="1"/>
  <c r="A71" s="1"/>
  <c r="A72" s="1"/>
  <c r="A73" s="1"/>
  <c r="A74" s="1"/>
  <c r="A75" s="1"/>
  <c r="A368" l="1"/>
  <c r="A369" s="1"/>
  <c r="A370" s="1"/>
  <c r="A371" s="1"/>
  <c r="A372" s="1"/>
  <c r="A233"/>
  <c r="A241" l="1"/>
  <c r="A245" l="1"/>
  <c r="A249" s="1"/>
  <c r="A253" s="1"/>
  <c r="A254" s="1"/>
  <c r="K58" i="9"/>
  <c r="K71" s="1"/>
  <c r="J58" l="1"/>
  <c r="L58" l="1"/>
  <c r="L71" s="1"/>
  <c r="D16" i="14" s="1"/>
  <c r="D17" s="1"/>
  <c r="E18" s="1"/>
  <c r="C16" i="10" l="1"/>
  <c r="J75" i="9" l="1"/>
  <c r="L75"/>
  <c r="B5" i="11" l="1"/>
  <c r="E5" s="1"/>
  <c r="C32" i="10" l="1"/>
  <c r="C34" l="1"/>
  <c r="T401" i="1" l="1"/>
  <c r="J66" i="9" l="1"/>
  <c r="J71" s="1"/>
  <c r="Z258" i="7" l="1"/>
  <c r="AE258" s="1"/>
  <c r="Z258" i="8"/>
  <c r="AE258" s="1"/>
  <c r="Z258" i="6"/>
  <c r="AE258" s="1"/>
  <c r="Z259" i="7" l="1"/>
  <c r="Z259" i="6"/>
  <c r="AE259" s="1"/>
  <c r="Z259" i="8"/>
  <c r="AE259" s="1"/>
  <c r="Z260" i="7" l="1"/>
  <c r="AE259"/>
  <c r="Z260" i="6"/>
  <c r="Z260" i="8"/>
  <c r="AE260" l="1"/>
  <c r="AE260" i="7"/>
  <c r="AE260" i="6"/>
  <c r="J73" i="9"/>
  <c r="J93" s="1"/>
  <c r="J94" s="1"/>
  <c r="Z515" i="1"/>
  <c r="L73" i="9" l="1"/>
  <c r="L93" s="1"/>
  <c r="L94" s="1"/>
  <c r="C11" i="10"/>
  <c r="I4" i="13" l="1"/>
  <c r="C25" i="10"/>
  <c r="I6" i="13" l="1"/>
  <c r="J4"/>
  <c r="J6" s="1"/>
  <c r="C38" i="10"/>
  <c r="C42" l="1"/>
  <c r="D38" s="1"/>
  <c r="D12" l="1"/>
  <c r="D7"/>
  <c r="D9"/>
  <c r="D28"/>
  <c r="D15"/>
  <c r="D14"/>
  <c r="D34"/>
  <c r="D13"/>
  <c r="D22"/>
  <c r="D6"/>
  <c r="D24"/>
  <c r="D17"/>
  <c r="D23"/>
  <c r="D8"/>
  <c r="D36"/>
  <c r="D16"/>
  <c r="D41"/>
  <c r="D33"/>
  <c r="D27"/>
  <c r="D30"/>
  <c r="D19"/>
  <c r="D29"/>
  <c r="D32"/>
  <c r="D37"/>
  <c r="D40"/>
  <c r="D5"/>
  <c r="D42"/>
  <c r="D20"/>
  <c r="D35"/>
  <c r="D21"/>
  <c r="D18"/>
  <c r="D11"/>
  <c r="D25"/>
  <c r="AB515" i="1"/>
  <c r="C44" i="10" l="1"/>
  <c r="C45" s="1"/>
  <c r="A5" i="11"/>
  <c r="C5" s="1"/>
  <c r="D5" s="1"/>
  <c r="F5" s="1"/>
  <c r="G5" s="1"/>
  <c r="L98" i="9"/>
  <c r="L99" s="1"/>
  <c r="D13" i="14"/>
  <c r="J8" i="13"/>
  <c r="X9" i="12"/>
  <c r="C13" i="14" l="1"/>
  <c r="D14"/>
  <c r="C14" s="1"/>
  <c r="Z9" i="12"/>
  <c r="AD397" i="6"/>
  <c r="AE397"/>
  <c r="AD397" i="7"/>
  <c r="AD397" i="8"/>
  <c r="AD402" i="7"/>
  <c r="X6" i="12"/>
  <c r="Z6" s="1"/>
  <c r="X5"/>
  <c r="X7"/>
  <c r="AD402" i="8" l="1"/>
  <c r="X15" i="12"/>
  <c r="X16" s="1"/>
  <c r="X8"/>
  <c r="X10" s="1"/>
  <c r="Z5"/>
  <c r="Z7"/>
  <c r="Z11" s="1"/>
  <c r="X11"/>
  <c r="X12" s="1"/>
  <c r="Z8" l="1"/>
  <c r="Z15"/>
  <c r="Z16" l="1"/>
  <c r="Z10"/>
  <c r="AA9"/>
  <c r="Z12"/>
  <c r="AA238" i="1"/>
  <c r="AB238"/>
  <c r="AE238" i="8"/>
  <c r="AD238" i="6"/>
  <c r="AE238"/>
  <c r="AD238" i="7"/>
  <c r="AE238"/>
  <c r="AD238" i="8"/>
</calcChain>
</file>

<file path=xl/sharedStrings.xml><?xml version="1.0" encoding="utf-8"?>
<sst xmlns="http://schemas.openxmlformats.org/spreadsheetml/2006/main" count="2802" uniqueCount="556">
  <si>
    <t>S.No.</t>
  </si>
  <si>
    <t>Activity</t>
  </si>
  <si>
    <t>I</t>
  </si>
  <si>
    <t>ACCESS</t>
  </si>
  <si>
    <t>SSA</t>
  </si>
  <si>
    <t xml:space="preserve">Opening of New Schools </t>
  </si>
  <si>
    <t>New Primary School</t>
  </si>
  <si>
    <t>Upgradation of PS to UPS</t>
  </si>
  <si>
    <t>Composite Schools</t>
  </si>
  <si>
    <t>Residential schools for specific category of children</t>
  </si>
  <si>
    <t>Residential Hostel</t>
  </si>
  <si>
    <t xml:space="preserve">Integration of Class V with primary schools </t>
  </si>
  <si>
    <t xml:space="preserve">Integration of Class VIII with upper primary schools </t>
  </si>
  <si>
    <t>Residential Schools for specific category of children</t>
  </si>
  <si>
    <t>Non-recurring (one time grant)</t>
  </si>
  <si>
    <t xml:space="preserve">TLM and equipment including library books </t>
  </si>
  <si>
    <t xml:space="preserve">Sub Total </t>
  </si>
  <si>
    <t>Recurring (Model I)</t>
  </si>
  <si>
    <t>Salaries</t>
  </si>
  <si>
    <t>(a)</t>
  </si>
  <si>
    <t>(b)</t>
  </si>
  <si>
    <t>(c)</t>
  </si>
  <si>
    <t>Residential Hostel for specific category of children</t>
  </si>
  <si>
    <t>Transport/Escort Facility</t>
  </si>
  <si>
    <t>Children in remote habitation</t>
  </si>
  <si>
    <t>Urban deprived children/children without adult protection</t>
  </si>
  <si>
    <t>Special Training for mainstreaming of out of school children</t>
  </si>
  <si>
    <t>Residential (Fresh)</t>
  </si>
  <si>
    <t>(a) 12 months</t>
  </si>
  <si>
    <t>(b) 9 months</t>
  </si>
  <si>
    <t>(c) 6 months</t>
  </si>
  <si>
    <t>(d) 3 months</t>
  </si>
  <si>
    <t>Residential (Continuing from previous year)</t>
  </si>
  <si>
    <t>Non-Residential (Fresh)</t>
  </si>
  <si>
    <t>Non-Residential (Continuing from previous year)</t>
  </si>
  <si>
    <t>Madarasa/Maktab</t>
  </si>
  <si>
    <t>Sub Total</t>
  </si>
  <si>
    <t>Seasonal Hostel (Residential)</t>
  </si>
  <si>
    <t xml:space="preserve">Total </t>
  </si>
  <si>
    <t>II</t>
  </si>
  <si>
    <t>RETENTION</t>
  </si>
  <si>
    <t>(a) Class I &amp; II</t>
  </si>
  <si>
    <t>(b) Class III to V</t>
  </si>
  <si>
    <t>Braille Books (UP)</t>
  </si>
  <si>
    <t xml:space="preserve">Provision of 2 sets of Uniform </t>
  </si>
  <si>
    <t>All Girls</t>
  </si>
  <si>
    <t>SC Boys</t>
  </si>
  <si>
    <t>ST Boys</t>
  </si>
  <si>
    <t>BPL Boys</t>
  </si>
  <si>
    <t>Teaching Learning Equipment (TLE)</t>
  </si>
  <si>
    <t xml:space="preserve">New Primary </t>
  </si>
  <si>
    <t>New Upper Primary</t>
  </si>
  <si>
    <t>III</t>
  </si>
  <si>
    <t xml:space="preserve">ENHANCING QUALITY </t>
  </si>
  <si>
    <t>(a) Science and Mathematics</t>
  </si>
  <si>
    <t>(b) Social Studies</t>
  </si>
  <si>
    <t>(c) Languages</t>
  </si>
  <si>
    <t>Part Time Instructors  (if the number of children exceeds 100 in a school)</t>
  </si>
  <si>
    <t xml:space="preserve">(a) Art Education </t>
  </si>
  <si>
    <t xml:space="preserve">(b) Health and Physical Education </t>
  </si>
  <si>
    <t xml:space="preserve">(c)  Work Education </t>
  </si>
  <si>
    <t>Part Time Instructors in position</t>
  </si>
  <si>
    <t xml:space="preserve">(c) Work Education </t>
  </si>
  <si>
    <t>Total (New+Recurring)</t>
  </si>
  <si>
    <t>Training</t>
  </si>
  <si>
    <t>Refresher In-service Teachers' Training at BRC  level</t>
  </si>
  <si>
    <t>(c) Class VI to VIII</t>
  </si>
  <si>
    <t>Follow up meetings at CRC level</t>
  </si>
  <si>
    <t>Induction Training for Newly Recruited Teachers</t>
  </si>
  <si>
    <t>Training for Resource Persons &amp; Master Trainers (this may include BRCCs,BRPs, CRCCs, DIET faculties and any other persons designated as Resource Persons)</t>
  </si>
  <si>
    <t>RPs Training</t>
  </si>
  <si>
    <t>Head Teacher Training</t>
  </si>
  <si>
    <t>Academic Support through Block Resource Centre/ URC</t>
  </si>
  <si>
    <t>Salary of Faculty and Staff</t>
  </si>
  <si>
    <t>(a) 6 RPs at BRC for subject specific training, in position</t>
  </si>
  <si>
    <t>(b) 2 RPs for CWSN in position</t>
  </si>
  <si>
    <t>(c) 1 MIS Coordinator in position</t>
  </si>
  <si>
    <t>(d) 1 Data Entry Operator in position</t>
  </si>
  <si>
    <t>(e) 1 Accountant-cum-support staff for every 50 schools in position</t>
  </si>
  <si>
    <t>Furniture Grant</t>
  </si>
  <si>
    <t>Contingency Grant</t>
  </si>
  <si>
    <t>TLM Grant</t>
  </si>
  <si>
    <t>Maintenace Grant</t>
  </si>
  <si>
    <t>Academic Support through Cluster Resource Centres</t>
  </si>
  <si>
    <t>Salary of Cluster Coordinator, full time and in position</t>
  </si>
  <si>
    <t>Computer Aided Education in UPS under Innovation</t>
  </si>
  <si>
    <t>Computer Aided Education in Upper Primary Schools (Physical target = No. of schools per district)</t>
  </si>
  <si>
    <t>Libraries</t>
  </si>
  <si>
    <t>Primary</t>
  </si>
  <si>
    <t xml:space="preserve">Upper Primary </t>
  </si>
  <si>
    <t>IV</t>
  </si>
  <si>
    <t>ANNUAL GRANTS</t>
  </si>
  <si>
    <t>Teachers' Grant</t>
  </si>
  <si>
    <t xml:space="preserve">Primary </t>
  </si>
  <si>
    <t>School Grant</t>
  </si>
  <si>
    <t>Research, Evaluation, Monitoring &amp; Supervision</t>
  </si>
  <si>
    <t>REMS activities</t>
  </si>
  <si>
    <t>Monitoring &amp; Supervision</t>
  </si>
  <si>
    <t>Maintenance Grant</t>
  </si>
  <si>
    <t>Maintenance Grant ( PS &amp; UPS)</t>
  </si>
  <si>
    <t>V</t>
  </si>
  <si>
    <t>BRIDGING GENDER AND SOCIAL CATEGORY GAPS</t>
  </si>
  <si>
    <t xml:space="preserve">Interventions for CWSN </t>
  </si>
  <si>
    <t>Provision for Inclusive Education</t>
  </si>
  <si>
    <t>Innovation Head up to Rs. 50 lakh per district</t>
  </si>
  <si>
    <t>Girls Education</t>
  </si>
  <si>
    <t>Intervention for SC / ST children</t>
  </si>
  <si>
    <t>Intervention for Minority Community children</t>
  </si>
  <si>
    <t>Intervention for Urban Deprived children</t>
  </si>
  <si>
    <t>SMC/PRI Training</t>
  </si>
  <si>
    <t>Residential (3 days)</t>
  </si>
  <si>
    <t>Non-residential (3 days)</t>
  </si>
  <si>
    <t xml:space="preserve">SCHOOL INFRASTRUCTURE </t>
  </si>
  <si>
    <t xml:space="preserve">Civil Works Construction </t>
  </si>
  <si>
    <t>New Primary School (Rural)</t>
  </si>
  <si>
    <t>New Primary School (Urban)</t>
  </si>
  <si>
    <t>New Upper Primary (Rural)</t>
  </si>
  <si>
    <t>New Upper Primary (Urban)</t>
  </si>
  <si>
    <t>ACR in lieu of upgraded Upper Primary School</t>
  </si>
  <si>
    <t>Additional Class Room (Rural)</t>
  </si>
  <si>
    <t>Additional Class Room (Urban)</t>
  </si>
  <si>
    <t>Additional Class Room (Hill Area)</t>
  </si>
  <si>
    <t>Separate Girls Toilet</t>
  </si>
  <si>
    <t>Boundary Wall</t>
  </si>
  <si>
    <t>Electrification</t>
  </si>
  <si>
    <t>Office-cum-store-cum-Head Teacher's room (Primary)</t>
  </si>
  <si>
    <t>Office-cum-store-cum-Head Teacher's room (Upper Primary)</t>
  </si>
  <si>
    <t>Augumentation of training facility in BRC (one time)</t>
  </si>
  <si>
    <t xml:space="preserve">Ramps with Handrails </t>
  </si>
  <si>
    <t>Handrails in existing ramps</t>
  </si>
  <si>
    <t>Residential Schools/hostels for specific category of children</t>
  </si>
  <si>
    <t>(a) Construction of Building including boundary wall, Water and sanitation facilities, electric installation</t>
  </si>
  <si>
    <t>(b) Construction of residential hostel</t>
  </si>
  <si>
    <t>(c) Refurbishing unused old buildings</t>
  </si>
  <si>
    <t>Furniture for Govt. UPS (per child)</t>
  </si>
  <si>
    <t>Major Repairs for Primary School</t>
  </si>
  <si>
    <t>Major Repairs for Upper Primary School</t>
  </si>
  <si>
    <t>VI</t>
  </si>
  <si>
    <t>PROJECT MANAGEMENT COST</t>
  </si>
  <si>
    <t>Management</t>
  </si>
  <si>
    <t>Management up to 3.5%</t>
  </si>
  <si>
    <t xml:space="preserve">(a) Project Management and MIS </t>
  </si>
  <si>
    <t>(b) Training of Educational Administrators</t>
  </si>
  <si>
    <t>(c) School Mapping and Social Mapping</t>
  </si>
  <si>
    <t>Learning Enhancement Programme (LEP) only for Large Scale Integrated Programmes for Quality Improvement (up to 2%)</t>
  </si>
  <si>
    <t>Community Mobilization activities (up to 0.5%)</t>
  </si>
  <si>
    <t>Total of SSA (District)</t>
  </si>
  <si>
    <t>STATE COMPONENT</t>
  </si>
  <si>
    <t xml:space="preserve">Management &amp; MIS </t>
  </si>
  <si>
    <t>REMS</t>
  </si>
  <si>
    <t>STATE SSA TOTAL</t>
  </si>
  <si>
    <t>KGBV  Financial Provision (give separate costing sheets for different Models)</t>
  </si>
  <si>
    <t xml:space="preserve">Model-I (100 - 150 girls) </t>
  </si>
  <si>
    <t xml:space="preserve">Non recurring one time grant - Model I </t>
  </si>
  <si>
    <t>Construction of building (new)</t>
  </si>
  <si>
    <t>Construction of building KGBV sanctioned earlier</t>
  </si>
  <si>
    <t>Furniture/ Equipment (including kitchen)</t>
  </si>
  <si>
    <t>Bedding (new)</t>
  </si>
  <si>
    <t>Replacement of bedding (once in 3 years)</t>
  </si>
  <si>
    <t>Sub Total Non Recurring (Model I)</t>
  </si>
  <si>
    <t>Sub Total Recurring (Model I)</t>
  </si>
  <si>
    <t>Model-II (50 Girls)</t>
  </si>
  <si>
    <t>Non-recurring (Model-II)</t>
  </si>
  <si>
    <t>Construction of Building (New)</t>
  </si>
  <si>
    <t>Construction of Building KGBV sanctioned earlier</t>
  </si>
  <si>
    <t xml:space="preserve">Furniture / Equipment (including kitchen equipment) </t>
  </si>
  <si>
    <t>TLM and equipment including library books (New)</t>
  </si>
  <si>
    <t>Bedding (New)</t>
  </si>
  <si>
    <t>Sub Total Non-recurring (Model-II)</t>
  </si>
  <si>
    <t>Recurring Model-II</t>
  </si>
  <si>
    <t>Maintenance per child per month @ Rs. 1500/-</t>
  </si>
  <si>
    <t>Stipend per child per month @ Rs.100/-</t>
  </si>
  <si>
    <t>Supplementary TLM, Stationery and other educational material@1000/- per annum</t>
  </si>
  <si>
    <t xml:space="preserve">Salaries </t>
  </si>
  <si>
    <t>1 Warden @ Rs.25000/- per month</t>
  </si>
  <si>
    <t>4 Fulltime teachers as per RTE Norms @ Rs. 20,000/- per month per teacher</t>
  </si>
  <si>
    <t>(d)</t>
  </si>
  <si>
    <t>3 Part time teachers @ Rs.5,000/- per month per teacher</t>
  </si>
  <si>
    <t>(e)</t>
  </si>
  <si>
    <t>1 Full time Accountant @ Rs. 10,000/- per month</t>
  </si>
  <si>
    <t>(f)</t>
  </si>
  <si>
    <t>2 Support staff - (Accountant/Assistant, Peon, Chowkidar) @ Rs. 5,000/- per month per staff</t>
  </si>
  <si>
    <t>(g)</t>
  </si>
  <si>
    <t>Maintenance @ Rs. 750/- per child per annum</t>
  </si>
  <si>
    <t>Miscellaneous @ Rs. 750/- per child per annum</t>
  </si>
  <si>
    <t>Preparatory camps @ Rs. 300/- per child per annum</t>
  </si>
  <si>
    <t>P.T.A / school functions @ Rs. 300/- per child per annum</t>
  </si>
  <si>
    <t>Provision of Rent @ Rs. 10,000/- per child per annum</t>
  </si>
  <si>
    <t>Capacity Building @ Rs. 500/- per child per annum</t>
  </si>
  <si>
    <t>Physical / Self Defence Training @ Rs.200/- per child per annum</t>
  </si>
  <si>
    <t>Sub Total (Recurring Model-II)</t>
  </si>
  <si>
    <t>Model-III (50-150 girls)</t>
  </si>
  <si>
    <t xml:space="preserve">Non-recurring  - Model-III </t>
  </si>
  <si>
    <t>Sub Total Non-recurring (Model-III)</t>
  </si>
  <si>
    <t>Recurring  (Model III)</t>
  </si>
  <si>
    <t>2 Urdu Teachers (only for blocks with muslim population above 20% and select urban areas). If required @ Rs 12000/- per month per teacher</t>
  </si>
  <si>
    <t>3 Part time teachers @ Rs 5000/- per month per teacher</t>
  </si>
  <si>
    <t>1 Full time Accountant @ Rs 10000/- per month</t>
  </si>
  <si>
    <t>2 Support Staff - (Accountant / Assistant, Peon, Chowkidar) @ Rs 5000/- per month per staff</t>
  </si>
  <si>
    <t xml:space="preserve"> Specific skill training per girl @ Rs 1000/- per annum</t>
  </si>
  <si>
    <t>Electricity / Water charges per girl @ Rs 1000/- per annum</t>
  </si>
  <si>
    <t>Medical care/contingencies @ Rs.1250/- per child per annum</t>
  </si>
  <si>
    <t>Maintenance @ Rs 750/- per child per annum</t>
  </si>
  <si>
    <t>Miscellaneous @ Rs 750/- per child per annum</t>
  </si>
  <si>
    <t>Preparatory camp @ Rs 300/- per child per annum</t>
  </si>
  <si>
    <t>P.T.A / school functions @ Rs 300/- per child per annum</t>
  </si>
  <si>
    <t>Provision of rent @ Rs 10000/- per child per annum</t>
  </si>
  <si>
    <t xml:space="preserve">Capacity Building @ Rs 500/- per child per annum </t>
  </si>
  <si>
    <t>Physical / Self Defence training @ Rs 200/- per child per annum</t>
  </si>
  <si>
    <t>Sub Total Recurring (Model III)</t>
  </si>
  <si>
    <t>Grand Total (SSA and KGBV)</t>
  </si>
  <si>
    <t>Maintenance per girl Per month @ Rs.1500/-</t>
  </si>
  <si>
    <t>Stipend per girl per month @ Rs.100/-</t>
  </si>
  <si>
    <t>Supplementary TLM, Stationery and other educational material @Rs.1000/- per Girl per annum</t>
  </si>
  <si>
    <t>1 Warden @ Rs. 25,000/- per month</t>
  </si>
  <si>
    <t>3 part time teachers @ Rs. 5,000/- per month per teacher</t>
  </si>
  <si>
    <t>2 Support Staff – (Accountant/ Assistant, Peon, Chowkidar) @ Rs. 5,000/- per month per staff</t>
  </si>
  <si>
    <t>Specific skill training per girl @ Rs.1000/- per annum</t>
  </si>
  <si>
    <t>Electricity / water charges per girl @Rs.1000/- per annum</t>
  </si>
  <si>
    <t>Medical care/contingencies @ Rs.1250/- per girl per annum</t>
  </si>
  <si>
    <t>Maintenance @ Rs.750/- per girl per annum</t>
  </si>
  <si>
    <t>Miscellaneous @ Rs.750/- per girl per annum</t>
  </si>
  <si>
    <t>Preparatory camps @ Rs.200/- per girl per annum</t>
  </si>
  <si>
    <t>P.T.A / school functions @ Rs.200/- per girl per annum</t>
  </si>
  <si>
    <t>Capacity Building @ Rs.500/- per girl per annum</t>
  </si>
  <si>
    <t>1 Head cook @ Rs 6000/- per month and upto  2 Assistant cooks @ Rs 4500/- per month per cook</t>
  </si>
  <si>
    <t>2 Urdu Teachers (only for Blocks with muslim population above 20% and select urban areas) @ Rs.12,000/- per month per teacher.</t>
  </si>
  <si>
    <t>1 Head Cook @ Rs. 6,000/- per month and upto 2 Asstt. Cooks @ Rs. 4,500/- per month per cook</t>
  </si>
  <si>
    <t>1 head teacher @ Rs. 25,000/- per month in case the enrollment exceeds 100</t>
  </si>
  <si>
    <t>4 - 5 Full time teachers as per RTE norms @ Rs. 20,000/- per month per teacher</t>
  </si>
  <si>
    <t>2 Urdu Teachers (only for blocks with muslim population above 20% and select urban areas), if required @ Rs. 12,000/- per month per teacher</t>
  </si>
  <si>
    <t>1 Head cook @ Rs. 6,000/- per month and upto 2 Asstt. Cooks @ Rs. 4,500/- per month per cook</t>
  </si>
  <si>
    <t>Provision of Rent @ Rs. 6000/- per child per annum</t>
  </si>
  <si>
    <t>Physical / Self Defence training @ Rs. 200/- per child per annum.</t>
  </si>
  <si>
    <t xml:space="preserve">Recurring </t>
  </si>
  <si>
    <t>Sub Total (Recurring)</t>
  </si>
  <si>
    <t>Sub Total (Non Recurring)</t>
  </si>
  <si>
    <t>Total (Non Recurring + Recurring)</t>
  </si>
  <si>
    <t xml:space="preserve">Sub Total Non-recurring </t>
  </si>
  <si>
    <t>Total (Recurring + Non Recurring)</t>
  </si>
  <si>
    <t>(h)</t>
  </si>
  <si>
    <t>Seasonal Hostel (Non Residential)</t>
  </si>
  <si>
    <t>Head Teachers for Primary (if the number of children exceeds 150 in a school)</t>
  </si>
  <si>
    <t xml:space="preserve">Upper Primary Teachers </t>
  </si>
  <si>
    <t>Head Teachers for Upper Primary  (if the number of children exceeds 100 in a school)</t>
  </si>
  <si>
    <t>Head Teachers for Primary in position</t>
  </si>
  <si>
    <t>Head Teachers for Upper Primary in position  (if the number of children exceeds 100 in a school)</t>
  </si>
  <si>
    <t>Supplementary TLM, Stationery and other educational material @Rs.1000/- per child per annum</t>
  </si>
  <si>
    <t>Maintenance per child Per month @ Rs.1500/-</t>
  </si>
  <si>
    <t>Specific skill training per child @ Rs.1000/- per annum</t>
  </si>
  <si>
    <t>Electricity / water charges per child @Rs.1000/- per annum</t>
  </si>
  <si>
    <t>Maintenance @ Rs.750/- per child per annum</t>
  </si>
  <si>
    <t>Miscellaneous @ Rs.750/- per child per annum</t>
  </si>
  <si>
    <t>Preparatory camps @ Rs.200/- per child per annum</t>
  </si>
  <si>
    <t>P.T.A / school functions @ Rs.200/- per child per annum</t>
  </si>
  <si>
    <t>Capacity Building @ Rs.500/- per child per annum</t>
  </si>
  <si>
    <t>Free Text Books</t>
  </si>
  <si>
    <t>Free Text Books (P)</t>
  </si>
  <si>
    <t>Free Text Books (UP)</t>
  </si>
  <si>
    <t>Large Print Books (UP)</t>
  </si>
  <si>
    <t>Teachers' Salary (Recurring-sanctioned earlier) in position</t>
  </si>
  <si>
    <t>50 children</t>
  </si>
  <si>
    <t>100 Children</t>
  </si>
  <si>
    <t>100 children</t>
  </si>
  <si>
    <t>Supplementary TLM, Stationery and other educational material per child @1000/- per annum</t>
  </si>
  <si>
    <t>Specific Skill training @ Rs.1000/- per annum per child</t>
  </si>
  <si>
    <t>Electricity / water charges @ Rs. 1000/- per annum per child</t>
  </si>
  <si>
    <t>Medical care/contingencies @ Rs.1250/- per annum per child</t>
  </si>
  <si>
    <t>(A)</t>
  </si>
  <si>
    <t>(B)</t>
  </si>
  <si>
    <t>Total (A + B)</t>
  </si>
  <si>
    <t xml:space="preserve">New Teachers' Salary </t>
  </si>
  <si>
    <t>Primary Teachers</t>
  </si>
  <si>
    <t>CWSN Friendly Toilets</t>
  </si>
  <si>
    <t>Specific Skill training @ Rs.1000/- per child per annum</t>
  </si>
  <si>
    <t>Electricity / water charges @ Rs. 1000/- per child per annum</t>
  </si>
  <si>
    <t xml:space="preserve">Construction of Building KGBV sanctioned earlier </t>
  </si>
  <si>
    <t xml:space="preserve">Training of untrained Teachers </t>
  </si>
  <si>
    <t>(a)  Trainng of untrained teachers to acquire professional qualifications over a two year period (Year I)</t>
  </si>
  <si>
    <t>(b)  Trainng of untrained teachers to acquire professional qualifications over a two year period (Year II)</t>
  </si>
  <si>
    <t>(A) Training of Teachers</t>
  </si>
  <si>
    <t>(B) Training of Resource Persons</t>
  </si>
  <si>
    <t>(C) NUEPA School Leadership Programme</t>
  </si>
  <si>
    <t xml:space="preserve">Bedding </t>
  </si>
  <si>
    <t>Remarks</t>
  </si>
  <si>
    <t>Outlay approved by PAB (including spillover)</t>
  </si>
  <si>
    <t>Achievement</t>
  </si>
  <si>
    <t xml:space="preserve">Savings </t>
  </si>
  <si>
    <t>Spill Over</t>
  </si>
  <si>
    <t xml:space="preserve">Fresh </t>
  </si>
  <si>
    <t>Phy.</t>
  </si>
  <si>
    <t>Fin</t>
  </si>
  <si>
    <t>Fin.</t>
  </si>
  <si>
    <t>Phy. (%)</t>
  </si>
  <si>
    <t>Fin.  (%)</t>
  </si>
  <si>
    <t>Unit Cost</t>
  </si>
  <si>
    <t xml:space="preserve">Drinking Water Facility </t>
  </si>
  <si>
    <t>Total (50 + 100  children)</t>
  </si>
  <si>
    <t>New Primary Teachers (Regular)</t>
  </si>
  <si>
    <t>New Primary Teachers (Contractual)</t>
  </si>
  <si>
    <t>Additional Class Room (Plain Area)</t>
  </si>
  <si>
    <t>(d) Construction of Hostel in existing Govt UPS</t>
  </si>
  <si>
    <t>Total Model-I + II + III (Recurring)</t>
  </si>
  <si>
    <t>Grand Total Model-I + II + III (Recurring + Non Recurring)</t>
  </si>
  <si>
    <t>Total Model - I + II + III (Non Recurring)</t>
  </si>
  <si>
    <t>(a)  Number of districts</t>
  </si>
  <si>
    <t>(b)  Number of schools</t>
  </si>
  <si>
    <t>Total Model-I (Recurring + Non Recurring)</t>
  </si>
  <si>
    <t>Total Model-II (Recurring + Non Recurring)</t>
  </si>
  <si>
    <t>Total Model - III (Recurring + Non Recurring)</t>
  </si>
  <si>
    <t>Reimbursement of Fee against 25% admission under Section 12(1)(c) of RTE Act 2009 (Entry Level) subject to upper limit of 20% of AWP&amp;B subject to guidelines issued by MHRD</t>
  </si>
  <si>
    <t>Subject Specific Upper Primary Teachers- in position (Regular)</t>
  </si>
  <si>
    <t>Subject Specific Upper Primary Teachers- in position (Contractual)</t>
  </si>
  <si>
    <t>Others (Difference of Civil Works sanctioned in previous year, SIEMAT, spillover etc.)</t>
  </si>
  <si>
    <t>Subject specific New Upper Primary Teachers (Regular)</t>
  </si>
  <si>
    <t>Subject specific New Upper Primary Teachers (Contractual)</t>
  </si>
  <si>
    <t>Primary Teachers- Existing, in position (Regular)</t>
  </si>
  <si>
    <t>Primary Teachers- Existing, in position (Contractual)</t>
  </si>
  <si>
    <t>(b) Braille Books Class I &amp; II</t>
  </si>
  <si>
    <t>(c) Large Print Books Class I &amp; II</t>
  </si>
  <si>
    <t>(d) Class III to V</t>
  </si>
  <si>
    <t xml:space="preserve">Boundary Wall </t>
  </si>
  <si>
    <t xml:space="preserve">Boring/ Handpump </t>
  </si>
  <si>
    <t xml:space="preserve">Electricity / water charges </t>
  </si>
  <si>
    <t xml:space="preserve">Boring/Hanpump  </t>
  </si>
  <si>
    <t xml:space="preserve">Electricity/water charges  </t>
  </si>
  <si>
    <t xml:space="preserve">Boring/Handpump </t>
  </si>
  <si>
    <t>Boys Toilet</t>
  </si>
  <si>
    <t>(e) Braille Books Class III to V</t>
  </si>
  <si>
    <t>(f) Large Print Books Class III to V</t>
  </si>
  <si>
    <t>Upper Primary: Class VI to VIII</t>
  </si>
  <si>
    <t>Recurring (50 children)</t>
  </si>
  <si>
    <t>Meeting TA (@ Rs. 2500 P.M.)</t>
  </si>
  <si>
    <t>Meeting TA (@ Rs. 1000 P.M.)</t>
  </si>
  <si>
    <t>(Rs. in lakh)</t>
  </si>
  <si>
    <t>Sl.No</t>
  </si>
  <si>
    <t>Name of the districts</t>
  </si>
  <si>
    <t>SOCIAL CATEGORY GROUP</t>
  </si>
  <si>
    <t>Physical items Approved</t>
  </si>
  <si>
    <t xml:space="preserve">Total financial outlay of SSA </t>
  </si>
  <si>
    <t xml:space="preserve">KGBV Outlay </t>
  </si>
  <si>
    <t xml:space="preserve">Total Outlay </t>
  </si>
  <si>
    <t>109 SCHEDULED TRIBES (25% and above)</t>
  </si>
  <si>
    <t>61 SCHEDULED CASTES (25% and above)</t>
  </si>
  <si>
    <t>121 PMO's Minority Districts</t>
  </si>
  <si>
    <t>88 Muslim Concentration (20% and above)</t>
  </si>
  <si>
    <t>Civil Works (Fresh)</t>
  </si>
  <si>
    <t>Teachers</t>
  </si>
  <si>
    <t>No. of KGBV</t>
  </si>
  <si>
    <t>ACR</t>
  </si>
  <si>
    <t xml:space="preserve">PS </t>
  </si>
  <si>
    <t>Residential schools</t>
  </si>
  <si>
    <t>Residential hostel</t>
  </si>
  <si>
    <t>Integration of Class VIII with UPS</t>
  </si>
  <si>
    <t>New teachers for new schools</t>
  </si>
  <si>
    <t>Additional teach. Against excess enrolment</t>
  </si>
  <si>
    <t>Part Time Instructors</t>
  </si>
  <si>
    <t>Uniforms</t>
  </si>
  <si>
    <t xml:space="preserve">Total No.of Categorywise SFDs </t>
  </si>
  <si>
    <t>State total</t>
  </si>
  <si>
    <t>% w.r.t Approvals for the whole state</t>
  </si>
  <si>
    <t>Categorywise Total and % against State Allocation</t>
  </si>
  <si>
    <t>ST (25% and above)</t>
  </si>
  <si>
    <t>%  ST Allocation</t>
  </si>
  <si>
    <t>SC (25% and above)</t>
  </si>
  <si>
    <t>%  SC Allocation</t>
  </si>
  <si>
    <t>PMO's 121 Minority Districts</t>
  </si>
  <si>
    <t>% PMO's 121 Minority Allocation</t>
  </si>
  <si>
    <t>Muslim Concentration (20% and above)</t>
  </si>
  <si>
    <t>% Muslim  Allocation</t>
  </si>
  <si>
    <t>LWE Affected Districts (20% and above)</t>
  </si>
  <si>
    <t>% LWE  Affected Districts Allocation</t>
  </si>
  <si>
    <t>Others (Difference of Civil Works Sanctioned in pre yr</t>
  </si>
  <si>
    <t>Toilet</t>
  </si>
  <si>
    <t>Replacement of Funiture Grant (Once in 5 years)</t>
  </si>
  <si>
    <t>Phy</t>
  </si>
  <si>
    <t>(Rs. in lakhs)</t>
  </si>
  <si>
    <t>State:</t>
  </si>
  <si>
    <t>Intervention</t>
  </si>
  <si>
    <t>Spill over</t>
  </si>
  <si>
    <t>Fresh Proposal</t>
  </si>
  <si>
    <t>Total</t>
  </si>
  <si>
    <t>Category 1</t>
  </si>
  <si>
    <t xml:space="preserve">Reimbursement under Section 12(1)(c) </t>
  </si>
  <si>
    <t xml:space="preserve">Free Text Books </t>
  </si>
  <si>
    <t>a.      Primary</t>
  </si>
  <si>
    <t xml:space="preserve">b.      Upper Primary </t>
  </si>
  <si>
    <t>c.      Large Print Book</t>
  </si>
  <si>
    <t>d.      Braille Book</t>
  </si>
  <si>
    <t>Free Uniform</t>
  </si>
  <si>
    <t>Residential School/ Hostel</t>
  </si>
  <si>
    <t>KGBV</t>
  </si>
  <si>
    <t>IE</t>
  </si>
  <si>
    <t>a. Project Management</t>
  </si>
  <si>
    <t>b. Finance</t>
  </si>
  <si>
    <t xml:space="preserve">Covered Under Project Management and Overall allocation </t>
  </si>
  <si>
    <t>Category 2</t>
  </si>
  <si>
    <t>Transport / Escort facility</t>
  </si>
  <si>
    <t>Special Training for Age appropriate addmission of OoSC</t>
  </si>
  <si>
    <t xml:space="preserve">Residential continuing from previous year </t>
  </si>
  <si>
    <t>Non Residential (Fresh)</t>
  </si>
  <si>
    <t>NonResidential continuing from previous year</t>
  </si>
  <si>
    <t>Teacher Training</t>
  </si>
  <si>
    <t>Academic Support through BRC/CRC</t>
  </si>
  <si>
    <t>a)     BRC</t>
  </si>
  <si>
    <t>b)     CRC</t>
  </si>
  <si>
    <t>Learning Enhancement Programme (LEP)</t>
  </si>
  <si>
    <t>a. Innovation fund for CAL</t>
  </si>
  <si>
    <t>b. Rashtriya Avishkar Abhiyan (RAA)</t>
  </si>
  <si>
    <t xml:space="preserve">This activity will be supported under CAL </t>
  </si>
  <si>
    <t>Library</t>
  </si>
  <si>
    <t>Teacher Grant</t>
  </si>
  <si>
    <t>TLE for New Schools</t>
  </si>
  <si>
    <t>a. Innovation</t>
  </si>
  <si>
    <t xml:space="preserve">b.  Pade Bharat Bade Bharat (PBBB) </t>
  </si>
  <si>
    <r>
      <t>This activity will be supported under Innovation Head</t>
    </r>
    <r>
      <rPr>
        <sz val="12"/>
        <color rgb="FF000000"/>
        <rFont val="Times New Roman"/>
        <family val="1"/>
      </rPr>
      <t xml:space="preserve">  </t>
    </r>
  </si>
  <si>
    <t>Community Mobilization (0.5%)</t>
  </si>
  <si>
    <t>SMC Training</t>
  </si>
  <si>
    <t>Category 3</t>
  </si>
  <si>
    <t>Teacher Salary</t>
  </si>
  <si>
    <t>New Schools (Building)</t>
  </si>
  <si>
    <t>Additional Classrooms (ACR)</t>
  </si>
  <si>
    <t xml:space="preserve">Block Resource Centers </t>
  </si>
  <si>
    <t xml:space="preserve">Cluster Resource Centers </t>
  </si>
  <si>
    <t>Residential Schools (Construction Building)</t>
  </si>
  <si>
    <t>Civil Works</t>
  </si>
  <si>
    <t>b.  Ramps</t>
  </si>
  <si>
    <t>Repairs to School Buildings</t>
  </si>
  <si>
    <t>a. Maintenance Grant</t>
  </si>
  <si>
    <t xml:space="preserve">b.  Swacchh Vidyalaya </t>
  </si>
  <si>
    <t xml:space="preserve">Covered under School Maintenance  Grant </t>
  </si>
  <si>
    <t xml:space="preserve">School and Social Mapping: </t>
  </si>
  <si>
    <t xml:space="preserve">Opening new Primary Schools: </t>
  </si>
  <si>
    <t xml:space="preserve">Opening Upper Primary Schools/Sections: </t>
  </si>
  <si>
    <t>Conversion of EGS Centres into schools:</t>
  </si>
  <si>
    <t>All EGS already converted into Schools</t>
  </si>
  <si>
    <t>SIEMAT</t>
  </si>
  <si>
    <t>One Time  Grant</t>
  </si>
  <si>
    <t>NPGEL</t>
  </si>
  <si>
    <r>
      <t>Activity Closed</t>
    </r>
    <r>
      <rPr>
        <sz val="12"/>
        <color rgb="FF000000"/>
        <rFont val="Times New Roman"/>
        <family val="1"/>
      </rPr>
      <t xml:space="preserve"> </t>
    </r>
  </si>
  <si>
    <t>Grand Total</t>
  </si>
  <si>
    <t>Category</t>
  </si>
  <si>
    <t xml:space="preserve">% </t>
  </si>
  <si>
    <t>Access &amp; Retention</t>
  </si>
  <si>
    <t xml:space="preserve">Transport/Escort Facility </t>
  </si>
  <si>
    <t>Residential Schools</t>
  </si>
  <si>
    <t>Residential Hostels</t>
  </si>
  <si>
    <t>Quality</t>
  </si>
  <si>
    <t>Teacher's Salary</t>
  </si>
  <si>
    <t>Free Text books</t>
  </si>
  <si>
    <t xml:space="preserve">Special training </t>
  </si>
  <si>
    <t>LEP</t>
  </si>
  <si>
    <t>Teachers’ Training</t>
  </si>
  <si>
    <t>BRC</t>
  </si>
  <si>
    <t>CRC</t>
  </si>
  <si>
    <t>TLE for new schools</t>
  </si>
  <si>
    <t>Teachers Grant</t>
  </si>
  <si>
    <t>Innovative Activities</t>
  </si>
  <si>
    <t>Libraries in schools</t>
  </si>
  <si>
    <t>Innovation for CAL</t>
  </si>
  <si>
    <t>Equity</t>
  </si>
  <si>
    <t>Community Mobilization</t>
  </si>
  <si>
    <t>Infrastructure Development</t>
  </si>
  <si>
    <t xml:space="preserve">Programme Management </t>
  </si>
  <si>
    <t>Reimbursement of Fee against 25% admission under Section 12(1)(c) of RTE Act 2009 (Entry Level) subject to upper limit of 20% of AWP&amp;B guidelines issued by MHRD</t>
  </si>
  <si>
    <t>Gender</t>
  </si>
  <si>
    <t xml:space="preserve">Grand Total </t>
  </si>
  <si>
    <t>A&amp;N Islands</t>
  </si>
  <si>
    <t>State: A&amp;N Islands</t>
  </si>
  <si>
    <t xml:space="preserve">82 LWE Affected Districts </t>
  </si>
  <si>
    <t>New Schools</t>
  </si>
  <si>
    <t>New PS</t>
  </si>
  <si>
    <t>New UPS</t>
  </si>
  <si>
    <t>EGS to PS</t>
  </si>
  <si>
    <t>UPS</t>
  </si>
  <si>
    <t>South Andaman</t>
  </si>
  <si>
    <t>North &amp; Middle Andman</t>
  </si>
  <si>
    <t>Nicobar</t>
  </si>
  <si>
    <t>Outlay approved</t>
  </si>
  <si>
    <t>Capital Head (all civil works under SSA &amp; KGBV)</t>
  </si>
  <si>
    <t>General Head</t>
  </si>
  <si>
    <t>Net General Head</t>
  </si>
  <si>
    <t>Capital Head</t>
  </si>
  <si>
    <t xml:space="preserve">Toilets &amp; Drinking Water </t>
  </si>
  <si>
    <t xml:space="preserve">Furniture </t>
  </si>
  <si>
    <t xml:space="preserve">a.  Boundary Walls </t>
  </si>
  <si>
    <t>GOI Share (100% )</t>
  </si>
  <si>
    <t>S. No.</t>
  </si>
  <si>
    <t>Head</t>
  </si>
  <si>
    <t>Outlay Proposed</t>
  </si>
  <si>
    <t>Approved Outlay</t>
  </si>
  <si>
    <t>Fresh</t>
  </si>
  <si>
    <t>State/UT Name:Andaman &amp; Nicobar Islands</t>
  </si>
  <si>
    <t>Recommended as proposed</t>
  </si>
  <si>
    <t>Recommended as appraised</t>
  </si>
  <si>
    <t>?</t>
  </si>
  <si>
    <t>Recommended as appraised limited to 2% of outlay</t>
  </si>
  <si>
    <t>This includes Rs.24 lakhs @ Rs.8 lakh per district for SLAS for Class-I to V and Rs.5.0113 for Rs.10 per child for school evaluation and Rs.10 lakh for computer server</t>
  </si>
  <si>
    <t>Outlay Proposed for 2017-18</t>
  </si>
  <si>
    <t>Year 2016-17</t>
  </si>
  <si>
    <t>Deferred laibility of 2016-17</t>
  </si>
  <si>
    <t>Outlay Recommended for 2017-18</t>
  </si>
  <si>
    <r>
      <t xml:space="preserve">Replacement of </t>
    </r>
    <r>
      <rPr>
        <sz val="11"/>
        <color indexed="17"/>
        <rFont val="Cambria"/>
        <family val="1"/>
        <scheme val="major"/>
      </rPr>
      <t>F</t>
    </r>
    <r>
      <rPr>
        <sz val="11"/>
        <rFont val="Cambria"/>
        <family val="1"/>
        <scheme val="major"/>
      </rPr>
      <t>uniture Grant (Once in 5 years)</t>
    </r>
  </si>
  <si>
    <t>Uniform</t>
  </si>
  <si>
    <t>Text Books</t>
  </si>
  <si>
    <t xml:space="preserve">S. No. </t>
  </si>
  <si>
    <t xml:space="preserve">Particulars </t>
  </si>
  <si>
    <t>Amount Rs. in Crore</t>
  </si>
  <si>
    <t>Amount Rs. in Lakh</t>
  </si>
  <si>
    <t xml:space="preserve">Approved outlay for the year 2016-17 </t>
  </si>
  <si>
    <t xml:space="preserve">Opening balance with State as on 01/04/2016 </t>
  </si>
  <si>
    <t xml:space="preserve">Actual outlay size (after deducting opening bal.) </t>
  </si>
  <si>
    <t xml:space="preserve">Status of GOI releases  during 2016-17  </t>
  </si>
  <si>
    <t>Adhoc Funds (Released)</t>
  </si>
  <si>
    <r>
      <t>Balance of 1</t>
    </r>
    <r>
      <rPr>
        <vertAlign val="superscript"/>
        <sz val="12"/>
        <rFont val="Cambria"/>
        <family val="1"/>
      </rPr>
      <t>st</t>
    </r>
    <r>
      <rPr>
        <sz val="12"/>
        <rFont val="Cambria"/>
        <family val="1"/>
      </rPr>
      <t xml:space="preserve"> installment (Released)</t>
    </r>
  </si>
  <si>
    <r>
      <t>2</t>
    </r>
    <r>
      <rPr>
        <vertAlign val="superscript"/>
        <sz val="12"/>
        <rFont val="Cambria"/>
        <family val="1"/>
      </rPr>
      <t>nd</t>
    </r>
    <r>
      <rPr>
        <sz val="12"/>
        <rFont val="Cambria"/>
        <family val="1"/>
      </rPr>
      <t xml:space="preserve">  installment (to be released)</t>
    </r>
  </si>
  <si>
    <t>Total Releases</t>
  </si>
  <si>
    <t xml:space="preserve">Current year’s proposal (2017-18) </t>
  </si>
  <si>
    <t xml:space="preserve">Current year’s recommendations (2017-18) </t>
  </si>
  <si>
    <t>GOI Share of current year's recommendation</t>
  </si>
  <si>
    <t>Fund released 2016-17 &amp; Recommended outlay 2017-18 
SSA, Andaman &amp; Nicobar Islands</t>
  </si>
  <si>
    <t xml:space="preserve">GOI Share of outlay as per sharing pattern (100%) </t>
  </si>
  <si>
    <r>
      <t>Additional fund allocated as per 14</t>
    </r>
    <r>
      <rPr>
        <vertAlign val="superscript"/>
        <sz val="12"/>
        <rFont val="Cambria"/>
        <family val="1"/>
      </rPr>
      <t>th</t>
    </r>
    <r>
      <rPr>
        <sz val="12"/>
        <rFont val="Cambria"/>
        <family val="1"/>
      </rPr>
      <t xml:space="preserve"> Finance Commission in 2015-16 and 2016-17</t>
    </r>
  </si>
  <si>
    <t>Major Repairs</t>
  </si>
  <si>
    <t>(c) 6 months (seasonal hostel)</t>
  </si>
  <si>
    <t>Not recommended.</t>
  </si>
  <si>
    <t>Recommended as Proposed</t>
  </si>
  <si>
    <t xml:space="preserve">Proposal &amp; Recommendations for AWP&amp;B  2017-18
</t>
  </si>
  <si>
    <t xml:space="preserve">Not Recommended </t>
  </si>
  <si>
    <t>Proposed by State for 2017-2018</t>
  </si>
  <si>
    <t>Management Cost (3.5%)</t>
  </si>
  <si>
    <t>Learning Enhancement Prog  (2%)</t>
  </si>
  <si>
    <t>Community Mobilisation (0.5%)</t>
  </si>
  <si>
    <t>Total  Mgt. Cost (Mgt + LEP + Com Mob) 6%</t>
  </si>
  <si>
    <t>Civil Work  (33%)</t>
  </si>
  <si>
    <t>Financial Recommendation                        for 2017-18</t>
  </si>
  <si>
    <t>Recommendation for 2017-2018</t>
  </si>
  <si>
    <t>Category-I (194.12) - GOI - 194.12 (10.19%)</t>
  </si>
  <si>
    <t>Category-II (702.70) - GOI - 702.70 (37%)</t>
  </si>
  <si>
    <t>Total Category I &amp; II (896.82) - GOI - 896.82 (47.09%)</t>
  </si>
  <si>
    <t>Fresh Recommended</t>
  </si>
  <si>
    <t xml:space="preserve">Districts </t>
  </si>
  <si>
    <t>Total Outlay</t>
  </si>
  <si>
    <t xml:space="preserve">Mgt. </t>
  </si>
  <si>
    <t>%</t>
  </si>
  <si>
    <t>CM</t>
  </si>
  <si>
    <t>North Andaman</t>
  </si>
  <si>
    <t>State</t>
  </si>
  <si>
    <t>Mgt. cost - 2017-18 - Andaman &amp; Nicobar Islands</t>
  </si>
  <si>
    <t>Mgt. cost</t>
  </si>
  <si>
    <t>Incurred liability of 2016-17</t>
  </si>
  <si>
    <t>Since spill over of incurred liability of Rs. 75 lakh for 2016-17 provided for CAL.  Rs. 75 lakh only for RAA activities for 2017-18</t>
  </si>
  <si>
    <t>Recommended including incurred liability of 2016-17.</t>
  </si>
  <si>
    <t>25 lakhs per districts for all PBBB activities including development and printing of workbook-class III to V.  Survey of Learning outcomes (24 Lakhs) to be met out from innovation head</t>
  </si>
  <si>
    <t>LEP restricted to 2% taking into account incurred liability and fresh for 2017-18</t>
  </si>
  <si>
    <t>Recommended as appraised as per Servey of Learning Outcomes (24 Lakhs) to be met out from innovation head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</si>
</sst>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41" formatCode="_ * #,##0_ ;_ * \-#,##0_ ;_ * &quot;-&quot;_ ;_ @_ "/>
    <numFmt numFmtId="43" formatCode="_ * #,##0.00_ ;_ * \-#,##0.00_ ;_ * &quot;-&quot;??_ ;_ @_ "/>
    <numFmt numFmtId="164" formatCode="_ &quot;Rs.&quot;\ * #,##0.00_ ;_ &quot;Rs.&quot;\ * \-#,##0.00_ ;_ &quot;Rs.&quot;\ * &quot;-&quot;??_ ;_ @_ "/>
    <numFmt numFmtId="165" formatCode="_(* #,##0.00_);_(* \(#,##0.00\);_(* &quot;-&quot;??_);_(@_)"/>
    <numFmt numFmtId="166" formatCode="0.000"/>
    <numFmt numFmtId="167" formatCode="0.00000"/>
    <numFmt numFmtId="168" formatCode="0.0000"/>
    <numFmt numFmtId="169" formatCode="_-\$* #,##0_-;&quot;-$&quot;* #,##0_-;_-\$* \-_-;_-@_-"/>
    <numFmt numFmtId="170" formatCode="\\#,##0.00;[Red]&quot;\-&quot;#,##0.00"/>
    <numFmt numFmtId="171" formatCode="_ &quot;रु&quot;\ * #,##0.00_ ;_ &quot;रु&quot;\ * \-#,##0.00_ ;_ &quot;रु&quot;\ * &quot;-&quot;??_ ;_ @_ "/>
    <numFmt numFmtId="172" formatCode="&quot;$&quot;#,##0.00;[Red]\-&quot;$&quot;#,##0.00"/>
    <numFmt numFmtId="173" formatCode="_-* #,##0.00\ &quot;€&quot;_-;\-* #,##0.00\ &quot;€&quot;_-;_-* &quot;-&quot;??\ &quot;€&quot;_-;_-@_-"/>
    <numFmt numFmtId="174" formatCode="_-* #,##0\ _F_-;\-* #,##0\ _F_-;_-* &quot;-&quot;\ _F_-;_-@_-"/>
    <numFmt numFmtId="175" formatCode="_-* #,##0.00\ _F_-;\-* #,##0.00\ _F_-;_-* &quot;-&quot;??\ _F_-;_-@_-"/>
    <numFmt numFmtId="176" formatCode="#,##0.00000000;[Red]\-#,##0.00000000"/>
    <numFmt numFmtId="177" formatCode="mm/dd/yy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\&quot;#,##0.00;[Red]&quot;\&quot;\-#,##0.00"/>
    <numFmt numFmtId="183" formatCode="&quot;\&quot;#,##0;[Red]&quot;\&quot;\-#,##0"/>
    <numFmt numFmtId="184" formatCode="&quot;$&quot;#,##0.0000_);\(&quot;$&quot;#,##0.0000\)"/>
    <numFmt numFmtId="185" formatCode="0.00;\-00.00;;@"/>
    <numFmt numFmtId="186" formatCode="&quot;On&quot;;&quot;On&quot;;&quot;Off&quot;"/>
    <numFmt numFmtId="187" formatCode="_ * #,##0_ ;_ * \-#,##0_ ;_ * &quot;-&quot;???_ ;_ @_ "/>
    <numFmt numFmtId="188" formatCode="_ * #,##0_ ;_ * \-#,##0_ ;_ * &quot;-&quot;??_ ;_ @_ "/>
    <numFmt numFmtId="189" formatCode="&quot;$&quot;#,##0.00"/>
    <numFmt numFmtId="190" formatCode="0.0"/>
  </numFmts>
  <fonts count="10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u/>
      <sz val="10"/>
      <color theme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indexed="8"/>
      <name val="Arial"/>
      <family val="2"/>
    </font>
    <font>
      <sz val="10"/>
      <name val="Times New Roman"/>
      <family val="1"/>
    </font>
    <font>
      <sz val="10"/>
      <name val="???"/>
      <family val="3"/>
    </font>
    <font>
      <sz val="11"/>
      <name val="‚l‚r ‚oƒSƒVƒbƒN"/>
      <family val="3"/>
    </font>
    <font>
      <sz val="11"/>
      <name val="‚l‚r ‚oƒSƒVƒbƒN"/>
      <family val="3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sz val="7"/>
      <name val="Helv"/>
    </font>
    <font>
      <sz val="12"/>
      <name val="Tms Rmn"/>
    </font>
    <font>
      <b/>
      <sz val="10"/>
      <name val="MS Sans Serif"/>
      <family val="2"/>
    </font>
    <font>
      <sz val="12"/>
      <name val="¹UAAA¼"/>
      <family val="3"/>
    </font>
    <font>
      <sz val="14"/>
      <name val="Cordia Ne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4"/>
      <name val="Arjun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7"/>
      <color indexed="10"/>
      <name val="Helv"/>
    </font>
    <font>
      <sz val="8"/>
      <name val="Helv"/>
    </font>
    <font>
      <b/>
      <sz val="8"/>
      <color indexed="8"/>
      <name val="Helv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Bookman Old Style"/>
      <family val="1"/>
    </font>
    <font>
      <b/>
      <sz val="11"/>
      <name val="Calibri"/>
      <family val="2"/>
      <scheme val="minor"/>
    </font>
    <font>
      <b/>
      <sz val="11"/>
      <name val="Bookman Old Style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b/>
      <sz val="10"/>
      <name val="Times New Roman"/>
      <family val="1"/>
    </font>
    <font>
      <sz val="10"/>
      <name val="Lohit Hind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Arial Narrow"/>
      <family val="2"/>
    </font>
    <font>
      <sz val="11"/>
      <color rgb="FFFFFF00"/>
      <name val="Cambria"/>
      <family val="1"/>
      <scheme val="major"/>
    </font>
    <font>
      <sz val="11"/>
      <color indexed="17"/>
      <name val="Cambria"/>
      <family val="1"/>
      <scheme val="major"/>
    </font>
    <font>
      <b/>
      <sz val="14"/>
      <name val="Arial"/>
      <family val="2"/>
    </font>
    <font>
      <b/>
      <sz val="12"/>
      <name val="Cambria"/>
      <family val="1"/>
    </font>
    <font>
      <b/>
      <sz val="11"/>
      <color indexed="8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vertAlign val="superscript"/>
      <sz val="12"/>
      <name val="Cambria"/>
      <family val="1"/>
    </font>
    <font>
      <b/>
      <sz val="22"/>
      <color theme="1"/>
      <name val="Times New Roman"/>
      <family val="1"/>
    </font>
    <font>
      <sz val="10"/>
      <color theme="1"/>
      <name val="Frutiger LT Std 57 Cn"/>
      <family val="2"/>
    </font>
    <font>
      <sz val="11"/>
      <color indexed="8"/>
      <name val="Calibri"/>
      <family val="2"/>
      <charset val="1"/>
    </font>
    <font>
      <b/>
      <sz val="10"/>
      <color theme="1"/>
      <name val="Frutiger LT Std 57 C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sz val="10"/>
      <name val="MS Sans Serif"/>
      <family val="2"/>
    </font>
    <font>
      <sz val="10"/>
      <name val="Arial"/>
      <family val="2"/>
      <charset val="1"/>
    </font>
    <font>
      <b/>
      <sz val="10"/>
      <color indexed="8"/>
      <name val="Frutiger LT Std 57 Cn"/>
      <family val="2"/>
    </font>
    <font>
      <vertAlign val="superscript"/>
      <sz val="10"/>
      <color theme="1"/>
      <name val="Frutiger LT Std 57 Cn"/>
      <family val="2"/>
    </font>
    <font>
      <b/>
      <sz val="18"/>
      <color indexed="56"/>
      <name val="Cambria"/>
      <family val="2"/>
    </font>
    <font>
      <sz val="10"/>
      <name val="Bookman Old Style"/>
      <family val="1"/>
    </font>
    <font>
      <sz val="14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4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11"/>
      </patternFill>
    </fill>
    <fill>
      <patternFill patternType="solid">
        <fgColor indexed="14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2F2F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781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6" fillId="0" borderId="0" applyFont="0" applyFill="0" applyBorder="0" applyAlignment="0" applyProtection="0"/>
    <xf numFmtId="0" fontId="2" fillId="0" borderId="0"/>
    <xf numFmtId="165" fontId="2" fillId="0" borderId="0"/>
    <xf numFmtId="165" fontId="2" fillId="0" borderId="0"/>
    <xf numFmtId="165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9" fontId="2" fillId="0" borderId="0"/>
    <xf numFmtId="170" fontId="2" fillId="0" borderId="0"/>
    <xf numFmtId="165" fontId="2" fillId="0" borderId="0"/>
    <xf numFmtId="165" fontId="11" fillId="0" borderId="0"/>
    <xf numFmtId="165" fontId="12" fillId="0" borderId="0"/>
    <xf numFmtId="165" fontId="13" fillId="0" borderId="0"/>
    <xf numFmtId="165" fontId="14" fillId="5" borderId="0" applyNumberFormat="0" applyBorder="0" applyAlignment="0" applyProtection="0"/>
    <xf numFmtId="165" fontId="14" fillId="5" borderId="0" applyNumberFormat="0" applyBorder="0" applyAlignment="0" applyProtection="0"/>
    <xf numFmtId="165" fontId="14" fillId="5" borderId="0" applyNumberFormat="0" applyBorder="0" applyAlignment="0" applyProtection="0"/>
    <xf numFmtId="165" fontId="14" fillId="5" borderId="0" applyNumberFormat="0" applyBorder="0" applyAlignment="0" applyProtection="0"/>
    <xf numFmtId="165" fontId="14" fillId="5" borderId="0" applyNumberFormat="0" applyBorder="0" applyAlignment="0" applyProtection="0"/>
    <xf numFmtId="165" fontId="14" fillId="5" borderId="0" applyNumberFormat="0" applyBorder="0" applyAlignment="0" applyProtection="0"/>
    <xf numFmtId="165" fontId="14" fillId="5" borderId="0" applyNumberFormat="0" applyBorder="0" applyAlignment="0" applyProtection="0"/>
    <xf numFmtId="165" fontId="14" fillId="5" borderId="0" applyNumberFormat="0" applyBorder="0" applyAlignment="0" applyProtection="0"/>
    <xf numFmtId="165" fontId="14" fillId="5" borderId="0" applyNumberFormat="0" applyBorder="0" applyAlignment="0" applyProtection="0"/>
    <xf numFmtId="165" fontId="14" fillId="5" borderId="0" applyNumberFormat="0" applyBorder="0" applyAlignment="0" applyProtection="0"/>
    <xf numFmtId="165" fontId="14" fillId="5" borderId="0" applyNumberFormat="0" applyBorder="0" applyAlignment="0" applyProtection="0"/>
    <xf numFmtId="165" fontId="14" fillId="5" borderId="0" applyNumberFormat="0" applyBorder="0" applyAlignment="0" applyProtection="0"/>
    <xf numFmtId="165" fontId="14" fillId="5" borderId="0" applyNumberFormat="0" applyBorder="0" applyAlignment="0" applyProtection="0"/>
    <xf numFmtId="165" fontId="14" fillId="5" borderId="0" applyNumberFormat="0" applyBorder="0" applyAlignment="0" applyProtection="0"/>
    <xf numFmtId="165" fontId="14" fillId="5" borderId="0" applyNumberFormat="0" applyBorder="0" applyAlignment="0" applyProtection="0"/>
    <xf numFmtId="165" fontId="14" fillId="5" borderId="0" applyNumberFormat="0" applyBorder="0" applyAlignment="0" applyProtection="0"/>
    <xf numFmtId="165" fontId="14" fillId="5" borderId="0" applyNumberFormat="0" applyBorder="0" applyAlignment="0" applyProtection="0"/>
    <xf numFmtId="165" fontId="14" fillId="5" borderId="0" applyNumberFormat="0" applyBorder="0" applyAlignment="0" applyProtection="0"/>
    <xf numFmtId="165" fontId="14" fillId="5" borderId="0" applyNumberFormat="0" applyBorder="0" applyAlignment="0" applyProtection="0"/>
    <xf numFmtId="165" fontId="14" fillId="5" borderId="0" applyNumberFormat="0" applyBorder="0" applyAlignment="0" applyProtection="0"/>
    <xf numFmtId="165" fontId="14" fillId="5" borderId="0" applyNumberFormat="0" applyBorder="0" applyAlignment="0" applyProtection="0"/>
    <xf numFmtId="165" fontId="14" fillId="5" borderId="0" applyNumberFormat="0" applyBorder="0" applyAlignment="0" applyProtection="0"/>
    <xf numFmtId="165" fontId="14" fillId="5" borderId="0" applyNumberFormat="0" applyBorder="0" applyAlignment="0" applyProtection="0"/>
    <xf numFmtId="165" fontId="14" fillId="5" borderId="0" applyNumberFormat="0" applyBorder="0" applyAlignment="0" applyProtection="0"/>
    <xf numFmtId="165" fontId="14" fillId="5" borderId="0" applyNumberFormat="0" applyBorder="0" applyAlignment="0" applyProtection="0"/>
    <xf numFmtId="165" fontId="14" fillId="5" borderId="0" applyNumberFormat="0" applyBorder="0" applyAlignment="0" applyProtection="0"/>
    <xf numFmtId="165" fontId="14" fillId="5" borderId="0" applyNumberFormat="0" applyBorder="0" applyAlignment="0" applyProtection="0"/>
    <xf numFmtId="165" fontId="14" fillId="5" borderId="0" applyNumberFormat="0" applyBorder="0" applyAlignment="0" applyProtection="0"/>
    <xf numFmtId="165" fontId="14" fillId="5" borderId="0" applyNumberFormat="0" applyBorder="0" applyAlignment="0" applyProtection="0"/>
    <xf numFmtId="165" fontId="14" fillId="5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7" borderId="0" applyNumberFormat="0" applyBorder="0" applyAlignment="0" applyProtection="0"/>
    <xf numFmtId="165" fontId="14" fillId="7" borderId="0" applyNumberFormat="0" applyBorder="0" applyAlignment="0" applyProtection="0"/>
    <xf numFmtId="165" fontId="14" fillId="7" borderId="0" applyNumberFormat="0" applyBorder="0" applyAlignment="0" applyProtection="0"/>
    <xf numFmtId="165" fontId="14" fillId="7" borderId="0" applyNumberFormat="0" applyBorder="0" applyAlignment="0" applyProtection="0"/>
    <xf numFmtId="165" fontId="14" fillId="7" borderId="0" applyNumberFormat="0" applyBorder="0" applyAlignment="0" applyProtection="0"/>
    <xf numFmtId="165" fontId="14" fillId="7" borderId="0" applyNumberFormat="0" applyBorder="0" applyAlignment="0" applyProtection="0"/>
    <xf numFmtId="165" fontId="14" fillId="7" borderId="0" applyNumberFormat="0" applyBorder="0" applyAlignment="0" applyProtection="0"/>
    <xf numFmtId="165" fontId="14" fillId="7" borderId="0" applyNumberFormat="0" applyBorder="0" applyAlignment="0" applyProtection="0"/>
    <xf numFmtId="165" fontId="14" fillId="7" borderId="0" applyNumberFormat="0" applyBorder="0" applyAlignment="0" applyProtection="0"/>
    <xf numFmtId="165" fontId="14" fillId="7" borderId="0" applyNumberFormat="0" applyBorder="0" applyAlignment="0" applyProtection="0"/>
    <xf numFmtId="165" fontId="14" fillId="7" borderId="0" applyNumberFormat="0" applyBorder="0" applyAlignment="0" applyProtection="0"/>
    <xf numFmtId="165" fontId="14" fillId="7" borderId="0" applyNumberFormat="0" applyBorder="0" applyAlignment="0" applyProtection="0"/>
    <xf numFmtId="165" fontId="14" fillId="7" borderId="0" applyNumberFormat="0" applyBorder="0" applyAlignment="0" applyProtection="0"/>
    <xf numFmtId="165" fontId="14" fillId="7" borderId="0" applyNumberFormat="0" applyBorder="0" applyAlignment="0" applyProtection="0"/>
    <xf numFmtId="165" fontId="14" fillId="7" borderId="0" applyNumberFormat="0" applyBorder="0" applyAlignment="0" applyProtection="0"/>
    <xf numFmtId="165" fontId="14" fillId="7" borderId="0" applyNumberFormat="0" applyBorder="0" applyAlignment="0" applyProtection="0"/>
    <xf numFmtId="165" fontId="14" fillId="7" borderId="0" applyNumberFormat="0" applyBorder="0" applyAlignment="0" applyProtection="0"/>
    <xf numFmtId="165" fontId="14" fillId="7" borderId="0" applyNumberFormat="0" applyBorder="0" applyAlignment="0" applyProtection="0"/>
    <xf numFmtId="165" fontId="14" fillId="7" borderId="0" applyNumberFormat="0" applyBorder="0" applyAlignment="0" applyProtection="0"/>
    <xf numFmtId="165" fontId="14" fillId="7" borderId="0" applyNumberFormat="0" applyBorder="0" applyAlignment="0" applyProtection="0"/>
    <xf numFmtId="165" fontId="14" fillId="7" borderId="0" applyNumberFormat="0" applyBorder="0" applyAlignment="0" applyProtection="0"/>
    <xf numFmtId="165" fontId="14" fillId="7" borderId="0" applyNumberFormat="0" applyBorder="0" applyAlignment="0" applyProtection="0"/>
    <xf numFmtId="165" fontId="14" fillId="7" borderId="0" applyNumberFormat="0" applyBorder="0" applyAlignment="0" applyProtection="0"/>
    <xf numFmtId="165" fontId="14" fillId="7" borderId="0" applyNumberFormat="0" applyBorder="0" applyAlignment="0" applyProtection="0"/>
    <xf numFmtId="165" fontId="14" fillId="7" borderId="0" applyNumberFormat="0" applyBorder="0" applyAlignment="0" applyProtection="0"/>
    <xf numFmtId="165" fontId="14" fillId="7" borderId="0" applyNumberFormat="0" applyBorder="0" applyAlignment="0" applyProtection="0"/>
    <xf numFmtId="165" fontId="14" fillId="7" borderId="0" applyNumberFormat="0" applyBorder="0" applyAlignment="0" applyProtection="0"/>
    <xf numFmtId="165" fontId="14" fillId="7" borderId="0" applyNumberFormat="0" applyBorder="0" applyAlignment="0" applyProtection="0"/>
    <xf numFmtId="165" fontId="14" fillId="7" borderId="0" applyNumberFormat="0" applyBorder="0" applyAlignment="0" applyProtection="0"/>
    <xf numFmtId="165" fontId="14" fillId="7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9" borderId="0" applyNumberFormat="0" applyBorder="0" applyAlignment="0" applyProtection="0"/>
    <xf numFmtId="165" fontId="14" fillId="9" borderId="0" applyNumberFormat="0" applyBorder="0" applyAlignment="0" applyProtection="0"/>
    <xf numFmtId="165" fontId="14" fillId="9" borderId="0" applyNumberFormat="0" applyBorder="0" applyAlignment="0" applyProtection="0"/>
    <xf numFmtId="165" fontId="14" fillId="9" borderId="0" applyNumberFormat="0" applyBorder="0" applyAlignment="0" applyProtection="0"/>
    <xf numFmtId="165" fontId="14" fillId="9" borderId="0" applyNumberFormat="0" applyBorder="0" applyAlignment="0" applyProtection="0"/>
    <xf numFmtId="165" fontId="14" fillId="9" borderId="0" applyNumberFormat="0" applyBorder="0" applyAlignment="0" applyProtection="0"/>
    <xf numFmtId="165" fontId="14" fillId="9" borderId="0" applyNumberFormat="0" applyBorder="0" applyAlignment="0" applyProtection="0"/>
    <xf numFmtId="165" fontId="14" fillId="9" borderId="0" applyNumberFormat="0" applyBorder="0" applyAlignment="0" applyProtection="0"/>
    <xf numFmtId="165" fontId="14" fillId="9" borderId="0" applyNumberFormat="0" applyBorder="0" applyAlignment="0" applyProtection="0"/>
    <xf numFmtId="165" fontId="14" fillId="9" borderId="0" applyNumberFormat="0" applyBorder="0" applyAlignment="0" applyProtection="0"/>
    <xf numFmtId="165" fontId="14" fillId="9" borderId="0" applyNumberFormat="0" applyBorder="0" applyAlignment="0" applyProtection="0"/>
    <xf numFmtId="165" fontId="14" fillId="9" borderId="0" applyNumberFormat="0" applyBorder="0" applyAlignment="0" applyProtection="0"/>
    <xf numFmtId="165" fontId="14" fillId="9" borderId="0" applyNumberFormat="0" applyBorder="0" applyAlignment="0" applyProtection="0"/>
    <xf numFmtId="165" fontId="14" fillId="9" borderId="0" applyNumberFormat="0" applyBorder="0" applyAlignment="0" applyProtection="0"/>
    <xf numFmtId="165" fontId="14" fillId="9" borderId="0" applyNumberFormat="0" applyBorder="0" applyAlignment="0" applyProtection="0"/>
    <xf numFmtId="165" fontId="14" fillId="9" borderId="0" applyNumberFormat="0" applyBorder="0" applyAlignment="0" applyProtection="0"/>
    <xf numFmtId="165" fontId="14" fillId="9" borderId="0" applyNumberFormat="0" applyBorder="0" applyAlignment="0" applyProtection="0"/>
    <xf numFmtId="165" fontId="14" fillId="9" borderId="0" applyNumberFormat="0" applyBorder="0" applyAlignment="0" applyProtection="0"/>
    <xf numFmtId="165" fontId="14" fillId="9" borderId="0" applyNumberFormat="0" applyBorder="0" applyAlignment="0" applyProtection="0"/>
    <xf numFmtId="165" fontId="14" fillId="9" borderId="0" applyNumberFormat="0" applyBorder="0" applyAlignment="0" applyProtection="0"/>
    <xf numFmtId="165" fontId="14" fillId="9" borderId="0" applyNumberFormat="0" applyBorder="0" applyAlignment="0" applyProtection="0"/>
    <xf numFmtId="165" fontId="14" fillId="9" borderId="0" applyNumberFormat="0" applyBorder="0" applyAlignment="0" applyProtection="0"/>
    <xf numFmtId="165" fontId="14" fillId="9" borderId="0" applyNumberFormat="0" applyBorder="0" applyAlignment="0" applyProtection="0"/>
    <xf numFmtId="165" fontId="14" fillId="9" borderId="0" applyNumberFormat="0" applyBorder="0" applyAlignment="0" applyProtection="0"/>
    <xf numFmtId="165" fontId="14" fillId="9" borderId="0" applyNumberFormat="0" applyBorder="0" applyAlignment="0" applyProtection="0"/>
    <xf numFmtId="165" fontId="14" fillId="9" borderId="0" applyNumberFormat="0" applyBorder="0" applyAlignment="0" applyProtection="0"/>
    <xf numFmtId="165" fontId="14" fillId="9" borderId="0" applyNumberFormat="0" applyBorder="0" applyAlignment="0" applyProtection="0"/>
    <xf numFmtId="165" fontId="14" fillId="9" borderId="0" applyNumberFormat="0" applyBorder="0" applyAlignment="0" applyProtection="0"/>
    <xf numFmtId="165" fontId="14" fillId="9" borderId="0" applyNumberFormat="0" applyBorder="0" applyAlignment="0" applyProtection="0"/>
    <xf numFmtId="165" fontId="14" fillId="9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10" borderId="0" applyNumberFormat="0" applyBorder="0" applyAlignment="0" applyProtection="0"/>
    <xf numFmtId="165" fontId="14" fillId="10" borderId="0" applyNumberFormat="0" applyBorder="0" applyAlignment="0" applyProtection="0"/>
    <xf numFmtId="165" fontId="14" fillId="10" borderId="0" applyNumberFormat="0" applyBorder="0" applyAlignment="0" applyProtection="0"/>
    <xf numFmtId="165" fontId="14" fillId="10" borderId="0" applyNumberFormat="0" applyBorder="0" applyAlignment="0" applyProtection="0"/>
    <xf numFmtId="165" fontId="14" fillId="10" borderId="0" applyNumberFormat="0" applyBorder="0" applyAlignment="0" applyProtection="0"/>
    <xf numFmtId="165" fontId="14" fillId="10" borderId="0" applyNumberFormat="0" applyBorder="0" applyAlignment="0" applyProtection="0"/>
    <xf numFmtId="165" fontId="14" fillId="10" borderId="0" applyNumberFormat="0" applyBorder="0" applyAlignment="0" applyProtection="0"/>
    <xf numFmtId="165" fontId="14" fillId="10" borderId="0" applyNumberFormat="0" applyBorder="0" applyAlignment="0" applyProtection="0"/>
    <xf numFmtId="165" fontId="14" fillId="10" borderId="0" applyNumberFormat="0" applyBorder="0" applyAlignment="0" applyProtection="0"/>
    <xf numFmtId="165" fontId="14" fillId="10" borderId="0" applyNumberFormat="0" applyBorder="0" applyAlignment="0" applyProtection="0"/>
    <xf numFmtId="165" fontId="14" fillId="10" borderId="0" applyNumberFormat="0" applyBorder="0" applyAlignment="0" applyProtection="0"/>
    <xf numFmtId="165" fontId="14" fillId="10" borderId="0" applyNumberFormat="0" applyBorder="0" applyAlignment="0" applyProtection="0"/>
    <xf numFmtId="165" fontId="14" fillId="10" borderId="0" applyNumberFormat="0" applyBorder="0" applyAlignment="0" applyProtection="0"/>
    <xf numFmtId="165" fontId="14" fillId="10" borderId="0" applyNumberFormat="0" applyBorder="0" applyAlignment="0" applyProtection="0"/>
    <xf numFmtId="165" fontId="14" fillId="10" borderId="0" applyNumberFormat="0" applyBorder="0" applyAlignment="0" applyProtection="0"/>
    <xf numFmtId="165" fontId="14" fillId="10" borderId="0" applyNumberFormat="0" applyBorder="0" applyAlignment="0" applyProtection="0"/>
    <xf numFmtId="165" fontId="14" fillId="10" borderId="0" applyNumberFormat="0" applyBorder="0" applyAlignment="0" applyProtection="0"/>
    <xf numFmtId="165" fontId="14" fillId="10" borderId="0" applyNumberFormat="0" applyBorder="0" applyAlignment="0" applyProtection="0"/>
    <xf numFmtId="165" fontId="14" fillId="10" borderId="0" applyNumberFormat="0" applyBorder="0" applyAlignment="0" applyProtection="0"/>
    <xf numFmtId="165" fontId="14" fillId="10" borderId="0" applyNumberFormat="0" applyBorder="0" applyAlignment="0" applyProtection="0"/>
    <xf numFmtId="165" fontId="14" fillId="10" borderId="0" applyNumberFormat="0" applyBorder="0" applyAlignment="0" applyProtection="0"/>
    <xf numFmtId="165" fontId="14" fillId="10" borderId="0" applyNumberFormat="0" applyBorder="0" applyAlignment="0" applyProtection="0"/>
    <xf numFmtId="165" fontId="14" fillId="10" borderId="0" applyNumberFormat="0" applyBorder="0" applyAlignment="0" applyProtection="0"/>
    <xf numFmtId="165" fontId="14" fillId="10" borderId="0" applyNumberFormat="0" applyBorder="0" applyAlignment="0" applyProtection="0"/>
    <xf numFmtId="165" fontId="14" fillId="10" borderId="0" applyNumberFormat="0" applyBorder="0" applyAlignment="0" applyProtection="0"/>
    <xf numFmtId="165" fontId="14" fillId="10" borderId="0" applyNumberFormat="0" applyBorder="0" applyAlignment="0" applyProtection="0"/>
    <xf numFmtId="165" fontId="14" fillId="10" borderId="0" applyNumberFormat="0" applyBorder="0" applyAlignment="0" applyProtection="0"/>
    <xf numFmtId="165" fontId="14" fillId="10" borderId="0" applyNumberFormat="0" applyBorder="0" applyAlignment="0" applyProtection="0"/>
    <xf numFmtId="165" fontId="14" fillId="10" borderId="0" applyNumberFormat="0" applyBorder="0" applyAlignment="0" applyProtection="0"/>
    <xf numFmtId="165" fontId="14" fillId="10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6" borderId="0" applyNumberFormat="0" applyBorder="0" applyAlignment="0" applyProtection="0"/>
    <xf numFmtId="165" fontId="14" fillId="11" borderId="0" applyNumberFormat="0" applyBorder="0" applyAlignment="0" applyProtection="0"/>
    <xf numFmtId="165" fontId="14" fillId="11" borderId="0" applyNumberFormat="0" applyBorder="0" applyAlignment="0" applyProtection="0"/>
    <xf numFmtId="165" fontId="14" fillId="11" borderId="0" applyNumberFormat="0" applyBorder="0" applyAlignment="0" applyProtection="0"/>
    <xf numFmtId="165" fontId="14" fillId="11" borderId="0" applyNumberFormat="0" applyBorder="0" applyAlignment="0" applyProtection="0"/>
    <xf numFmtId="165" fontId="14" fillId="11" borderId="0" applyNumberFormat="0" applyBorder="0" applyAlignment="0" applyProtection="0"/>
    <xf numFmtId="165" fontId="14" fillId="11" borderId="0" applyNumberFormat="0" applyBorder="0" applyAlignment="0" applyProtection="0"/>
    <xf numFmtId="165" fontId="14" fillId="11" borderId="0" applyNumberFormat="0" applyBorder="0" applyAlignment="0" applyProtection="0"/>
    <xf numFmtId="165" fontId="14" fillId="11" borderId="0" applyNumberFormat="0" applyBorder="0" applyAlignment="0" applyProtection="0"/>
    <xf numFmtId="165" fontId="14" fillId="11" borderId="0" applyNumberFormat="0" applyBorder="0" applyAlignment="0" applyProtection="0"/>
    <xf numFmtId="165" fontId="14" fillId="11" borderId="0" applyNumberFormat="0" applyBorder="0" applyAlignment="0" applyProtection="0"/>
    <xf numFmtId="165" fontId="14" fillId="11" borderId="0" applyNumberFormat="0" applyBorder="0" applyAlignment="0" applyProtection="0"/>
    <xf numFmtId="165" fontId="14" fillId="11" borderId="0" applyNumberFormat="0" applyBorder="0" applyAlignment="0" applyProtection="0"/>
    <xf numFmtId="165" fontId="14" fillId="11" borderId="0" applyNumberFormat="0" applyBorder="0" applyAlignment="0" applyProtection="0"/>
    <xf numFmtId="165" fontId="14" fillId="11" borderId="0" applyNumberFormat="0" applyBorder="0" applyAlignment="0" applyProtection="0"/>
    <xf numFmtId="165" fontId="14" fillId="11" borderId="0" applyNumberFormat="0" applyBorder="0" applyAlignment="0" applyProtection="0"/>
    <xf numFmtId="165" fontId="14" fillId="11" borderId="0" applyNumberFormat="0" applyBorder="0" applyAlignment="0" applyProtection="0"/>
    <xf numFmtId="165" fontId="14" fillId="11" borderId="0" applyNumberFormat="0" applyBorder="0" applyAlignment="0" applyProtection="0"/>
    <xf numFmtId="165" fontId="14" fillId="11" borderId="0" applyNumberFormat="0" applyBorder="0" applyAlignment="0" applyProtection="0"/>
    <xf numFmtId="165" fontId="14" fillId="11" borderId="0" applyNumberFormat="0" applyBorder="0" applyAlignment="0" applyProtection="0"/>
    <xf numFmtId="165" fontId="14" fillId="11" borderId="0" applyNumberFormat="0" applyBorder="0" applyAlignment="0" applyProtection="0"/>
    <xf numFmtId="165" fontId="14" fillId="11" borderId="0" applyNumberFormat="0" applyBorder="0" applyAlignment="0" applyProtection="0"/>
    <xf numFmtId="165" fontId="14" fillId="11" borderId="0" applyNumberFormat="0" applyBorder="0" applyAlignment="0" applyProtection="0"/>
    <xf numFmtId="165" fontId="14" fillId="11" borderId="0" applyNumberFormat="0" applyBorder="0" applyAlignment="0" applyProtection="0"/>
    <xf numFmtId="165" fontId="14" fillId="11" borderId="0" applyNumberFormat="0" applyBorder="0" applyAlignment="0" applyProtection="0"/>
    <xf numFmtId="165" fontId="14" fillId="11" borderId="0" applyNumberFormat="0" applyBorder="0" applyAlignment="0" applyProtection="0"/>
    <xf numFmtId="165" fontId="14" fillId="11" borderId="0" applyNumberFormat="0" applyBorder="0" applyAlignment="0" applyProtection="0"/>
    <xf numFmtId="165" fontId="14" fillId="11" borderId="0" applyNumberFormat="0" applyBorder="0" applyAlignment="0" applyProtection="0"/>
    <xf numFmtId="165" fontId="14" fillId="11" borderId="0" applyNumberFormat="0" applyBorder="0" applyAlignment="0" applyProtection="0"/>
    <xf numFmtId="165" fontId="14" fillId="11" borderId="0" applyNumberFormat="0" applyBorder="0" applyAlignment="0" applyProtection="0"/>
    <xf numFmtId="165" fontId="14" fillId="11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4" fillId="8" borderId="0" applyNumberFormat="0" applyBorder="0" applyAlignment="0" applyProtection="0"/>
    <xf numFmtId="165" fontId="15" fillId="10" borderId="0" applyNumberFormat="0" applyBorder="0" applyAlignment="0" applyProtection="0"/>
    <xf numFmtId="165" fontId="15" fillId="10" borderId="0" applyNumberFormat="0" applyBorder="0" applyAlignment="0" applyProtection="0"/>
    <xf numFmtId="165" fontId="15" fillId="10" borderId="0" applyNumberFormat="0" applyBorder="0" applyAlignment="0" applyProtection="0"/>
    <xf numFmtId="165" fontId="15" fillId="10" borderId="0" applyNumberFormat="0" applyBorder="0" applyAlignment="0" applyProtection="0"/>
    <xf numFmtId="165" fontId="15" fillId="10" borderId="0" applyNumberFormat="0" applyBorder="0" applyAlignment="0" applyProtection="0"/>
    <xf numFmtId="165" fontId="15" fillId="10" borderId="0" applyNumberFormat="0" applyBorder="0" applyAlignment="0" applyProtection="0"/>
    <xf numFmtId="165" fontId="15" fillId="10" borderId="0" applyNumberFormat="0" applyBorder="0" applyAlignment="0" applyProtection="0"/>
    <xf numFmtId="165" fontId="15" fillId="10" borderId="0" applyNumberFormat="0" applyBorder="0" applyAlignment="0" applyProtection="0"/>
    <xf numFmtId="165" fontId="15" fillId="10" borderId="0" applyNumberFormat="0" applyBorder="0" applyAlignment="0" applyProtection="0"/>
    <xf numFmtId="165" fontId="15" fillId="10" borderId="0" applyNumberFormat="0" applyBorder="0" applyAlignment="0" applyProtection="0"/>
    <xf numFmtId="165" fontId="15" fillId="10" borderId="0" applyNumberFormat="0" applyBorder="0" applyAlignment="0" applyProtection="0"/>
    <xf numFmtId="165" fontId="15" fillId="10" borderId="0" applyNumberFormat="0" applyBorder="0" applyAlignment="0" applyProtection="0"/>
    <xf numFmtId="165" fontId="15" fillId="10" borderId="0" applyNumberFormat="0" applyBorder="0" applyAlignment="0" applyProtection="0"/>
    <xf numFmtId="165" fontId="15" fillId="10" borderId="0" applyNumberFormat="0" applyBorder="0" applyAlignment="0" applyProtection="0"/>
    <xf numFmtId="165" fontId="15" fillId="10" borderId="0" applyNumberFormat="0" applyBorder="0" applyAlignment="0" applyProtection="0"/>
    <xf numFmtId="165" fontId="15" fillId="10" borderId="0" applyNumberFormat="0" applyBorder="0" applyAlignment="0" applyProtection="0"/>
    <xf numFmtId="165" fontId="15" fillId="10" borderId="0" applyNumberFormat="0" applyBorder="0" applyAlignment="0" applyProtection="0"/>
    <xf numFmtId="165" fontId="15" fillId="10" borderId="0" applyNumberFormat="0" applyBorder="0" applyAlignment="0" applyProtection="0"/>
    <xf numFmtId="165" fontId="15" fillId="10" borderId="0" applyNumberFormat="0" applyBorder="0" applyAlignment="0" applyProtection="0"/>
    <xf numFmtId="165" fontId="15" fillId="10" borderId="0" applyNumberFormat="0" applyBorder="0" applyAlignment="0" applyProtection="0"/>
    <xf numFmtId="165" fontId="15" fillId="10" borderId="0" applyNumberFormat="0" applyBorder="0" applyAlignment="0" applyProtection="0"/>
    <xf numFmtId="165" fontId="15" fillId="10" borderId="0" applyNumberFormat="0" applyBorder="0" applyAlignment="0" applyProtection="0"/>
    <xf numFmtId="165" fontId="15" fillId="10" borderId="0" applyNumberFormat="0" applyBorder="0" applyAlignment="0" applyProtection="0"/>
    <xf numFmtId="165" fontId="15" fillId="10" borderId="0" applyNumberFormat="0" applyBorder="0" applyAlignment="0" applyProtection="0"/>
    <xf numFmtId="165" fontId="15" fillId="10" borderId="0" applyNumberFormat="0" applyBorder="0" applyAlignment="0" applyProtection="0"/>
    <xf numFmtId="165" fontId="15" fillId="10" borderId="0" applyNumberFormat="0" applyBorder="0" applyAlignment="0" applyProtection="0"/>
    <xf numFmtId="165" fontId="15" fillId="10" borderId="0" applyNumberFormat="0" applyBorder="0" applyAlignment="0" applyProtection="0"/>
    <xf numFmtId="165" fontId="15" fillId="10" borderId="0" applyNumberFormat="0" applyBorder="0" applyAlignment="0" applyProtection="0"/>
    <xf numFmtId="165" fontId="15" fillId="10" borderId="0" applyNumberFormat="0" applyBorder="0" applyAlignment="0" applyProtection="0"/>
    <xf numFmtId="165" fontId="15" fillId="10" borderId="0" applyNumberFormat="0" applyBorder="0" applyAlignment="0" applyProtection="0"/>
    <xf numFmtId="165" fontId="15" fillId="6" borderId="0" applyNumberFormat="0" applyBorder="0" applyAlignment="0" applyProtection="0"/>
    <xf numFmtId="165" fontId="15" fillId="6" borderId="0" applyNumberFormat="0" applyBorder="0" applyAlignment="0" applyProtection="0"/>
    <xf numFmtId="165" fontId="15" fillId="6" borderId="0" applyNumberFormat="0" applyBorder="0" applyAlignment="0" applyProtection="0"/>
    <xf numFmtId="165" fontId="15" fillId="6" borderId="0" applyNumberFormat="0" applyBorder="0" applyAlignment="0" applyProtection="0"/>
    <xf numFmtId="165" fontId="15" fillId="6" borderId="0" applyNumberFormat="0" applyBorder="0" applyAlignment="0" applyProtection="0"/>
    <xf numFmtId="165" fontId="15" fillId="6" borderId="0" applyNumberFormat="0" applyBorder="0" applyAlignment="0" applyProtection="0"/>
    <xf numFmtId="165" fontId="15" fillId="6" borderId="0" applyNumberFormat="0" applyBorder="0" applyAlignment="0" applyProtection="0"/>
    <xf numFmtId="165" fontId="15" fillId="6" borderId="0" applyNumberFormat="0" applyBorder="0" applyAlignment="0" applyProtection="0"/>
    <xf numFmtId="165" fontId="15" fillId="6" borderId="0" applyNumberFormat="0" applyBorder="0" applyAlignment="0" applyProtection="0"/>
    <xf numFmtId="165" fontId="15" fillId="6" borderId="0" applyNumberFormat="0" applyBorder="0" applyAlignment="0" applyProtection="0"/>
    <xf numFmtId="165" fontId="15" fillId="6" borderId="0" applyNumberFormat="0" applyBorder="0" applyAlignment="0" applyProtection="0"/>
    <xf numFmtId="165" fontId="15" fillId="6" borderId="0" applyNumberFormat="0" applyBorder="0" applyAlignment="0" applyProtection="0"/>
    <xf numFmtId="165" fontId="15" fillId="6" borderId="0" applyNumberFormat="0" applyBorder="0" applyAlignment="0" applyProtection="0"/>
    <xf numFmtId="165" fontId="15" fillId="6" borderId="0" applyNumberFormat="0" applyBorder="0" applyAlignment="0" applyProtection="0"/>
    <xf numFmtId="165" fontId="15" fillId="6" borderId="0" applyNumberFormat="0" applyBorder="0" applyAlignment="0" applyProtection="0"/>
    <xf numFmtId="165" fontId="15" fillId="6" borderId="0" applyNumberFormat="0" applyBorder="0" applyAlignment="0" applyProtection="0"/>
    <xf numFmtId="165" fontId="15" fillId="6" borderId="0" applyNumberFormat="0" applyBorder="0" applyAlignment="0" applyProtection="0"/>
    <xf numFmtId="165" fontId="15" fillId="6" borderId="0" applyNumberFormat="0" applyBorder="0" applyAlignment="0" applyProtection="0"/>
    <xf numFmtId="165" fontId="15" fillId="6" borderId="0" applyNumberFormat="0" applyBorder="0" applyAlignment="0" applyProtection="0"/>
    <xf numFmtId="165" fontId="15" fillId="6" borderId="0" applyNumberFormat="0" applyBorder="0" applyAlignment="0" applyProtection="0"/>
    <xf numFmtId="165" fontId="15" fillId="6" borderId="0" applyNumberFormat="0" applyBorder="0" applyAlignment="0" applyProtection="0"/>
    <xf numFmtId="165" fontId="15" fillId="6" borderId="0" applyNumberFormat="0" applyBorder="0" applyAlignment="0" applyProtection="0"/>
    <xf numFmtId="165" fontId="15" fillId="6" borderId="0" applyNumberFormat="0" applyBorder="0" applyAlignment="0" applyProtection="0"/>
    <xf numFmtId="165" fontId="15" fillId="6" borderId="0" applyNumberFormat="0" applyBorder="0" applyAlignment="0" applyProtection="0"/>
    <xf numFmtId="165" fontId="15" fillId="6" borderId="0" applyNumberFormat="0" applyBorder="0" applyAlignment="0" applyProtection="0"/>
    <xf numFmtId="165" fontId="15" fillId="6" borderId="0" applyNumberFormat="0" applyBorder="0" applyAlignment="0" applyProtection="0"/>
    <xf numFmtId="165" fontId="15" fillId="6" borderId="0" applyNumberFormat="0" applyBorder="0" applyAlignment="0" applyProtection="0"/>
    <xf numFmtId="165" fontId="15" fillId="6" borderId="0" applyNumberFormat="0" applyBorder="0" applyAlignment="0" applyProtection="0"/>
    <xf numFmtId="165" fontId="15" fillId="6" borderId="0" applyNumberFormat="0" applyBorder="0" applyAlignment="0" applyProtection="0"/>
    <xf numFmtId="165" fontId="15" fillId="6" borderId="0" applyNumberFormat="0" applyBorder="0" applyAlignment="0" applyProtection="0"/>
    <xf numFmtId="165" fontId="15" fillId="11" borderId="0" applyNumberFormat="0" applyBorder="0" applyAlignment="0" applyProtection="0"/>
    <xf numFmtId="165" fontId="15" fillId="11" borderId="0" applyNumberFormat="0" applyBorder="0" applyAlignment="0" applyProtection="0"/>
    <xf numFmtId="165" fontId="15" fillId="11" borderId="0" applyNumberFormat="0" applyBorder="0" applyAlignment="0" applyProtection="0"/>
    <xf numFmtId="165" fontId="15" fillId="11" borderId="0" applyNumberFormat="0" applyBorder="0" applyAlignment="0" applyProtection="0"/>
    <xf numFmtId="165" fontId="15" fillId="11" borderId="0" applyNumberFormat="0" applyBorder="0" applyAlignment="0" applyProtection="0"/>
    <xf numFmtId="165" fontId="15" fillId="11" borderId="0" applyNumberFormat="0" applyBorder="0" applyAlignment="0" applyProtection="0"/>
    <xf numFmtId="165" fontId="15" fillId="11" borderId="0" applyNumberFormat="0" applyBorder="0" applyAlignment="0" applyProtection="0"/>
    <xf numFmtId="165" fontId="15" fillId="11" borderId="0" applyNumberFormat="0" applyBorder="0" applyAlignment="0" applyProtection="0"/>
    <xf numFmtId="165" fontId="15" fillId="11" borderId="0" applyNumberFormat="0" applyBorder="0" applyAlignment="0" applyProtection="0"/>
    <xf numFmtId="165" fontId="15" fillId="11" borderId="0" applyNumberFormat="0" applyBorder="0" applyAlignment="0" applyProtection="0"/>
    <xf numFmtId="165" fontId="15" fillId="11" borderId="0" applyNumberFormat="0" applyBorder="0" applyAlignment="0" applyProtection="0"/>
    <xf numFmtId="165" fontId="15" fillId="11" borderId="0" applyNumberFormat="0" applyBorder="0" applyAlignment="0" applyProtection="0"/>
    <xf numFmtId="165" fontId="15" fillId="11" borderId="0" applyNumberFormat="0" applyBorder="0" applyAlignment="0" applyProtection="0"/>
    <xf numFmtId="165" fontId="15" fillId="11" borderId="0" applyNumberFormat="0" applyBorder="0" applyAlignment="0" applyProtection="0"/>
    <xf numFmtId="165" fontId="15" fillId="11" borderId="0" applyNumberFormat="0" applyBorder="0" applyAlignment="0" applyProtection="0"/>
    <xf numFmtId="165" fontId="15" fillId="11" borderId="0" applyNumberFormat="0" applyBorder="0" applyAlignment="0" applyProtection="0"/>
    <xf numFmtId="165" fontId="15" fillId="11" borderId="0" applyNumberFormat="0" applyBorder="0" applyAlignment="0" applyProtection="0"/>
    <xf numFmtId="165" fontId="15" fillId="11" borderId="0" applyNumberFormat="0" applyBorder="0" applyAlignment="0" applyProtection="0"/>
    <xf numFmtId="165" fontId="15" fillId="11" borderId="0" applyNumberFormat="0" applyBorder="0" applyAlignment="0" applyProtection="0"/>
    <xf numFmtId="165" fontId="15" fillId="11" borderId="0" applyNumberFormat="0" applyBorder="0" applyAlignment="0" applyProtection="0"/>
    <xf numFmtId="165" fontId="15" fillId="11" borderId="0" applyNumberFormat="0" applyBorder="0" applyAlignment="0" applyProtection="0"/>
    <xf numFmtId="165" fontId="15" fillId="11" borderId="0" applyNumberFormat="0" applyBorder="0" applyAlignment="0" applyProtection="0"/>
    <xf numFmtId="165" fontId="15" fillId="11" borderId="0" applyNumberFormat="0" applyBorder="0" applyAlignment="0" applyProtection="0"/>
    <xf numFmtId="165" fontId="15" fillId="11" borderId="0" applyNumberFormat="0" applyBorder="0" applyAlignment="0" applyProtection="0"/>
    <xf numFmtId="165" fontId="15" fillId="11" borderId="0" applyNumberFormat="0" applyBorder="0" applyAlignment="0" applyProtection="0"/>
    <xf numFmtId="165" fontId="15" fillId="11" borderId="0" applyNumberFormat="0" applyBorder="0" applyAlignment="0" applyProtection="0"/>
    <xf numFmtId="165" fontId="15" fillId="11" borderId="0" applyNumberFormat="0" applyBorder="0" applyAlignment="0" applyProtection="0"/>
    <xf numFmtId="165" fontId="15" fillId="11" borderId="0" applyNumberFormat="0" applyBorder="0" applyAlignment="0" applyProtection="0"/>
    <xf numFmtId="165" fontId="15" fillId="11" borderId="0" applyNumberFormat="0" applyBorder="0" applyAlignment="0" applyProtection="0"/>
    <xf numFmtId="165" fontId="15" fillId="11" borderId="0" applyNumberFormat="0" applyBorder="0" applyAlignment="0" applyProtection="0"/>
    <xf numFmtId="165" fontId="15" fillId="14" borderId="0" applyNumberFormat="0" applyBorder="0" applyAlignment="0" applyProtection="0"/>
    <xf numFmtId="165" fontId="15" fillId="14" borderId="0" applyNumberFormat="0" applyBorder="0" applyAlignment="0" applyProtection="0"/>
    <xf numFmtId="165" fontId="15" fillId="14" borderId="0" applyNumberFormat="0" applyBorder="0" applyAlignment="0" applyProtection="0"/>
    <xf numFmtId="165" fontId="15" fillId="14" borderId="0" applyNumberFormat="0" applyBorder="0" applyAlignment="0" applyProtection="0"/>
    <xf numFmtId="165" fontId="15" fillId="14" borderId="0" applyNumberFormat="0" applyBorder="0" applyAlignment="0" applyProtection="0"/>
    <xf numFmtId="165" fontId="15" fillId="14" borderId="0" applyNumberFormat="0" applyBorder="0" applyAlignment="0" applyProtection="0"/>
    <xf numFmtId="165" fontId="15" fillId="14" borderId="0" applyNumberFormat="0" applyBorder="0" applyAlignment="0" applyProtection="0"/>
    <xf numFmtId="165" fontId="15" fillId="14" borderId="0" applyNumberFormat="0" applyBorder="0" applyAlignment="0" applyProtection="0"/>
    <xf numFmtId="165" fontId="15" fillId="14" borderId="0" applyNumberFormat="0" applyBorder="0" applyAlignment="0" applyProtection="0"/>
    <xf numFmtId="165" fontId="15" fillId="14" borderId="0" applyNumberFormat="0" applyBorder="0" applyAlignment="0" applyProtection="0"/>
    <xf numFmtId="165" fontId="15" fillId="14" borderId="0" applyNumberFormat="0" applyBorder="0" applyAlignment="0" applyProtection="0"/>
    <xf numFmtId="165" fontId="15" fillId="14" borderId="0" applyNumberFormat="0" applyBorder="0" applyAlignment="0" applyProtection="0"/>
    <xf numFmtId="165" fontId="15" fillId="14" borderId="0" applyNumberFormat="0" applyBorder="0" applyAlignment="0" applyProtection="0"/>
    <xf numFmtId="165" fontId="15" fillId="14" borderId="0" applyNumberFormat="0" applyBorder="0" applyAlignment="0" applyProtection="0"/>
    <xf numFmtId="165" fontId="15" fillId="14" borderId="0" applyNumberFormat="0" applyBorder="0" applyAlignment="0" applyProtection="0"/>
    <xf numFmtId="165" fontId="15" fillId="14" borderId="0" applyNumberFormat="0" applyBorder="0" applyAlignment="0" applyProtection="0"/>
    <xf numFmtId="165" fontId="15" fillId="14" borderId="0" applyNumberFormat="0" applyBorder="0" applyAlignment="0" applyProtection="0"/>
    <xf numFmtId="165" fontId="15" fillId="14" borderId="0" applyNumberFormat="0" applyBorder="0" applyAlignment="0" applyProtection="0"/>
    <xf numFmtId="165" fontId="15" fillId="14" borderId="0" applyNumberFormat="0" applyBorder="0" applyAlignment="0" applyProtection="0"/>
    <xf numFmtId="165" fontId="15" fillId="14" borderId="0" applyNumberFormat="0" applyBorder="0" applyAlignment="0" applyProtection="0"/>
    <xf numFmtId="165" fontId="15" fillId="14" borderId="0" applyNumberFormat="0" applyBorder="0" applyAlignment="0" applyProtection="0"/>
    <xf numFmtId="165" fontId="15" fillId="14" borderId="0" applyNumberFormat="0" applyBorder="0" applyAlignment="0" applyProtection="0"/>
    <xf numFmtId="165" fontId="15" fillId="14" borderId="0" applyNumberFormat="0" applyBorder="0" applyAlignment="0" applyProtection="0"/>
    <xf numFmtId="165" fontId="15" fillId="14" borderId="0" applyNumberFormat="0" applyBorder="0" applyAlignment="0" applyProtection="0"/>
    <xf numFmtId="165" fontId="15" fillId="14" borderId="0" applyNumberFormat="0" applyBorder="0" applyAlignment="0" applyProtection="0"/>
    <xf numFmtId="165" fontId="15" fillId="14" borderId="0" applyNumberFormat="0" applyBorder="0" applyAlignment="0" applyProtection="0"/>
    <xf numFmtId="165" fontId="15" fillId="14" borderId="0" applyNumberFormat="0" applyBorder="0" applyAlignment="0" applyProtection="0"/>
    <xf numFmtId="165" fontId="15" fillId="14" borderId="0" applyNumberFormat="0" applyBorder="0" applyAlignment="0" applyProtection="0"/>
    <xf numFmtId="165" fontId="15" fillId="14" borderId="0" applyNumberFormat="0" applyBorder="0" applyAlignment="0" applyProtection="0"/>
    <xf numFmtId="165" fontId="15" fillId="14" borderId="0" applyNumberFormat="0" applyBorder="0" applyAlignment="0" applyProtection="0"/>
    <xf numFmtId="165" fontId="15" fillId="13" borderId="0" applyNumberFormat="0" applyBorder="0" applyAlignment="0" applyProtection="0"/>
    <xf numFmtId="165" fontId="15" fillId="13" borderId="0" applyNumberFormat="0" applyBorder="0" applyAlignment="0" applyProtection="0"/>
    <xf numFmtId="165" fontId="15" fillId="13" borderId="0" applyNumberFormat="0" applyBorder="0" applyAlignment="0" applyProtection="0"/>
    <xf numFmtId="165" fontId="15" fillId="13" borderId="0" applyNumberFormat="0" applyBorder="0" applyAlignment="0" applyProtection="0"/>
    <xf numFmtId="165" fontId="15" fillId="13" borderId="0" applyNumberFormat="0" applyBorder="0" applyAlignment="0" applyProtection="0"/>
    <xf numFmtId="165" fontId="15" fillId="13" borderId="0" applyNumberFormat="0" applyBorder="0" applyAlignment="0" applyProtection="0"/>
    <xf numFmtId="165" fontId="15" fillId="13" borderId="0" applyNumberFormat="0" applyBorder="0" applyAlignment="0" applyProtection="0"/>
    <xf numFmtId="165" fontId="15" fillId="13" borderId="0" applyNumberFormat="0" applyBorder="0" applyAlignment="0" applyProtection="0"/>
    <xf numFmtId="165" fontId="15" fillId="13" borderId="0" applyNumberFormat="0" applyBorder="0" applyAlignment="0" applyProtection="0"/>
    <xf numFmtId="165" fontId="15" fillId="13" borderId="0" applyNumberFormat="0" applyBorder="0" applyAlignment="0" applyProtection="0"/>
    <xf numFmtId="165" fontId="15" fillId="13" borderId="0" applyNumberFormat="0" applyBorder="0" applyAlignment="0" applyProtection="0"/>
    <xf numFmtId="165" fontId="15" fillId="13" borderId="0" applyNumberFormat="0" applyBorder="0" applyAlignment="0" applyProtection="0"/>
    <xf numFmtId="165" fontId="15" fillId="13" borderId="0" applyNumberFormat="0" applyBorder="0" applyAlignment="0" applyProtection="0"/>
    <xf numFmtId="165" fontId="15" fillId="13" borderId="0" applyNumberFormat="0" applyBorder="0" applyAlignment="0" applyProtection="0"/>
    <xf numFmtId="165" fontId="15" fillId="13" borderId="0" applyNumberFormat="0" applyBorder="0" applyAlignment="0" applyProtection="0"/>
    <xf numFmtId="165" fontId="15" fillId="13" borderId="0" applyNumberFormat="0" applyBorder="0" applyAlignment="0" applyProtection="0"/>
    <xf numFmtId="165" fontId="15" fillId="13" borderId="0" applyNumberFormat="0" applyBorder="0" applyAlignment="0" applyProtection="0"/>
    <xf numFmtId="165" fontId="15" fillId="13" borderId="0" applyNumberFormat="0" applyBorder="0" applyAlignment="0" applyProtection="0"/>
    <xf numFmtId="165" fontId="15" fillId="13" borderId="0" applyNumberFormat="0" applyBorder="0" applyAlignment="0" applyProtection="0"/>
    <xf numFmtId="165" fontId="15" fillId="13" borderId="0" applyNumberFormat="0" applyBorder="0" applyAlignment="0" applyProtection="0"/>
    <xf numFmtId="165" fontId="15" fillId="13" borderId="0" applyNumberFormat="0" applyBorder="0" applyAlignment="0" applyProtection="0"/>
    <xf numFmtId="165" fontId="15" fillId="13" borderId="0" applyNumberFormat="0" applyBorder="0" applyAlignment="0" applyProtection="0"/>
    <xf numFmtId="165" fontId="15" fillId="13" borderId="0" applyNumberFormat="0" applyBorder="0" applyAlignment="0" applyProtection="0"/>
    <xf numFmtId="165" fontId="15" fillId="13" borderId="0" applyNumberFormat="0" applyBorder="0" applyAlignment="0" applyProtection="0"/>
    <xf numFmtId="165" fontId="15" fillId="13" borderId="0" applyNumberFormat="0" applyBorder="0" applyAlignment="0" applyProtection="0"/>
    <xf numFmtId="165" fontId="15" fillId="13" borderId="0" applyNumberFormat="0" applyBorder="0" applyAlignment="0" applyProtection="0"/>
    <xf numFmtId="165" fontId="15" fillId="13" borderId="0" applyNumberFormat="0" applyBorder="0" applyAlignment="0" applyProtection="0"/>
    <xf numFmtId="165" fontId="15" fillId="13" borderId="0" applyNumberFormat="0" applyBorder="0" applyAlignment="0" applyProtection="0"/>
    <xf numFmtId="165" fontId="15" fillId="13" borderId="0" applyNumberFormat="0" applyBorder="0" applyAlignment="0" applyProtection="0"/>
    <xf numFmtId="165" fontId="15" fillId="13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8" borderId="0" applyNumberFormat="0" applyBorder="0" applyAlignment="0" applyProtection="0"/>
    <xf numFmtId="165" fontId="15" fillId="18" borderId="0" applyNumberFormat="0" applyBorder="0" applyAlignment="0" applyProtection="0"/>
    <xf numFmtId="165" fontId="15" fillId="18" borderId="0" applyNumberFormat="0" applyBorder="0" applyAlignment="0" applyProtection="0"/>
    <xf numFmtId="165" fontId="15" fillId="18" borderId="0" applyNumberFormat="0" applyBorder="0" applyAlignment="0" applyProtection="0"/>
    <xf numFmtId="165" fontId="15" fillId="18" borderId="0" applyNumberFormat="0" applyBorder="0" applyAlignment="0" applyProtection="0"/>
    <xf numFmtId="165" fontId="15" fillId="18" borderId="0" applyNumberFormat="0" applyBorder="0" applyAlignment="0" applyProtection="0"/>
    <xf numFmtId="165" fontId="15" fillId="18" borderId="0" applyNumberFormat="0" applyBorder="0" applyAlignment="0" applyProtection="0"/>
    <xf numFmtId="165" fontId="15" fillId="18" borderId="0" applyNumberFormat="0" applyBorder="0" applyAlignment="0" applyProtection="0"/>
    <xf numFmtId="165" fontId="15" fillId="18" borderId="0" applyNumberFormat="0" applyBorder="0" applyAlignment="0" applyProtection="0"/>
    <xf numFmtId="165" fontId="15" fillId="18" borderId="0" applyNumberFormat="0" applyBorder="0" applyAlignment="0" applyProtection="0"/>
    <xf numFmtId="165" fontId="15" fillId="18" borderId="0" applyNumberFormat="0" applyBorder="0" applyAlignment="0" applyProtection="0"/>
    <xf numFmtId="165" fontId="15" fillId="18" borderId="0" applyNumberFormat="0" applyBorder="0" applyAlignment="0" applyProtection="0"/>
    <xf numFmtId="165" fontId="15" fillId="18" borderId="0" applyNumberFormat="0" applyBorder="0" applyAlignment="0" applyProtection="0"/>
    <xf numFmtId="165" fontId="15" fillId="18" borderId="0" applyNumberFormat="0" applyBorder="0" applyAlignment="0" applyProtection="0"/>
    <xf numFmtId="165" fontId="15" fillId="18" borderId="0" applyNumberFormat="0" applyBorder="0" applyAlignment="0" applyProtection="0"/>
    <xf numFmtId="165" fontId="15" fillId="18" borderId="0" applyNumberFormat="0" applyBorder="0" applyAlignment="0" applyProtection="0"/>
    <xf numFmtId="165" fontId="15" fillId="18" borderId="0" applyNumberFormat="0" applyBorder="0" applyAlignment="0" applyProtection="0"/>
    <xf numFmtId="165" fontId="15" fillId="18" borderId="0" applyNumberFormat="0" applyBorder="0" applyAlignment="0" applyProtection="0"/>
    <xf numFmtId="165" fontId="15" fillId="18" borderId="0" applyNumberFormat="0" applyBorder="0" applyAlignment="0" applyProtection="0"/>
    <xf numFmtId="165" fontId="15" fillId="18" borderId="0" applyNumberFormat="0" applyBorder="0" applyAlignment="0" applyProtection="0"/>
    <xf numFmtId="165" fontId="15" fillId="18" borderId="0" applyNumberFormat="0" applyBorder="0" applyAlignment="0" applyProtection="0"/>
    <xf numFmtId="165" fontId="15" fillId="18" borderId="0" applyNumberFormat="0" applyBorder="0" applyAlignment="0" applyProtection="0"/>
    <xf numFmtId="165" fontId="15" fillId="18" borderId="0" applyNumberFormat="0" applyBorder="0" applyAlignment="0" applyProtection="0"/>
    <xf numFmtId="165" fontId="15" fillId="18" borderId="0" applyNumberFormat="0" applyBorder="0" applyAlignment="0" applyProtection="0"/>
    <xf numFmtId="165" fontId="15" fillId="18" borderId="0" applyNumberFormat="0" applyBorder="0" applyAlignment="0" applyProtection="0"/>
    <xf numFmtId="165" fontId="15" fillId="18" borderId="0" applyNumberFormat="0" applyBorder="0" applyAlignment="0" applyProtection="0"/>
    <xf numFmtId="165" fontId="15" fillId="18" borderId="0" applyNumberFormat="0" applyBorder="0" applyAlignment="0" applyProtection="0"/>
    <xf numFmtId="165" fontId="15" fillId="18" borderId="0" applyNumberFormat="0" applyBorder="0" applyAlignment="0" applyProtection="0"/>
    <xf numFmtId="165" fontId="15" fillId="18" borderId="0" applyNumberFormat="0" applyBorder="0" applyAlignment="0" applyProtection="0"/>
    <xf numFmtId="165" fontId="15" fillId="18" borderId="0" applyNumberFormat="0" applyBorder="0" applyAlignment="0" applyProtection="0"/>
    <xf numFmtId="165" fontId="15" fillId="19" borderId="0" applyNumberFormat="0" applyBorder="0" applyAlignment="0" applyProtection="0"/>
    <xf numFmtId="165" fontId="15" fillId="19" borderId="0" applyNumberFormat="0" applyBorder="0" applyAlignment="0" applyProtection="0"/>
    <xf numFmtId="165" fontId="15" fillId="19" borderId="0" applyNumberFormat="0" applyBorder="0" applyAlignment="0" applyProtection="0"/>
    <xf numFmtId="165" fontId="15" fillId="19" borderId="0" applyNumberFormat="0" applyBorder="0" applyAlignment="0" applyProtection="0"/>
    <xf numFmtId="165" fontId="15" fillId="19" borderId="0" applyNumberFormat="0" applyBorder="0" applyAlignment="0" applyProtection="0"/>
    <xf numFmtId="165" fontId="15" fillId="19" borderId="0" applyNumberFormat="0" applyBorder="0" applyAlignment="0" applyProtection="0"/>
    <xf numFmtId="165" fontId="15" fillId="19" borderId="0" applyNumberFormat="0" applyBorder="0" applyAlignment="0" applyProtection="0"/>
    <xf numFmtId="165" fontId="15" fillId="19" borderId="0" applyNumberFormat="0" applyBorder="0" applyAlignment="0" applyProtection="0"/>
    <xf numFmtId="165" fontId="15" fillId="19" borderId="0" applyNumberFormat="0" applyBorder="0" applyAlignment="0" applyProtection="0"/>
    <xf numFmtId="165" fontId="15" fillId="19" borderId="0" applyNumberFormat="0" applyBorder="0" applyAlignment="0" applyProtection="0"/>
    <xf numFmtId="165" fontId="15" fillId="19" borderId="0" applyNumberFormat="0" applyBorder="0" applyAlignment="0" applyProtection="0"/>
    <xf numFmtId="165" fontId="15" fillId="19" borderId="0" applyNumberFormat="0" applyBorder="0" applyAlignment="0" applyProtection="0"/>
    <xf numFmtId="165" fontId="15" fillId="19" borderId="0" applyNumberFormat="0" applyBorder="0" applyAlignment="0" applyProtection="0"/>
    <xf numFmtId="165" fontId="15" fillId="19" borderId="0" applyNumberFormat="0" applyBorder="0" applyAlignment="0" applyProtection="0"/>
    <xf numFmtId="165" fontId="15" fillId="19" borderId="0" applyNumberFormat="0" applyBorder="0" applyAlignment="0" applyProtection="0"/>
    <xf numFmtId="165" fontId="15" fillId="19" borderId="0" applyNumberFormat="0" applyBorder="0" applyAlignment="0" applyProtection="0"/>
    <xf numFmtId="165" fontId="15" fillId="19" borderId="0" applyNumberFormat="0" applyBorder="0" applyAlignment="0" applyProtection="0"/>
    <xf numFmtId="165" fontId="15" fillId="19" borderId="0" applyNumberFormat="0" applyBorder="0" applyAlignment="0" applyProtection="0"/>
    <xf numFmtId="165" fontId="15" fillId="19" borderId="0" applyNumberFormat="0" applyBorder="0" applyAlignment="0" applyProtection="0"/>
    <xf numFmtId="165" fontId="15" fillId="19" borderId="0" applyNumberFormat="0" applyBorder="0" applyAlignment="0" applyProtection="0"/>
    <xf numFmtId="165" fontId="15" fillId="19" borderId="0" applyNumberFormat="0" applyBorder="0" applyAlignment="0" applyProtection="0"/>
    <xf numFmtId="165" fontId="15" fillId="19" borderId="0" applyNumberFormat="0" applyBorder="0" applyAlignment="0" applyProtection="0"/>
    <xf numFmtId="165" fontId="15" fillId="19" borderId="0" applyNumberFormat="0" applyBorder="0" applyAlignment="0" applyProtection="0"/>
    <xf numFmtId="165" fontId="15" fillId="19" borderId="0" applyNumberFormat="0" applyBorder="0" applyAlignment="0" applyProtection="0"/>
    <xf numFmtId="165" fontId="15" fillId="19" borderId="0" applyNumberFormat="0" applyBorder="0" applyAlignment="0" applyProtection="0"/>
    <xf numFmtId="165" fontId="15" fillId="19" borderId="0" applyNumberFormat="0" applyBorder="0" applyAlignment="0" applyProtection="0"/>
    <xf numFmtId="165" fontId="15" fillId="19" borderId="0" applyNumberFormat="0" applyBorder="0" applyAlignment="0" applyProtection="0"/>
    <xf numFmtId="165" fontId="15" fillId="19" borderId="0" applyNumberFormat="0" applyBorder="0" applyAlignment="0" applyProtection="0"/>
    <xf numFmtId="165" fontId="15" fillId="19" borderId="0" applyNumberFormat="0" applyBorder="0" applyAlignment="0" applyProtection="0"/>
    <xf numFmtId="165" fontId="15" fillId="19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15" fillId="15" borderId="0" applyNumberFormat="0" applyBorder="0" applyAlignment="0" applyProtection="0"/>
    <xf numFmtId="165" fontId="2" fillId="0" borderId="0"/>
    <xf numFmtId="165" fontId="2" fillId="0" borderId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7" fillId="6" borderId="0" applyNumberFormat="0" applyBorder="0" applyAlignment="0" applyProtection="0"/>
    <xf numFmtId="165" fontId="17" fillId="6" borderId="0" applyNumberFormat="0" applyBorder="0" applyAlignment="0" applyProtection="0"/>
    <xf numFmtId="165" fontId="17" fillId="6" borderId="0" applyNumberFormat="0" applyBorder="0" applyAlignment="0" applyProtection="0"/>
    <xf numFmtId="165" fontId="17" fillId="6" borderId="0" applyNumberFormat="0" applyBorder="0" applyAlignment="0" applyProtection="0"/>
    <xf numFmtId="165" fontId="17" fillId="6" borderId="0" applyNumberFormat="0" applyBorder="0" applyAlignment="0" applyProtection="0"/>
    <xf numFmtId="165" fontId="17" fillId="6" borderId="0" applyNumberFormat="0" applyBorder="0" applyAlignment="0" applyProtection="0"/>
    <xf numFmtId="165" fontId="17" fillId="6" borderId="0" applyNumberFormat="0" applyBorder="0" applyAlignment="0" applyProtection="0"/>
    <xf numFmtId="165" fontId="17" fillId="6" borderId="0" applyNumberFormat="0" applyBorder="0" applyAlignment="0" applyProtection="0"/>
    <xf numFmtId="165" fontId="17" fillId="6" borderId="0" applyNumberFormat="0" applyBorder="0" applyAlignment="0" applyProtection="0"/>
    <xf numFmtId="165" fontId="17" fillId="6" borderId="0" applyNumberFormat="0" applyBorder="0" applyAlignment="0" applyProtection="0"/>
    <xf numFmtId="165" fontId="17" fillId="6" borderId="0" applyNumberFormat="0" applyBorder="0" applyAlignment="0" applyProtection="0"/>
    <xf numFmtId="165" fontId="17" fillId="6" borderId="0" applyNumberFormat="0" applyBorder="0" applyAlignment="0" applyProtection="0"/>
    <xf numFmtId="165" fontId="17" fillId="6" borderId="0" applyNumberFormat="0" applyBorder="0" applyAlignment="0" applyProtection="0"/>
    <xf numFmtId="165" fontId="17" fillId="6" borderId="0" applyNumberFormat="0" applyBorder="0" applyAlignment="0" applyProtection="0"/>
    <xf numFmtId="165" fontId="17" fillId="6" borderId="0" applyNumberFormat="0" applyBorder="0" applyAlignment="0" applyProtection="0"/>
    <xf numFmtId="165" fontId="17" fillId="6" borderId="0" applyNumberFormat="0" applyBorder="0" applyAlignment="0" applyProtection="0"/>
    <xf numFmtId="165" fontId="17" fillId="6" borderId="0" applyNumberFormat="0" applyBorder="0" applyAlignment="0" applyProtection="0"/>
    <xf numFmtId="165" fontId="17" fillId="6" borderId="0" applyNumberFormat="0" applyBorder="0" applyAlignment="0" applyProtection="0"/>
    <xf numFmtId="165" fontId="17" fillId="6" borderId="0" applyNumberFormat="0" applyBorder="0" applyAlignment="0" applyProtection="0"/>
    <xf numFmtId="165" fontId="17" fillId="6" borderId="0" applyNumberFormat="0" applyBorder="0" applyAlignment="0" applyProtection="0"/>
    <xf numFmtId="165" fontId="17" fillId="6" borderId="0" applyNumberFormat="0" applyBorder="0" applyAlignment="0" applyProtection="0"/>
    <xf numFmtId="165" fontId="17" fillId="6" borderId="0" applyNumberFormat="0" applyBorder="0" applyAlignment="0" applyProtection="0"/>
    <xf numFmtId="165" fontId="17" fillId="6" borderId="0" applyNumberFormat="0" applyBorder="0" applyAlignment="0" applyProtection="0"/>
    <xf numFmtId="165" fontId="17" fillId="6" borderId="0" applyNumberFormat="0" applyBorder="0" applyAlignment="0" applyProtection="0"/>
    <xf numFmtId="165" fontId="17" fillId="6" borderId="0" applyNumberFormat="0" applyBorder="0" applyAlignment="0" applyProtection="0"/>
    <xf numFmtId="165" fontId="17" fillId="6" borderId="0" applyNumberFormat="0" applyBorder="0" applyAlignment="0" applyProtection="0"/>
    <xf numFmtId="165" fontId="17" fillId="6" borderId="0" applyNumberFormat="0" applyBorder="0" applyAlignment="0" applyProtection="0"/>
    <xf numFmtId="165" fontId="17" fillId="6" borderId="0" applyNumberFormat="0" applyBorder="0" applyAlignment="0" applyProtection="0"/>
    <xf numFmtId="165" fontId="17" fillId="6" borderId="0" applyNumberFormat="0" applyBorder="0" applyAlignment="0" applyProtection="0"/>
    <xf numFmtId="165" fontId="17" fillId="6" borderId="0" applyNumberFormat="0" applyBorder="0" applyAlignment="0" applyProtection="0"/>
    <xf numFmtId="165" fontId="18" fillId="0" borderId="0"/>
    <xf numFmtId="165" fontId="19" fillId="0" borderId="0" applyNumberFormat="0" applyFill="0" applyBorder="0" applyAlignment="0" applyProtection="0"/>
    <xf numFmtId="165" fontId="20" fillId="0" borderId="20" applyAlignment="0" applyProtection="0"/>
    <xf numFmtId="165" fontId="16" fillId="0" borderId="0"/>
    <xf numFmtId="165" fontId="21" fillId="0" borderId="0"/>
    <xf numFmtId="165" fontId="16" fillId="0" borderId="0"/>
    <xf numFmtId="165" fontId="22" fillId="0" borderId="0" applyFill="0" applyBorder="0" applyAlignment="0"/>
    <xf numFmtId="165" fontId="23" fillId="13" borderId="21" applyNumberFormat="0" applyAlignment="0" applyProtection="0"/>
    <xf numFmtId="165" fontId="23" fillId="13" borderId="21" applyNumberFormat="0" applyAlignment="0" applyProtection="0"/>
    <xf numFmtId="165" fontId="23" fillId="13" borderId="21" applyNumberFormat="0" applyAlignment="0" applyProtection="0"/>
    <xf numFmtId="165" fontId="23" fillId="13" borderId="21" applyNumberFormat="0" applyAlignment="0" applyProtection="0"/>
    <xf numFmtId="165" fontId="23" fillId="13" borderId="21" applyNumberFormat="0" applyAlignment="0" applyProtection="0"/>
    <xf numFmtId="165" fontId="23" fillId="13" borderId="21" applyNumberFormat="0" applyAlignment="0" applyProtection="0"/>
    <xf numFmtId="165" fontId="23" fillId="13" borderId="21" applyNumberFormat="0" applyAlignment="0" applyProtection="0"/>
    <xf numFmtId="165" fontId="23" fillId="13" borderId="21" applyNumberFormat="0" applyAlignment="0" applyProtection="0"/>
    <xf numFmtId="165" fontId="23" fillId="13" borderId="21" applyNumberFormat="0" applyAlignment="0" applyProtection="0"/>
    <xf numFmtId="165" fontId="23" fillId="13" borderId="21" applyNumberFormat="0" applyAlignment="0" applyProtection="0"/>
    <xf numFmtId="165" fontId="23" fillId="13" borderId="21" applyNumberFormat="0" applyAlignment="0" applyProtection="0"/>
    <xf numFmtId="165" fontId="23" fillId="13" borderId="21" applyNumberFormat="0" applyAlignment="0" applyProtection="0"/>
    <xf numFmtId="165" fontId="23" fillId="13" borderId="21" applyNumberFormat="0" applyAlignment="0" applyProtection="0"/>
    <xf numFmtId="165" fontId="23" fillId="13" borderId="21" applyNumberFormat="0" applyAlignment="0" applyProtection="0"/>
    <xf numFmtId="165" fontId="23" fillId="13" borderId="21" applyNumberFormat="0" applyAlignment="0" applyProtection="0"/>
    <xf numFmtId="165" fontId="23" fillId="13" borderId="21" applyNumberFormat="0" applyAlignment="0" applyProtection="0"/>
    <xf numFmtId="165" fontId="23" fillId="13" borderId="21" applyNumberFormat="0" applyAlignment="0" applyProtection="0"/>
    <xf numFmtId="165" fontId="23" fillId="13" borderId="21" applyNumberFormat="0" applyAlignment="0" applyProtection="0"/>
    <xf numFmtId="165" fontId="23" fillId="13" borderId="21" applyNumberFormat="0" applyAlignment="0" applyProtection="0"/>
    <xf numFmtId="165" fontId="23" fillId="13" borderId="21" applyNumberFormat="0" applyAlignment="0" applyProtection="0"/>
    <xf numFmtId="165" fontId="23" fillId="13" borderId="21" applyNumberFormat="0" applyAlignment="0" applyProtection="0"/>
    <xf numFmtId="165" fontId="23" fillId="13" borderId="21" applyNumberFormat="0" applyAlignment="0" applyProtection="0"/>
    <xf numFmtId="165" fontId="23" fillId="13" borderId="21" applyNumberFormat="0" applyAlignment="0" applyProtection="0"/>
    <xf numFmtId="165" fontId="23" fillId="13" borderId="21" applyNumberFormat="0" applyAlignment="0" applyProtection="0"/>
    <xf numFmtId="165" fontId="23" fillId="13" borderId="21" applyNumberFormat="0" applyAlignment="0" applyProtection="0"/>
    <xf numFmtId="165" fontId="23" fillId="13" borderId="21" applyNumberFormat="0" applyAlignment="0" applyProtection="0"/>
    <xf numFmtId="165" fontId="23" fillId="13" borderId="21" applyNumberFormat="0" applyAlignment="0" applyProtection="0"/>
    <xf numFmtId="165" fontId="23" fillId="13" borderId="21" applyNumberFormat="0" applyAlignment="0" applyProtection="0"/>
    <xf numFmtId="165" fontId="23" fillId="13" borderId="21" applyNumberFormat="0" applyAlignment="0" applyProtection="0"/>
    <xf numFmtId="165" fontId="23" fillId="13" borderId="21" applyNumberFormat="0" applyAlignment="0" applyProtection="0"/>
    <xf numFmtId="165" fontId="24" fillId="21" borderId="22" applyNumberFormat="0" applyAlignment="0" applyProtection="0"/>
    <xf numFmtId="165" fontId="24" fillId="21" borderId="22" applyNumberFormat="0" applyAlignment="0" applyProtection="0"/>
    <xf numFmtId="165" fontId="24" fillId="21" borderId="22" applyNumberFormat="0" applyAlignment="0" applyProtection="0"/>
    <xf numFmtId="165" fontId="24" fillId="21" borderId="22" applyNumberFormat="0" applyAlignment="0" applyProtection="0"/>
    <xf numFmtId="165" fontId="24" fillId="21" borderId="22" applyNumberFormat="0" applyAlignment="0" applyProtection="0"/>
    <xf numFmtId="165" fontId="24" fillId="21" borderId="22" applyNumberFormat="0" applyAlignment="0" applyProtection="0"/>
    <xf numFmtId="165" fontId="24" fillId="21" borderId="22" applyNumberFormat="0" applyAlignment="0" applyProtection="0"/>
    <xf numFmtId="165" fontId="24" fillId="21" borderId="22" applyNumberFormat="0" applyAlignment="0" applyProtection="0"/>
    <xf numFmtId="165" fontId="24" fillId="21" borderId="22" applyNumberFormat="0" applyAlignment="0" applyProtection="0"/>
    <xf numFmtId="165" fontId="24" fillId="21" borderId="22" applyNumberFormat="0" applyAlignment="0" applyProtection="0"/>
    <xf numFmtId="165" fontId="24" fillId="21" borderId="22" applyNumberFormat="0" applyAlignment="0" applyProtection="0"/>
    <xf numFmtId="165" fontId="24" fillId="21" borderId="22" applyNumberFormat="0" applyAlignment="0" applyProtection="0"/>
    <xf numFmtId="165" fontId="24" fillId="21" borderId="22" applyNumberFormat="0" applyAlignment="0" applyProtection="0"/>
    <xf numFmtId="165" fontId="24" fillId="21" borderId="22" applyNumberFormat="0" applyAlignment="0" applyProtection="0"/>
    <xf numFmtId="165" fontId="24" fillId="21" borderId="22" applyNumberFormat="0" applyAlignment="0" applyProtection="0"/>
    <xf numFmtId="165" fontId="24" fillId="21" borderId="22" applyNumberFormat="0" applyAlignment="0" applyProtection="0"/>
    <xf numFmtId="165" fontId="24" fillId="21" borderId="22" applyNumberFormat="0" applyAlignment="0" applyProtection="0"/>
    <xf numFmtId="165" fontId="24" fillId="21" borderId="22" applyNumberFormat="0" applyAlignment="0" applyProtection="0"/>
    <xf numFmtId="165" fontId="24" fillId="21" borderId="22" applyNumberFormat="0" applyAlignment="0" applyProtection="0"/>
    <xf numFmtId="165" fontId="24" fillId="21" borderId="22" applyNumberFormat="0" applyAlignment="0" applyProtection="0"/>
    <xf numFmtId="165" fontId="24" fillId="21" borderId="22" applyNumberFormat="0" applyAlignment="0" applyProtection="0"/>
    <xf numFmtId="165" fontId="24" fillId="21" borderId="22" applyNumberFormat="0" applyAlignment="0" applyProtection="0"/>
    <xf numFmtId="165" fontId="24" fillId="21" borderId="22" applyNumberFormat="0" applyAlignment="0" applyProtection="0"/>
    <xf numFmtId="165" fontId="24" fillId="21" borderId="22" applyNumberFormat="0" applyAlignment="0" applyProtection="0"/>
    <xf numFmtId="165" fontId="24" fillId="21" borderId="22" applyNumberFormat="0" applyAlignment="0" applyProtection="0"/>
    <xf numFmtId="165" fontId="24" fillId="21" borderId="22" applyNumberFormat="0" applyAlignment="0" applyProtection="0"/>
    <xf numFmtId="165" fontId="24" fillId="21" borderId="22" applyNumberFormat="0" applyAlignment="0" applyProtection="0"/>
    <xf numFmtId="165" fontId="24" fillId="21" borderId="22" applyNumberFormat="0" applyAlignment="0" applyProtection="0"/>
    <xf numFmtId="165" fontId="24" fillId="21" borderId="22" applyNumberFormat="0" applyAlignment="0" applyProtection="0"/>
    <xf numFmtId="165" fontId="24" fillId="21" borderId="22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5" fillId="0" borderId="0" applyNumberFormat="0" applyAlignment="0">
      <alignment horizontal="left"/>
    </xf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6" fillId="0" borderId="0" applyNumberFormat="0" applyAlignment="0">
      <alignment horizontal="left"/>
    </xf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14" fillId="0" borderId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9" fillId="22" borderId="0" applyNumberFormat="0" applyBorder="0" applyAlignment="0" applyProtection="0"/>
    <xf numFmtId="165" fontId="29" fillId="22" borderId="0" applyNumberFormat="0" applyBorder="0" applyAlignment="0" applyProtection="0"/>
    <xf numFmtId="165" fontId="30" fillId="23" borderId="0"/>
    <xf numFmtId="165" fontId="31" fillId="0" borderId="23" applyNumberFormat="0" applyAlignment="0" applyProtection="0">
      <alignment horizontal="left" vertical="center"/>
    </xf>
    <xf numFmtId="165" fontId="31" fillId="0" borderId="9">
      <alignment horizontal="left" vertical="center"/>
    </xf>
    <xf numFmtId="165" fontId="32" fillId="0" borderId="24" applyNumberFormat="0" applyFill="0" applyAlignment="0" applyProtection="0"/>
    <xf numFmtId="165" fontId="32" fillId="0" borderId="24" applyNumberFormat="0" applyFill="0" applyAlignment="0" applyProtection="0"/>
    <xf numFmtId="165" fontId="32" fillId="0" borderId="24" applyNumberFormat="0" applyFill="0" applyAlignment="0" applyProtection="0"/>
    <xf numFmtId="165" fontId="32" fillId="0" borderId="24" applyNumberFormat="0" applyFill="0" applyAlignment="0" applyProtection="0"/>
    <xf numFmtId="165" fontId="32" fillId="0" borderId="24" applyNumberFormat="0" applyFill="0" applyAlignment="0" applyProtection="0"/>
    <xf numFmtId="165" fontId="32" fillId="0" borderId="24" applyNumberFormat="0" applyFill="0" applyAlignment="0" applyProtection="0"/>
    <xf numFmtId="165" fontId="32" fillId="0" borderId="24" applyNumberFormat="0" applyFill="0" applyAlignment="0" applyProtection="0"/>
    <xf numFmtId="165" fontId="32" fillId="0" borderId="24" applyNumberFormat="0" applyFill="0" applyAlignment="0" applyProtection="0"/>
    <xf numFmtId="165" fontId="32" fillId="0" borderId="24" applyNumberFormat="0" applyFill="0" applyAlignment="0" applyProtection="0"/>
    <xf numFmtId="165" fontId="32" fillId="0" borderId="24" applyNumberFormat="0" applyFill="0" applyAlignment="0" applyProtection="0"/>
    <xf numFmtId="165" fontId="32" fillId="0" borderId="24" applyNumberFormat="0" applyFill="0" applyAlignment="0" applyProtection="0"/>
    <xf numFmtId="165" fontId="32" fillId="0" borderId="24" applyNumberFormat="0" applyFill="0" applyAlignment="0" applyProtection="0"/>
    <xf numFmtId="165" fontId="32" fillId="0" borderId="24" applyNumberFormat="0" applyFill="0" applyAlignment="0" applyProtection="0"/>
    <xf numFmtId="165" fontId="32" fillId="0" borderId="24" applyNumberFormat="0" applyFill="0" applyAlignment="0" applyProtection="0"/>
    <xf numFmtId="165" fontId="32" fillId="0" borderId="24" applyNumberFormat="0" applyFill="0" applyAlignment="0" applyProtection="0"/>
    <xf numFmtId="165" fontId="32" fillId="0" borderId="24" applyNumberFormat="0" applyFill="0" applyAlignment="0" applyProtection="0"/>
    <xf numFmtId="165" fontId="32" fillId="0" borderId="24" applyNumberFormat="0" applyFill="0" applyAlignment="0" applyProtection="0"/>
    <xf numFmtId="165" fontId="32" fillId="0" borderId="24" applyNumberFormat="0" applyFill="0" applyAlignment="0" applyProtection="0"/>
    <xf numFmtId="165" fontId="32" fillId="0" borderId="24" applyNumberFormat="0" applyFill="0" applyAlignment="0" applyProtection="0"/>
    <xf numFmtId="165" fontId="32" fillId="0" borderId="24" applyNumberFormat="0" applyFill="0" applyAlignment="0" applyProtection="0"/>
    <xf numFmtId="165" fontId="32" fillId="0" borderId="24" applyNumberFormat="0" applyFill="0" applyAlignment="0" applyProtection="0"/>
    <xf numFmtId="165" fontId="32" fillId="0" borderId="24" applyNumberFormat="0" applyFill="0" applyAlignment="0" applyProtection="0"/>
    <xf numFmtId="165" fontId="32" fillId="0" borderId="24" applyNumberFormat="0" applyFill="0" applyAlignment="0" applyProtection="0"/>
    <xf numFmtId="165" fontId="32" fillId="0" borderId="24" applyNumberFormat="0" applyFill="0" applyAlignment="0" applyProtection="0"/>
    <xf numFmtId="165" fontId="32" fillId="0" borderId="24" applyNumberFormat="0" applyFill="0" applyAlignment="0" applyProtection="0"/>
    <xf numFmtId="165" fontId="32" fillId="0" borderId="24" applyNumberFormat="0" applyFill="0" applyAlignment="0" applyProtection="0"/>
    <xf numFmtId="165" fontId="32" fillId="0" borderId="24" applyNumberFormat="0" applyFill="0" applyAlignment="0" applyProtection="0"/>
    <xf numFmtId="165" fontId="32" fillId="0" borderId="24" applyNumberFormat="0" applyFill="0" applyAlignment="0" applyProtection="0"/>
    <xf numFmtId="165" fontId="32" fillId="0" borderId="24" applyNumberFormat="0" applyFill="0" applyAlignment="0" applyProtection="0"/>
    <xf numFmtId="165" fontId="32" fillId="0" borderId="24" applyNumberFormat="0" applyFill="0" applyAlignment="0" applyProtection="0"/>
    <xf numFmtId="165" fontId="33" fillId="0" borderId="25" applyNumberFormat="0" applyFill="0" applyAlignment="0" applyProtection="0"/>
    <xf numFmtId="165" fontId="33" fillId="0" borderId="25" applyNumberFormat="0" applyFill="0" applyAlignment="0" applyProtection="0"/>
    <xf numFmtId="165" fontId="33" fillId="0" borderId="25" applyNumberFormat="0" applyFill="0" applyAlignment="0" applyProtection="0"/>
    <xf numFmtId="165" fontId="33" fillId="0" borderId="25" applyNumberFormat="0" applyFill="0" applyAlignment="0" applyProtection="0"/>
    <xf numFmtId="165" fontId="33" fillId="0" borderId="25" applyNumberFormat="0" applyFill="0" applyAlignment="0" applyProtection="0"/>
    <xf numFmtId="165" fontId="33" fillId="0" borderId="25" applyNumberFormat="0" applyFill="0" applyAlignment="0" applyProtection="0"/>
    <xf numFmtId="165" fontId="33" fillId="0" borderId="25" applyNumberFormat="0" applyFill="0" applyAlignment="0" applyProtection="0"/>
    <xf numFmtId="165" fontId="33" fillId="0" borderId="25" applyNumberFormat="0" applyFill="0" applyAlignment="0" applyProtection="0"/>
    <xf numFmtId="165" fontId="33" fillId="0" borderId="25" applyNumberFormat="0" applyFill="0" applyAlignment="0" applyProtection="0"/>
    <xf numFmtId="165" fontId="33" fillId="0" borderId="25" applyNumberFormat="0" applyFill="0" applyAlignment="0" applyProtection="0"/>
    <xf numFmtId="165" fontId="33" fillId="0" borderId="25" applyNumberFormat="0" applyFill="0" applyAlignment="0" applyProtection="0"/>
    <xf numFmtId="165" fontId="33" fillId="0" borderId="25" applyNumberFormat="0" applyFill="0" applyAlignment="0" applyProtection="0"/>
    <xf numFmtId="165" fontId="33" fillId="0" borderId="25" applyNumberFormat="0" applyFill="0" applyAlignment="0" applyProtection="0"/>
    <xf numFmtId="165" fontId="33" fillId="0" borderId="25" applyNumberFormat="0" applyFill="0" applyAlignment="0" applyProtection="0"/>
    <xf numFmtId="165" fontId="33" fillId="0" borderId="25" applyNumberFormat="0" applyFill="0" applyAlignment="0" applyProtection="0"/>
    <xf numFmtId="165" fontId="33" fillId="0" borderId="25" applyNumberFormat="0" applyFill="0" applyAlignment="0" applyProtection="0"/>
    <xf numFmtId="165" fontId="33" fillId="0" borderId="25" applyNumberFormat="0" applyFill="0" applyAlignment="0" applyProtection="0"/>
    <xf numFmtId="165" fontId="33" fillId="0" borderId="25" applyNumberFormat="0" applyFill="0" applyAlignment="0" applyProtection="0"/>
    <xf numFmtId="165" fontId="33" fillId="0" borderId="25" applyNumberFormat="0" applyFill="0" applyAlignment="0" applyProtection="0"/>
    <xf numFmtId="165" fontId="33" fillId="0" borderId="25" applyNumberFormat="0" applyFill="0" applyAlignment="0" applyProtection="0"/>
    <xf numFmtId="165" fontId="33" fillId="0" borderId="25" applyNumberFormat="0" applyFill="0" applyAlignment="0" applyProtection="0"/>
    <xf numFmtId="165" fontId="33" fillId="0" borderId="25" applyNumberFormat="0" applyFill="0" applyAlignment="0" applyProtection="0"/>
    <xf numFmtId="165" fontId="33" fillId="0" borderId="25" applyNumberFormat="0" applyFill="0" applyAlignment="0" applyProtection="0"/>
    <xf numFmtId="165" fontId="33" fillId="0" borderId="25" applyNumberFormat="0" applyFill="0" applyAlignment="0" applyProtection="0"/>
    <xf numFmtId="165" fontId="33" fillId="0" borderId="25" applyNumberFormat="0" applyFill="0" applyAlignment="0" applyProtection="0"/>
    <xf numFmtId="165" fontId="33" fillId="0" borderId="25" applyNumberFormat="0" applyFill="0" applyAlignment="0" applyProtection="0"/>
    <xf numFmtId="165" fontId="33" fillId="0" borderId="25" applyNumberFormat="0" applyFill="0" applyAlignment="0" applyProtection="0"/>
    <xf numFmtId="165" fontId="33" fillId="0" borderId="25" applyNumberFormat="0" applyFill="0" applyAlignment="0" applyProtection="0"/>
    <xf numFmtId="165" fontId="33" fillId="0" borderId="25" applyNumberFormat="0" applyFill="0" applyAlignment="0" applyProtection="0"/>
    <xf numFmtId="165" fontId="33" fillId="0" borderId="25" applyNumberFormat="0" applyFill="0" applyAlignment="0" applyProtection="0"/>
    <xf numFmtId="165" fontId="34" fillId="0" borderId="26" applyNumberFormat="0" applyFill="0" applyAlignment="0" applyProtection="0"/>
    <xf numFmtId="165" fontId="34" fillId="0" borderId="26" applyNumberFormat="0" applyFill="0" applyAlignment="0" applyProtection="0"/>
    <xf numFmtId="165" fontId="34" fillId="0" borderId="26" applyNumberFormat="0" applyFill="0" applyAlignment="0" applyProtection="0"/>
    <xf numFmtId="165" fontId="34" fillId="0" borderId="26" applyNumberFormat="0" applyFill="0" applyAlignment="0" applyProtection="0"/>
    <xf numFmtId="165" fontId="34" fillId="0" borderId="26" applyNumberFormat="0" applyFill="0" applyAlignment="0" applyProtection="0"/>
    <xf numFmtId="165" fontId="34" fillId="0" borderId="26" applyNumberFormat="0" applyFill="0" applyAlignment="0" applyProtection="0"/>
    <xf numFmtId="165" fontId="34" fillId="0" borderId="26" applyNumberFormat="0" applyFill="0" applyAlignment="0" applyProtection="0"/>
    <xf numFmtId="165" fontId="34" fillId="0" borderId="26" applyNumberFormat="0" applyFill="0" applyAlignment="0" applyProtection="0"/>
    <xf numFmtId="165" fontId="34" fillId="0" borderId="26" applyNumberFormat="0" applyFill="0" applyAlignment="0" applyProtection="0"/>
    <xf numFmtId="165" fontId="34" fillId="0" borderId="26" applyNumberFormat="0" applyFill="0" applyAlignment="0" applyProtection="0"/>
    <xf numFmtId="165" fontId="34" fillId="0" borderId="26" applyNumberFormat="0" applyFill="0" applyAlignment="0" applyProtection="0"/>
    <xf numFmtId="165" fontId="34" fillId="0" borderId="26" applyNumberFormat="0" applyFill="0" applyAlignment="0" applyProtection="0"/>
    <xf numFmtId="165" fontId="34" fillId="0" borderId="26" applyNumberFormat="0" applyFill="0" applyAlignment="0" applyProtection="0"/>
    <xf numFmtId="165" fontId="34" fillId="0" borderId="26" applyNumberFormat="0" applyFill="0" applyAlignment="0" applyProtection="0"/>
    <xf numFmtId="165" fontId="34" fillId="0" borderId="26" applyNumberFormat="0" applyFill="0" applyAlignment="0" applyProtection="0"/>
    <xf numFmtId="165" fontId="34" fillId="0" borderId="26" applyNumberFormat="0" applyFill="0" applyAlignment="0" applyProtection="0"/>
    <xf numFmtId="165" fontId="34" fillId="0" borderId="26" applyNumberFormat="0" applyFill="0" applyAlignment="0" applyProtection="0"/>
    <xf numFmtId="165" fontId="34" fillId="0" borderId="26" applyNumberFormat="0" applyFill="0" applyAlignment="0" applyProtection="0"/>
    <xf numFmtId="165" fontId="34" fillId="0" borderId="26" applyNumberFormat="0" applyFill="0" applyAlignment="0" applyProtection="0"/>
    <xf numFmtId="165" fontId="34" fillId="0" borderId="26" applyNumberFormat="0" applyFill="0" applyAlignment="0" applyProtection="0"/>
    <xf numFmtId="165" fontId="34" fillId="0" borderId="26" applyNumberFormat="0" applyFill="0" applyAlignment="0" applyProtection="0"/>
    <xf numFmtId="165" fontId="34" fillId="0" borderId="26" applyNumberFormat="0" applyFill="0" applyAlignment="0" applyProtection="0"/>
    <xf numFmtId="165" fontId="34" fillId="0" borderId="26" applyNumberFormat="0" applyFill="0" applyAlignment="0" applyProtection="0"/>
    <xf numFmtId="165" fontId="34" fillId="0" borderId="26" applyNumberFormat="0" applyFill="0" applyAlignment="0" applyProtection="0"/>
    <xf numFmtId="165" fontId="34" fillId="0" borderId="26" applyNumberFormat="0" applyFill="0" applyAlignment="0" applyProtection="0"/>
    <xf numFmtId="165" fontId="34" fillId="0" borderId="26" applyNumberFormat="0" applyFill="0" applyAlignment="0" applyProtection="0"/>
    <xf numFmtId="165" fontId="34" fillId="0" borderId="26" applyNumberFormat="0" applyFill="0" applyAlignment="0" applyProtection="0"/>
    <xf numFmtId="165" fontId="34" fillId="0" borderId="26" applyNumberFormat="0" applyFill="0" applyAlignment="0" applyProtection="0"/>
    <xf numFmtId="165" fontId="34" fillId="0" borderId="26" applyNumberFormat="0" applyFill="0" applyAlignment="0" applyProtection="0"/>
    <xf numFmtId="165" fontId="34" fillId="0" borderId="26" applyNumberFormat="0" applyFill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5" fillId="0" borderId="0" applyNumberFormat="0" applyFill="0" applyBorder="0" applyAlignment="0" applyProtection="0">
      <alignment vertical="top"/>
      <protection locked="0"/>
    </xf>
    <xf numFmtId="165" fontId="29" fillId="24" borderId="1" applyNumberFormat="0" applyBorder="0" applyAlignment="0" applyProtection="0"/>
    <xf numFmtId="165" fontId="29" fillId="24" borderId="1" applyNumberFormat="0" applyBorder="0" applyAlignment="0" applyProtection="0"/>
    <xf numFmtId="165" fontId="36" fillId="11" borderId="21" applyNumberFormat="0" applyAlignment="0" applyProtection="0"/>
    <xf numFmtId="165" fontId="36" fillId="11" borderId="21" applyNumberFormat="0" applyAlignment="0" applyProtection="0"/>
    <xf numFmtId="165" fontId="36" fillId="11" borderId="21" applyNumberFormat="0" applyAlignment="0" applyProtection="0"/>
    <xf numFmtId="165" fontId="36" fillId="11" borderId="21" applyNumberFormat="0" applyAlignment="0" applyProtection="0"/>
    <xf numFmtId="165" fontId="36" fillId="11" borderId="21" applyNumberFormat="0" applyAlignment="0" applyProtection="0"/>
    <xf numFmtId="165" fontId="36" fillId="11" borderId="21" applyNumberFormat="0" applyAlignment="0" applyProtection="0"/>
    <xf numFmtId="165" fontId="36" fillId="11" borderId="21" applyNumberFormat="0" applyAlignment="0" applyProtection="0"/>
    <xf numFmtId="165" fontId="36" fillId="11" borderId="21" applyNumberFormat="0" applyAlignment="0" applyProtection="0"/>
    <xf numFmtId="165" fontId="36" fillId="11" borderId="21" applyNumberFormat="0" applyAlignment="0" applyProtection="0"/>
    <xf numFmtId="165" fontId="36" fillId="11" borderId="21" applyNumberFormat="0" applyAlignment="0" applyProtection="0"/>
    <xf numFmtId="165" fontId="36" fillId="11" borderId="21" applyNumberFormat="0" applyAlignment="0" applyProtection="0"/>
    <xf numFmtId="165" fontId="36" fillId="11" borderId="21" applyNumberFormat="0" applyAlignment="0" applyProtection="0"/>
    <xf numFmtId="165" fontId="36" fillId="11" borderId="21" applyNumberFormat="0" applyAlignment="0" applyProtection="0"/>
    <xf numFmtId="165" fontId="36" fillId="11" borderId="21" applyNumberFormat="0" applyAlignment="0" applyProtection="0"/>
    <xf numFmtId="165" fontId="36" fillId="11" borderId="21" applyNumberFormat="0" applyAlignment="0" applyProtection="0"/>
    <xf numFmtId="165" fontId="36" fillId="11" borderId="21" applyNumberFormat="0" applyAlignment="0" applyProtection="0"/>
    <xf numFmtId="165" fontId="36" fillId="11" borderId="21" applyNumberFormat="0" applyAlignment="0" applyProtection="0"/>
    <xf numFmtId="165" fontId="36" fillId="11" borderId="21" applyNumberFormat="0" applyAlignment="0" applyProtection="0"/>
    <xf numFmtId="165" fontId="36" fillId="11" borderId="21" applyNumberFormat="0" applyAlignment="0" applyProtection="0"/>
    <xf numFmtId="165" fontId="36" fillId="11" borderId="21" applyNumberFormat="0" applyAlignment="0" applyProtection="0"/>
    <xf numFmtId="165" fontId="36" fillId="11" borderId="21" applyNumberFormat="0" applyAlignment="0" applyProtection="0"/>
    <xf numFmtId="165" fontId="36" fillId="11" borderId="21" applyNumberFormat="0" applyAlignment="0" applyProtection="0"/>
    <xf numFmtId="165" fontId="36" fillId="11" borderId="21" applyNumberFormat="0" applyAlignment="0" applyProtection="0"/>
    <xf numFmtId="165" fontId="36" fillId="11" borderId="21" applyNumberFormat="0" applyAlignment="0" applyProtection="0"/>
    <xf numFmtId="165" fontId="36" fillId="11" borderId="21" applyNumberFormat="0" applyAlignment="0" applyProtection="0"/>
    <xf numFmtId="165" fontId="36" fillId="11" borderId="21" applyNumberFormat="0" applyAlignment="0" applyProtection="0"/>
    <xf numFmtId="165" fontId="36" fillId="11" borderId="21" applyNumberFormat="0" applyAlignment="0" applyProtection="0"/>
    <xf numFmtId="165" fontId="36" fillId="11" borderId="21" applyNumberFormat="0" applyAlignment="0" applyProtection="0"/>
    <xf numFmtId="165" fontId="36" fillId="11" borderId="21" applyNumberFormat="0" applyAlignment="0" applyProtection="0"/>
    <xf numFmtId="165" fontId="36" fillId="11" borderId="21" applyNumberFormat="0" applyAlignment="0" applyProtection="0"/>
    <xf numFmtId="165" fontId="37" fillId="0" borderId="27" applyNumberFormat="0" applyFill="0" applyAlignment="0" applyProtection="0"/>
    <xf numFmtId="165" fontId="37" fillId="0" borderId="27" applyNumberFormat="0" applyFill="0" applyAlignment="0" applyProtection="0"/>
    <xf numFmtId="165" fontId="37" fillId="0" borderId="27" applyNumberFormat="0" applyFill="0" applyAlignment="0" applyProtection="0"/>
    <xf numFmtId="165" fontId="37" fillId="0" borderId="27" applyNumberFormat="0" applyFill="0" applyAlignment="0" applyProtection="0"/>
    <xf numFmtId="165" fontId="37" fillId="0" borderId="27" applyNumberFormat="0" applyFill="0" applyAlignment="0" applyProtection="0"/>
    <xf numFmtId="165" fontId="37" fillId="0" borderId="27" applyNumberFormat="0" applyFill="0" applyAlignment="0" applyProtection="0"/>
    <xf numFmtId="165" fontId="37" fillId="0" borderId="27" applyNumberFormat="0" applyFill="0" applyAlignment="0" applyProtection="0"/>
    <xf numFmtId="165" fontId="37" fillId="0" borderId="27" applyNumberFormat="0" applyFill="0" applyAlignment="0" applyProtection="0"/>
    <xf numFmtId="165" fontId="37" fillId="0" borderId="27" applyNumberFormat="0" applyFill="0" applyAlignment="0" applyProtection="0"/>
    <xf numFmtId="165" fontId="37" fillId="0" borderId="27" applyNumberFormat="0" applyFill="0" applyAlignment="0" applyProtection="0"/>
    <xf numFmtId="165" fontId="37" fillId="0" borderId="27" applyNumberFormat="0" applyFill="0" applyAlignment="0" applyProtection="0"/>
    <xf numFmtId="165" fontId="37" fillId="0" borderId="27" applyNumberFormat="0" applyFill="0" applyAlignment="0" applyProtection="0"/>
    <xf numFmtId="165" fontId="37" fillId="0" borderId="27" applyNumberFormat="0" applyFill="0" applyAlignment="0" applyProtection="0"/>
    <xf numFmtId="165" fontId="37" fillId="0" borderId="27" applyNumberFormat="0" applyFill="0" applyAlignment="0" applyProtection="0"/>
    <xf numFmtId="165" fontId="37" fillId="0" borderId="27" applyNumberFormat="0" applyFill="0" applyAlignment="0" applyProtection="0"/>
    <xf numFmtId="165" fontId="37" fillId="0" borderId="27" applyNumberFormat="0" applyFill="0" applyAlignment="0" applyProtection="0"/>
    <xf numFmtId="165" fontId="37" fillId="0" borderId="27" applyNumberFormat="0" applyFill="0" applyAlignment="0" applyProtection="0"/>
    <xf numFmtId="165" fontId="37" fillId="0" borderId="27" applyNumberFormat="0" applyFill="0" applyAlignment="0" applyProtection="0"/>
    <xf numFmtId="165" fontId="37" fillId="0" borderId="27" applyNumberFormat="0" applyFill="0" applyAlignment="0" applyProtection="0"/>
    <xf numFmtId="165" fontId="37" fillId="0" borderId="27" applyNumberFormat="0" applyFill="0" applyAlignment="0" applyProtection="0"/>
    <xf numFmtId="165" fontId="37" fillId="0" borderId="27" applyNumberFormat="0" applyFill="0" applyAlignment="0" applyProtection="0"/>
    <xf numFmtId="165" fontId="37" fillId="0" borderId="27" applyNumberFormat="0" applyFill="0" applyAlignment="0" applyProtection="0"/>
    <xf numFmtId="165" fontId="37" fillId="0" borderId="27" applyNumberFormat="0" applyFill="0" applyAlignment="0" applyProtection="0"/>
    <xf numFmtId="165" fontId="37" fillId="0" borderId="27" applyNumberFormat="0" applyFill="0" applyAlignment="0" applyProtection="0"/>
    <xf numFmtId="165" fontId="37" fillId="0" borderId="27" applyNumberFormat="0" applyFill="0" applyAlignment="0" applyProtection="0"/>
    <xf numFmtId="165" fontId="37" fillId="0" borderId="27" applyNumberFormat="0" applyFill="0" applyAlignment="0" applyProtection="0"/>
    <xf numFmtId="165" fontId="37" fillId="0" borderId="27" applyNumberFormat="0" applyFill="0" applyAlignment="0" applyProtection="0"/>
    <xf numFmtId="165" fontId="37" fillId="0" borderId="27" applyNumberFormat="0" applyFill="0" applyAlignment="0" applyProtection="0"/>
    <xf numFmtId="165" fontId="37" fillId="0" borderId="27" applyNumberFormat="0" applyFill="0" applyAlignment="0" applyProtection="0"/>
    <xf numFmtId="165" fontId="37" fillId="0" borderId="27" applyNumberFormat="0" applyFill="0" applyAlignment="0" applyProtection="0"/>
    <xf numFmtId="165" fontId="38" fillId="0" borderId="0">
      <alignment horizontal="justify" vertical="top" wrapText="1"/>
    </xf>
    <xf numFmtId="165" fontId="38" fillId="0" borderId="0">
      <alignment horizontal="justify" vertical="justify" wrapText="1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39" fillId="10" borderId="0" applyNumberFormat="0" applyBorder="0" applyAlignment="0" applyProtection="0"/>
    <xf numFmtId="165" fontId="39" fillId="10" borderId="0" applyNumberFormat="0" applyBorder="0" applyAlignment="0" applyProtection="0"/>
    <xf numFmtId="165" fontId="39" fillId="10" borderId="0" applyNumberFormat="0" applyBorder="0" applyAlignment="0" applyProtection="0"/>
    <xf numFmtId="165" fontId="39" fillId="10" borderId="0" applyNumberFormat="0" applyBorder="0" applyAlignment="0" applyProtection="0"/>
    <xf numFmtId="165" fontId="39" fillId="10" borderId="0" applyNumberFormat="0" applyBorder="0" applyAlignment="0" applyProtection="0"/>
    <xf numFmtId="165" fontId="39" fillId="10" borderId="0" applyNumberFormat="0" applyBorder="0" applyAlignment="0" applyProtection="0"/>
    <xf numFmtId="165" fontId="39" fillId="10" borderId="0" applyNumberFormat="0" applyBorder="0" applyAlignment="0" applyProtection="0"/>
    <xf numFmtId="165" fontId="39" fillId="10" borderId="0" applyNumberFormat="0" applyBorder="0" applyAlignment="0" applyProtection="0"/>
    <xf numFmtId="165" fontId="39" fillId="10" borderId="0" applyNumberFormat="0" applyBorder="0" applyAlignment="0" applyProtection="0"/>
    <xf numFmtId="165" fontId="39" fillId="10" borderId="0" applyNumberFormat="0" applyBorder="0" applyAlignment="0" applyProtection="0"/>
    <xf numFmtId="165" fontId="39" fillId="10" borderId="0" applyNumberFormat="0" applyBorder="0" applyAlignment="0" applyProtection="0"/>
    <xf numFmtId="165" fontId="39" fillId="10" borderId="0" applyNumberFormat="0" applyBorder="0" applyAlignment="0" applyProtection="0"/>
    <xf numFmtId="165" fontId="39" fillId="10" borderId="0" applyNumberFormat="0" applyBorder="0" applyAlignment="0" applyProtection="0"/>
    <xf numFmtId="165" fontId="39" fillId="10" borderId="0" applyNumberFormat="0" applyBorder="0" applyAlignment="0" applyProtection="0"/>
    <xf numFmtId="165" fontId="39" fillId="10" borderId="0" applyNumberFormat="0" applyBorder="0" applyAlignment="0" applyProtection="0"/>
    <xf numFmtId="165" fontId="39" fillId="10" borderId="0" applyNumberFormat="0" applyBorder="0" applyAlignment="0" applyProtection="0"/>
    <xf numFmtId="165" fontId="39" fillId="10" borderId="0" applyNumberFormat="0" applyBorder="0" applyAlignment="0" applyProtection="0"/>
    <xf numFmtId="165" fontId="39" fillId="10" borderId="0" applyNumberFormat="0" applyBorder="0" applyAlignment="0" applyProtection="0"/>
    <xf numFmtId="165" fontId="39" fillId="10" borderId="0" applyNumberFormat="0" applyBorder="0" applyAlignment="0" applyProtection="0"/>
    <xf numFmtId="165" fontId="39" fillId="10" borderId="0" applyNumberFormat="0" applyBorder="0" applyAlignment="0" applyProtection="0"/>
    <xf numFmtId="165" fontId="39" fillId="10" borderId="0" applyNumberFormat="0" applyBorder="0" applyAlignment="0" applyProtection="0"/>
    <xf numFmtId="165" fontId="39" fillId="10" borderId="0" applyNumberFormat="0" applyBorder="0" applyAlignment="0" applyProtection="0"/>
    <xf numFmtId="165" fontId="39" fillId="10" borderId="0" applyNumberFormat="0" applyBorder="0" applyAlignment="0" applyProtection="0"/>
    <xf numFmtId="165" fontId="39" fillId="10" borderId="0" applyNumberFormat="0" applyBorder="0" applyAlignment="0" applyProtection="0"/>
    <xf numFmtId="165" fontId="39" fillId="10" borderId="0" applyNumberFormat="0" applyBorder="0" applyAlignment="0" applyProtection="0"/>
    <xf numFmtId="165" fontId="39" fillId="10" borderId="0" applyNumberFormat="0" applyBorder="0" applyAlignment="0" applyProtection="0"/>
    <xf numFmtId="165" fontId="39" fillId="10" borderId="0" applyNumberFormat="0" applyBorder="0" applyAlignment="0" applyProtection="0"/>
    <xf numFmtId="165" fontId="39" fillId="10" borderId="0" applyNumberFormat="0" applyBorder="0" applyAlignment="0" applyProtection="0"/>
    <xf numFmtId="165" fontId="39" fillId="10" borderId="0" applyNumberFormat="0" applyBorder="0" applyAlignment="0" applyProtection="0"/>
    <xf numFmtId="165" fontId="39" fillId="10" borderId="0" applyNumberFormat="0" applyBorder="0" applyAlignment="0" applyProtection="0"/>
    <xf numFmtId="165" fontId="40" fillId="0" borderId="0"/>
    <xf numFmtId="165" fontId="41" fillId="0" borderId="0"/>
    <xf numFmtId="165" fontId="22" fillId="0" borderId="0"/>
    <xf numFmtId="176" fontId="2" fillId="0" borderId="0"/>
    <xf numFmtId="165" fontId="2" fillId="0" borderId="0"/>
    <xf numFmtId="165" fontId="6" fillId="0" borderId="0"/>
    <xf numFmtId="165" fontId="6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6" fillId="0" borderId="0"/>
    <xf numFmtId="165" fontId="2" fillId="0" borderId="0"/>
    <xf numFmtId="165" fontId="14" fillId="0" borderId="0"/>
    <xf numFmtId="165" fontId="2" fillId="0" borderId="0"/>
    <xf numFmtId="165" fontId="2" fillId="0" borderId="0"/>
    <xf numFmtId="165" fontId="2" fillId="0" borderId="0">
      <alignment vertical="center"/>
    </xf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6" fillId="0" borderId="0"/>
    <xf numFmtId="165" fontId="6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6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4" fillId="0" borderId="0"/>
    <xf numFmtId="165" fontId="14" fillId="0" borderId="0"/>
    <xf numFmtId="165" fontId="6" fillId="0" borderId="0"/>
    <xf numFmtId="165" fontId="6" fillId="0" borderId="0"/>
    <xf numFmtId="165" fontId="6" fillId="0" borderId="0"/>
    <xf numFmtId="165" fontId="1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>
      <alignment wrapText="1"/>
    </xf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6" fillId="0" borderId="0"/>
    <xf numFmtId="165" fontId="2" fillId="0" borderId="0"/>
    <xf numFmtId="165" fontId="2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6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6" fillId="0" borderId="0"/>
    <xf numFmtId="165" fontId="2" fillId="0" borderId="0"/>
    <xf numFmtId="165" fontId="2" fillId="0" borderId="0"/>
    <xf numFmtId="165" fontId="2" fillId="7" borderId="28" applyNumberFormat="0" applyFont="0" applyAlignment="0" applyProtection="0"/>
    <xf numFmtId="165" fontId="2" fillId="7" borderId="28" applyNumberFormat="0" applyFont="0" applyAlignment="0" applyProtection="0"/>
    <xf numFmtId="165" fontId="2" fillId="7" borderId="28" applyNumberFormat="0" applyFont="0" applyAlignment="0" applyProtection="0"/>
    <xf numFmtId="165" fontId="2" fillId="7" borderId="28" applyNumberFormat="0" applyFont="0" applyAlignment="0" applyProtection="0"/>
    <xf numFmtId="165" fontId="2" fillId="7" borderId="28" applyNumberFormat="0" applyFont="0" applyAlignment="0" applyProtection="0"/>
    <xf numFmtId="165" fontId="2" fillId="7" borderId="28" applyNumberFormat="0" applyFont="0" applyAlignment="0" applyProtection="0"/>
    <xf numFmtId="165" fontId="2" fillId="7" borderId="28" applyNumberFormat="0" applyFont="0" applyAlignment="0" applyProtection="0"/>
    <xf numFmtId="165" fontId="2" fillId="7" borderId="28" applyNumberFormat="0" applyFont="0" applyAlignment="0" applyProtection="0"/>
    <xf numFmtId="165" fontId="2" fillId="7" borderId="28" applyNumberFormat="0" applyFont="0" applyAlignment="0" applyProtection="0"/>
    <xf numFmtId="165" fontId="2" fillId="7" borderId="28" applyNumberFormat="0" applyFont="0" applyAlignment="0" applyProtection="0"/>
    <xf numFmtId="165" fontId="2" fillId="7" borderId="28" applyNumberFormat="0" applyFont="0" applyAlignment="0" applyProtection="0"/>
    <xf numFmtId="165" fontId="2" fillId="7" borderId="28" applyNumberFormat="0" applyFont="0" applyAlignment="0" applyProtection="0"/>
    <xf numFmtId="165" fontId="2" fillId="7" borderId="28" applyNumberFormat="0" applyFont="0" applyAlignment="0" applyProtection="0"/>
    <xf numFmtId="165" fontId="2" fillId="7" borderId="28" applyNumberFormat="0" applyFont="0" applyAlignment="0" applyProtection="0"/>
    <xf numFmtId="165" fontId="2" fillId="7" borderId="28" applyNumberFormat="0" applyFont="0" applyAlignment="0" applyProtection="0"/>
    <xf numFmtId="165" fontId="2" fillId="7" borderId="28" applyNumberFormat="0" applyFont="0" applyAlignment="0" applyProtection="0"/>
    <xf numFmtId="165" fontId="2" fillId="7" borderId="28" applyNumberFormat="0" applyFont="0" applyAlignment="0" applyProtection="0"/>
    <xf numFmtId="165" fontId="2" fillId="7" borderId="28" applyNumberFormat="0" applyFont="0" applyAlignment="0" applyProtection="0"/>
    <xf numFmtId="165" fontId="2" fillId="7" borderId="28" applyNumberFormat="0" applyFont="0" applyAlignment="0" applyProtection="0"/>
    <xf numFmtId="165" fontId="2" fillId="7" borderId="28" applyNumberFormat="0" applyFont="0" applyAlignment="0" applyProtection="0"/>
    <xf numFmtId="165" fontId="2" fillId="7" borderId="28" applyNumberFormat="0" applyFont="0" applyAlignment="0" applyProtection="0"/>
    <xf numFmtId="165" fontId="2" fillId="7" borderId="28" applyNumberFormat="0" applyFont="0" applyAlignment="0" applyProtection="0"/>
    <xf numFmtId="165" fontId="2" fillId="7" borderId="28" applyNumberFormat="0" applyFont="0" applyAlignment="0" applyProtection="0"/>
    <xf numFmtId="165" fontId="2" fillId="7" borderId="28" applyNumberFormat="0" applyFont="0" applyAlignment="0" applyProtection="0"/>
    <xf numFmtId="165" fontId="2" fillId="7" borderId="28" applyNumberFormat="0" applyFont="0" applyAlignment="0" applyProtection="0"/>
    <xf numFmtId="165" fontId="2" fillId="7" borderId="28" applyNumberFormat="0" applyFont="0" applyAlignment="0" applyProtection="0"/>
    <xf numFmtId="165" fontId="2" fillId="7" borderId="28" applyNumberFormat="0" applyFont="0" applyAlignment="0" applyProtection="0"/>
    <xf numFmtId="165" fontId="2" fillId="7" borderId="28" applyNumberFormat="0" applyFont="0" applyAlignment="0" applyProtection="0"/>
    <xf numFmtId="165" fontId="2" fillId="7" borderId="28" applyNumberFormat="0" applyFont="0" applyAlignment="0" applyProtection="0"/>
    <xf numFmtId="165" fontId="2" fillId="7" borderId="28" applyNumberFormat="0" applyFont="0" applyAlignment="0" applyProtection="0"/>
    <xf numFmtId="165" fontId="42" fillId="13" borderId="29" applyNumberFormat="0" applyAlignment="0" applyProtection="0"/>
    <xf numFmtId="165" fontId="42" fillId="13" borderId="29" applyNumberFormat="0" applyAlignment="0" applyProtection="0"/>
    <xf numFmtId="165" fontId="42" fillId="13" borderId="29" applyNumberFormat="0" applyAlignment="0" applyProtection="0"/>
    <xf numFmtId="165" fontId="42" fillId="13" borderId="29" applyNumberFormat="0" applyAlignment="0" applyProtection="0"/>
    <xf numFmtId="165" fontId="42" fillId="13" borderId="29" applyNumberFormat="0" applyAlignment="0" applyProtection="0"/>
    <xf numFmtId="165" fontId="42" fillId="13" borderId="29" applyNumberFormat="0" applyAlignment="0" applyProtection="0"/>
    <xf numFmtId="165" fontId="42" fillId="13" borderId="29" applyNumberFormat="0" applyAlignment="0" applyProtection="0"/>
    <xf numFmtId="165" fontId="42" fillId="13" borderId="29" applyNumberFormat="0" applyAlignment="0" applyProtection="0"/>
    <xf numFmtId="165" fontId="42" fillId="13" borderId="29" applyNumberFormat="0" applyAlignment="0" applyProtection="0"/>
    <xf numFmtId="165" fontId="42" fillId="13" borderId="29" applyNumberFormat="0" applyAlignment="0" applyProtection="0"/>
    <xf numFmtId="165" fontId="42" fillId="13" borderId="29" applyNumberFormat="0" applyAlignment="0" applyProtection="0"/>
    <xf numFmtId="165" fontId="42" fillId="13" borderId="29" applyNumberFormat="0" applyAlignment="0" applyProtection="0"/>
    <xf numFmtId="165" fontId="42" fillId="13" borderId="29" applyNumberFormat="0" applyAlignment="0" applyProtection="0"/>
    <xf numFmtId="165" fontId="42" fillId="13" borderId="29" applyNumberFormat="0" applyAlignment="0" applyProtection="0"/>
    <xf numFmtId="165" fontId="42" fillId="13" borderId="29" applyNumberFormat="0" applyAlignment="0" applyProtection="0"/>
    <xf numFmtId="165" fontId="42" fillId="13" borderId="29" applyNumberFormat="0" applyAlignment="0" applyProtection="0"/>
    <xf numFmtId="165" fontId="42" fillId="13" borderId="29" applyNumberFormat="0" applyAlignment="0" applyProtection="0"/>
    <xf numFmtId="165" fontId="42" fillId="13" borderId="29" applyNumberFormat="0" applyAlignment="0" applyProtection="0"/>
    <xf numFmtId="165" fontId="42" fillId="13" borderId="29" applyNumberFormat="0" applyAlignment="0" applyProtection="0"/>
    <xf numFmtId="165" fontId="42" fillId="13" borderId="29" applyNumberFormat="0" applyAlignment="0" applyProtection="0"/>
    <xf numFmtId="165" fontId="42" fillId="13" borderId="29" applyNumberFormat="0" applyAlignment="0" applyProtection="0"/>
    <xf numFmtId="165" fontId="42" fillId="13" borderId="29" applyNumberFormat="0" applyAlignment="0" applyProtection="0"/>
    <xf numFmtId="165" fontId="42" fillId="13" borderId="29" applyNumberFormat="0" applyAlignment="0" applyProtection="0"/>
    <xf numFmtId="165" fontId="42" fillId="13" borderId="29" applyNumberFormat="0" applyAlignment="0" applyProtection="0"/>
    <xf numFmtId="165" fontId="42" fillId="13" borderId="29" applyNumberFormat="0" applyAlignment="0" applyProtection="0"/>
    <xf numFmtId="165" fontId="42" fillId="13" borderId="29" applyNumberFormat="0" applyAlignment="0" applyProtection="0"/>
    <xf numFmtId="165" fontId="42" fillId="13" borderId="29" applyNumberFormat="0" applyAlignment="0" applyProtection="0"/>
    <xf numFmtId="165" fontId="42" fillId="13" borderId="29" applyNumberFormat="0" applyAlignment="0" applyProtection="0"/>
    <xf numFmtId="165" fontId="42" fillId="13" borderId="29" applyNumberFormat="0" applyAlignment="0" applyProtection="0"/>
    <xf numFmtId="165" fontId="42" fillId="13" borderId="29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3" fillId="0" borderId="0"/>
    <xf numFmtId="177" fontId="44" fillId="0" borderId="0" applyNumberFormat="0" applyFill="0" applyBorder="0" applyAlignment="0" applyProtection="0">
      <alignment horizontal="left"/>
    </xf>
    <xf numFmtId="165" fontId="45" fillId="0" borderId="0" applyBorder="0">
      <alignment horizontal="right"/>
    </xf>
    <xf numFmtId="165" fontId="46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7" fillId="0" borderId="30" applyNumberFormat="0" applyFill="0" applyAlignment="0" applyProtection="0"/>
    <xf numFmtId="165" fontId="47" fillId="0" borderId="30" applyNumberFormat="0" applyFill="0" applyAlignment="0" applyProtection="0"/>
    <xf numFmtId="165" fontId="47" fillId="0" borderId="30" applyNumberFormat="0" applyFill="0" applyAlignment="0" applyProtection="0"/>
    <xf numFmtId="165" fontId="47" fillId="0" borderId="30" applyNumberFormat="0" applyFill="0" applyAlignment="0" applyProtection="0"/>
    <xf numFmtId="165" fontId="47" fillId="0" borderId="30" applyNumberFormat="0" applyFill="0" applyAlignment="0" applyProtection="0"/>
    <xf numFmtId="165" fontId="47" fillId="0" borderId="30" applyNumberFormat="0" applyFill="0" applyAlignment="0" applyProtection="0"/>
    <xf numFmtId="165" fontId="47" fillId="0" borderId="30" applyNumberFormat="0" applyFill="0" applyAlignment="0" applyProtection="0"/>
    <xf numFmtId="165" fontId="47" fillId="0" borderId="30" applyNumberFormat="0" applyFill="0" applyAlignment="0" applyProtection="0"/>
    <xf numFmtId="165" fontId="47" fillId="0" borderId="30" applyNumberFormat="0" applyFill="0" applyAlignment="0" applyProtection="0"/>
    <xf numFmtId="165" fontId="47" fillId="0" borderId="30" applyNumberFormat="0" applyFill="0" applyAlignment="0" applyProtection="0"/>
    <xf numFmtId="165" fontId="47" fillId="0" borderId="30" applyNumberFormat="0" applyFill="0" applyAlignment="0" applyProtection="0"/>
    <xf numFmtId="165" fontId="47" fillId="0" borderId="30" applyNumberFormat="0" applyFill="0" applyAlignment="0" applyProtection="0"/>
    <xf numFmtId="165" fontId="47" fillId="0" borderId="30" applyNumberFormat="0" applyFill="0" applyAlignment="0" applyProtection="0"/>
    <xf numFmtId="165" fontId="47" fillId="0" borderId="30" applyNumberFormat="0" applyFill="0" applyAlignment="0" applyProtection="0"/>
    <xf numFmtId="165" fontId="47" fillId="0" borderId="30" applyNumberFormat="0" applyFill="0" applyAlignment="0" applyProtection="0"/>
    <xf numFmtId="165" fontId="47" fillId="0" borderId="30" applyNumberFormat="0" applyFill="0" applyAlignment="0" applyProtection="0"/>
    <xf numFmtId="165" fontId="47" fillId="0" borderId="30" applyNumberFormat="0" applyFill="0" applyAlignment="0" applyProtection="0"/>
    <xf numFmtId="165" fontId="47" fillId="0" borderId="30" applyNumberFormat="0" applyFill="0" applyAlignment="0" applyProtection="0"/>
    <xf numFmtId="165" fontId="47" fillId="0" borderId="30" applyNumberFormat="0" applyFill="0" applyAlignment="0" applyProtection="0"/>
    <xf numFmtId="165" fontId="47" fillId="0" borderId="30" applyNumberFormat="0" applyFill="0" applyAlignment="0" applyProtection="0"/>
    <xf numFmtId="165" fontId="47" fillId="0" borderId="30" applyNumberFormat="0" applyFill="0" applyAlignment="0" applyProtection="0"/>
    <xf numFmtId="165" fontId="47" fillId="0" borderId="30" applyNumberFormat="0" applyFill="0" applyAlignment="0" applyProtection="0"/>
    <xf numFmtId="165" fontId="47" fillId="0" borderId="30" applyNumberFormat="0" applyFill="0" applyAlignment="0" applyProtection="0"/>
    <xf numFmtId="165" fontId="47" fillId="0" borderId="30" applyNumberFormat="0" applyFill="0" applyAlignment="0" applyProtection="0"/>
    <xf numFmtId="165" fontId="47" fillId="0" borderId="30" applyNumberFormat="0" applyFill="0" applyAlignment="0" applyProtection="0"/>
    <xf numFmtId="165" fontId="47" fillId="0" borderId="30" applyNumberFormat="0" applyFill="0" applyAlignment="0" applyProtection="0"/>
    <xf numFmtId="165" fontId="47" fillId="0" borderId="30" applyNumberFormat="0" applyFill="0" applyAlignment="0" applyProtection="0"/>
    <xf numFmtId="165" fontId="47" fillId="0" borderId="30" applyNumberFormat="0" applyFill="0" applyAlignment="0" applyProtection="0"/>
    <xf numFmtId="165" fontId="47" fillId="0" borderId="30" applyNumberFormat="0" applyFill="0" applyAlignment="0" applyProtection="0"/>
    <xf numFmtId="165" fontId="47" fillId="0" borderId="30" applyNumberFormat="0" applyFill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0" fillId="0" borderId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165" fontId="52" fillId="0" borderId="0"/>
    <xf numFmtId="165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71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3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3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3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3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3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3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3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3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3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39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6" borderId="0" applyNumberFormat="0" applyBorder="0" applyAlignment="0" applyProtection="0"/>
    <xf numFmtId="1" fontId="84" fillId="0" borderId="0"/>
    <xf numFmtId="3" fontId="84" fillId="0" borderId="0"/>
    <xf numFmtId="0" fontId="84" fillId="0" borderId="0">
      <alignment horizontal="right" vertical="center" indent="1"/>
    </xf>
    <xf numFmtId="0" fontId="22" fillId="0" borderId="0" applyFill="0" applyBorder="0" applyAlignment="0"/>
    <xf numFmtId="0" fontId="24" fillId="21" borderId="22" applyNumberFormat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85" fillId="0" borderId="0"/>
    <xf numFmtId="0" fontId="27" fillId="0" borderId="0" applyNumberFormat="0" applyFill="0" applyBorder="0" applyAlignment="0" applyProtection="0"/>
    <xf numFmtId="0" fontId="84" fillId="0" borderId="0" applyNumberFormat="0" applyFill="0" applyBorder="0">
      <alignment horizontal="left" vertical="top" indent="1"/>
    </xf>
    <xf numFmtId="0" fontId="84" fillId="0" borderId="0" applyNumberFormat="0" applyFill="0" applyBorder="0">
      <alignment horizontal="left" vertical="top" wrapText="1" indent="1"/>
    </xf>
    <xf numFmtId="0" fontId="28" fillId="5" borderId="0" applyNumberFormat="0" applyBorder="0" applyAlignment="0" applyProtection="0"/>
    <xf numFmtId="0" fontId="86" fillId="40" borderId="0">
      <alignment horizontal="left" vertical="top" indent="1"/>
    </xf>
    <xf numFmtId="0" fontId="86" fillId="0" borderId="0">
      <alignment horizontal="left" vertical="top" indent="1"/>
    </xf>
    <xf numFmtId="0" fontId="86" fillId="0" borderId="0">
      <alignment horizontal="left" vertical="top"/>
    </xf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87" fillId="0" borderId="49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88" fillId="0" borderId="50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89" fillId="0" borderId="51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8" fontId="86" fillId="0" borderId="0">
      <alignment horizontal="left" vertical="top" indent="1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7" fillId="0" borderId="27" applyNumberFormat="0" applyFill="0" applyAlignment="0" applyProtection="0"/>
    <xf numFmtId="0" fontId="39" fillId="10" borderId="0" applyNumberFormat="0" applyBorder="0" applyAlignment="0" applyProtection="0"/>
    <xf numFmtId="0" fontId="2" fillId="0" borderId="0"/>
    <xf numFmtId="0" fontId="2" fillId="0" borderId="0"/>
    <xf numFmtId="16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1" fillId="0" borderId="0"/>
    <xf numFmtId="0" fontId="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165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0" borderId="0"/>
    <xf numFmtId="0" fontId="6" fillId="0" borderId="0"/>
    <xf numFmtId="0" fontId="14" fillId="0" borderId="0"/>
    <xf numFmtId="0" fontId="2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6" fillId="0" borderId="0"/>
    <xf numFmtId="16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1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16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28" applyNumberFormat="0" applyFont="0" applyAlignment="0" applyProtection="0"/>
    <xf numFmtId="0" fontId="42" fillId="13" borderId="29" applyNumberFormat="0" applyAlignment="0" applyProtection="0"/>
    <xf numFmtId="165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189" fontId="1" fillId="41" borderId="1">
      <alignment horizontal="center" vertical="center" wrapText="1"/>
    </xf>
    <xf numFmtId="188" fontId="93" fillId="0" borderId="52" applyNumberFormat="0" applyFont="0" applyFill="0" applyAlignment="0" applyProtection="0">
      <alignment horizontal="left" vertical="top" indent="1"/>
    </xf>
    <xf numFmtId="1" fontId="9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53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3" fontId="86" fillId="0" borderId="0">
      <alignment horizontal="right" vertical="center" indent="1"/>
    </xf>
    <xf numFmtId="0" fontId="48" fillId="0" borderId="0" applyNumberFormat="0" applyFill="0" applyBorder="0" applyAlignment="0" applyProtection="0"/>
  </cellStyleXfs>
  <cellXfs count="760">
    <xf numFmtId="0" fontId="0" fillId="0" borderId="0" xfId="0"/>
    <xf numFmtId="1" fontId="55" fillId="0" borderId="1" xfId="0" applyNumberFormat="1" applyFont="1" applyFill="1" applyBorder="1" applyAlignment="1">
      <alignment horizontal="center" vertical="center" wrapText="1"/>
    </xf>
    <xf numFmtId="2" fontId="54" fillId="0" borderId="1" xfId="0" applyNumberFormat="1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left" vertical="center" wrapText="1"/>
    </xf>
    <xf numFmtId="1" fontId="54" fillId="0" borderId="1" xfId="0" applyNumberFormat="1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left" vertical="center" wrapText="1"/>
    </xf>
    <xf numFmtId="0" fontId="54" fillId="0" borderId="1" xfId="0" applyFont="1" applyFill="1" applyBorder="1" applyAlignment="1">
      <alignment vertical="center" wrapText="1"/>
    </xf>
    <xf numFmtId="0" fontId="54" fillId="0" borderId="1" xfId="1" applyFont="1" applyFill="1" applyBorder="1" applyAlignment="1">
      <alignment vertical="center" wrapText="1"/>
    </xf>
    <xf numFmtId="0" fontId="55" fillId="0" borderId="1" xfId="1" applyFont="1" applyFill="1" applyBorder="1" applyAlignment="1">
      <alignment vertical="center" wrapText="1"/>
    </xf>
    <xf numFmtId="0" fontId="55" fillId="0" borderId="1" xfId="2" applyFont="1" applyFill="1" applyBorder="1" applyAlignment="1">
      <alignment horizontal="left" vertical="center" wrapText="1"/>
    </xf>
    <xf numFmtId="0" fontId="54" fillId="0" borderId="1" xfId="4" applyFont="1" applyFill="1" applyBorder="1" applyAlignment="1">
      <alignment vertical="center" wrapText="1"/>
    </xf>
    <xf numFmtId="0" fontId="54" fillId="0" borderId="1" xfId="3" applyFont="1" applyFill="1" applyBorder="1" applyAlignment="1">
      <alignment vertical="center" wrapText="1"/>
    </xf>
    <xf numFmtId="0" fontId="55" fillId="0" borderId="1" xfId="0" applyFont="1" applyFill="1" applyBorder="1" applyAlignment="1">
      <alignment vertical="center" wrapText="1"/>
    </xf>
    <xf numFmtId="0" fontId="55" fillId="0" borderId="1" xfId="6" applyFont="1" applyFill="1" applyBorder="1" applyAlignment="1">
      <alignment horizontal="left" vertical="center" wrapText="1"/>
    </xf>
    <xf numFmtId="0" fontId="54" fillId="0" borderId="1" xfId="6" applyFont="1" applyFill="1" applyBorder="1" applyAlignment="1">
      <alignment vertical="center" wrapText="1"/>
    </xf>
    <xf numFmtId="0" fontId="55" fillId="0" borderId="1" xfId="6" applyFont="1" applyFill="1" applyBorder="1" applyAlignment="1">
      <alignment vertical="center" wrapText="1"/>
    </xf>
    <xf numFmtId="0" fontId="54" fillId="0" borderId="1" xfId="0" applyFont="1" applyFill="1" applyBorder="1" applyAlignment="1">
      <alignment vertical="top" wrapText="1"/>
    </xf>
    <xf numFmtId="0" fontId="55" fillId="0" borderId="1" xfId="0" applyFont="1" applyFill="1" applyBorder="1" applyAlignment="1">
      <alignment horizontal="right" vertical="center" wrapText="1"/>
    </xf>
    <xf numFmtId="0" fontId="56" fillId="0" borderId="1" xfId="4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2" fontId="54" fillId="0" borderId="1" xfId="2" applyNumberFormat="1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left" vertical="center" wrapText="1"/>
    </xf>
    <xf numFmtId="0" fontId="56" fillId="0" borderId="1" xfId="2" applyFont="1" applyFill="1" applyBorder="1" applyAlignment="1">
      <alignment horizontal="left" vertical="center" wrapText="1"/>
    </xf>
    <xf numFmtId="0" fontId="56" fillId="0" borderId="1" xfId="2" applyFont="1" applyFill="1" applyBorder="1" applyAlignment="1">
      <alignment horizontal="left" wrapText="1"/>
    </xf>
    <xf numFmtId="2" fontId="56" fillId="0" borderId="1" xfId="2" applyNumberFormat="1" applyFont="1" applyFill="1" applyBorder="1" applyAlignment="1">
      <alignment horizontal="left" vertical="center" wrapText="1"/>
    </xf>
    <xf numFmtId="0" fontId="56" fillId="0" borderId="1" xfId="0" applyFont="1" applyFill="1" applyBorder="1" applyAlignment="1">
      <alignment horizontal="left" vertical="center" wrapText="1"/>
    </xf>
    <xf numFmtId="2" fontId="54" fillId="0" borderId="1" xfId="4" applyNumberFormat="1" applyFont="1" applyFill="1" applyBorder="1" applyAlignment="1">
      <alignment horizontal="center" vertical="center" wrapText="1"/>
    </xf>
    <xf numFmtId="0" fontId="54" fillId="0" borderId="1" xfId="2" applyFont="1" applyFill="1" applyBorder="1" applyAlignment="1">
      <alignment horizontal="left" wrapText="1"/>
    </xf>
    <xf numFmtId="0" fontId="54" fillId="0" borderId="1" xfId="2" applyFont="1" applyFill="1" applyBorder="1" applyAlignment="1">
      <alignment horizontal="left" vertical="top" wrapText="1"/>
    </xf>
    <xf numFmtId="2" fontId="54" fillId="0" borderId="1" xfId="5" applyNumberFormat="1" applyFont="1" applyFill="1" applyBorder="1" applyAlignment="1" applyProtection="1">
      <alignment horizontal="center" vertical="center" wrapText="1"/>
    </xf>
    <xf numFmtId="0" fontId="54" fillId="0" borderId="1" xfId="2" applyFont="1" applyFill="1" applyBorder="1" applyAlignment="1">
      <alignment horizontal="left" vertical="center" wrapText="1"/>
    </xf>
    <xf numFmtId="0" fontId="58" fillId="0" borderId="1" xfId="0" applyFont="1" applyFill="1" applyBorder="1" applyAlignment="1">
      <alignment horizontal="left" vertical="center" wrapText="1"/>
    </xf>
    <xf numFmtId="0" fontId="54" fillId="0" borderId="1" xfId="6" applyFont="1" applyFill="1" applyBorder="1" applyAlignment="1">
      <alignment horizontal="center" vertical="center" wrapText="1"/>
    </xf>
    <xf numFmtId="2" fontId="54" fillId="0" borderId="1" xfId="6" applyNumberFormat="1" applyFont="1" applyFill="1" applyBorder="1" applyAlignment="1">
      <alignment horizontal="center" vertical="center" wrapText="1"/>
    </xf>
    <xf numFmtId="0" fontId="62" fillId="3" borderId="0" xfId="1165" applyNumberFormat="1" applyFont="1" applyFill="1" applyAlignment="1">
      <alignment horizontal="right" vertical="center"/>
    </xf>
    <xf numFmtId="0" fontId="62" fillId="3" borderId="0" xfId="1165" applyNumberFormat="1" applyFont="1" applyFill="1" applyAlignment="1">
      <alignment vertical="center"/>
    </xf>
    <xf numFmtId="0" fontId="62" fillId="3" borderId="0" xfId="1165" applyNumberFormat="1" applyFont="1" applyFill="1" applyAlignment="1">
      <alignment horizontal="right" vertical="justify" wrapText="1"/>
    </xf>
    <xf numFmtId="165" fontId="2" fillId="0" borderId="0" xfId="1165"/>
    <xf numFmtId="0" fontId="5" fillId="3" borderId="34" xfId="1165" applyNumberFormat="1" applyFont="1" applyFill="1" applyBorder="1" applyAlignment="1">
      <alignment horizontal="left" vertical="center"/>
    </xf>
    <xf numFmtId="0" fontId="3" fillId="3" borderId="34" xfId="1165" applyNumberFormat="1" applyFont="1" applyFill="1" applyBorder="1" applyAlignment="1">
      <alignment horizontal="right" vertical="center"/>
    </xf>
    <xf numFmtId="0" fontId="5" fillId="3" borderId="1" xfId="1165" applyNumberFormat="1" applyFont="1" applyFill="1" applyBorder="1" applyAlignment="1">
      <alignment horizontal="center" vertical="center" wrapText="1"/>
    </xf>
    <xf numFmtId="0" fontId="5" fillId="3" borderId="1" xfId="1165" applyNumberFormat="1" applyFont="1" applyFill="1" applyBorder="1" applyAlignment="1">
      <alignment horizontal="center" vertical="center"/>
    </xf>
    <xf numFmtId="0" fontId="3" fillId="3" borderId="1" xfId="1165" applyNumberFormat="1" applyFont="1" applyFill="1" applyBorder="1" applyAlignment="1">
      <alignment horizontal="center" vertical="center" wrapText="1"/>
    </xf>
    <xf numFmtId="0" fontId="3" fillId="3" borderId="1" xfId="1165" applyNumberFormat="1" applyFont="1" applyFill="1" applyBorder="1" applyAlignment="1">
      <alignment vertical="center" wrapText="1"/>
    </xf>
    <xf numFmtId="2" fontId="3" fillId="3" borderId="1" xfId="1165" applyNumberFormat="1" applyFont="1" applyFill="1" applyBorder="1" applyAlignment="1">
      <alignment horizontal="right" vertical="center" wrapText="1"/>
    </xf>
    <xf numFmtId="1" fontId="62" fillId="3" borderId="1" xfId="1165" applyNumberFormat="1" applyFont="1" applyFill="1" applyBorder="1" applyAlignment="1">
      <alignment horizontal="right" vertical="center" wrapText="1"/>
    </xf>
    <xf numFmtId="2" fontId="62" fillId="3" borderId="1" xfId="1165" applyNumberFormat="1" applyFont="1" applyFill="1" applyBorder="1" applyAlignment="1">
      <alignment horizontal="right" vertical="center" wrapText="1"/>
    </xf>
    <xf numFmtId="0" fontId="62" fillId="3" borderId="1" xfId="1165" applyNumberFormat="1" applyFont="1" applyFill="1" applyBorder="1" applyAlignment="1">
      <alignment horizontal="justify" vertical="justify" wrapText="1"/>
    </xf>
    <xf numFmtId="0" fontId="3" fillId="3" borderId="1" xfId="1165" applyNumberFormat="1" applyFont="1" applyFill="1" applyBorder="1" applyAlignment="1">
      <alignment horizontal="right" vertical="center" wrapText="1"/>
    </xf>
    <xf numFmtId="1" fontId="3" fillId="3" borderId="1" xfId="1165" applyNumberFormat="1" applyFont="1" applyFill="1" applyBorder="1" applyAlignment="1">
      <alignment horizontal="right" vertical="center" wrapText="1"/>
    </xf>
    <xf numFmtId="0" fontId="3" fillId="3" borderId="1" xfId="1165" applyNumberFormat="1" applyFont="1" applyFill="1" applyBorder="1" applyAlignment="1">
      <alignment horizontal="left" vertical="center" wrapText="1"/>
    </xf>
    <xf numFmtId="2" fontId="62" fillId="3" borderId="1" xfId="1165" applyNumberFormat="1" applyFont="1" applyFill="1" applyBorder="1" applyAlignment="1">
      <alignment horizontal="justify" vertical="justify" wrapText="1"/>
    </xf>
    <xf numFmtId="0" fontId="62" fillId="27" borderId="1" xfId="1165" applyNumberFormat="1" applyFont="1" applyFill="1" applyBorder="1" applyAlignment="1">
      <alignment horizontal="right" vertical="justify" wrapText="1"/>
    </xf>
    <xf numFmtId="2" fontId="5" fillId="27" borderId="1" xfId="1165" applyNumberFormat="1" applyFont="1" applyFill="1" applyBorder="1" applyAlignment="1">
      <alignment horizontal="right" vertical="center" wrapText="1"/>
    </xf>
    <xf numFmtId="1" fontId="5" fillId="27" borderId="1" xfId="1165" applyNumberFormat="1" applyFont="1" applyFill="1" applyBorder="1" applyAlignment="1">
      <alignment horizontal="right" vertical="center" wrapText="1"/>
    </xf>
    <xf numFmtId="2" fontId="64" fillId="27" borderId="1" xfId="1165" applyNumberFormat="1" applyFont="1" applyFill="1" applyBorder="1" applyAlignment="1">
      <alignment horizontal="right" vertical="justify" wrapText="1"/>
    </xf>
    <xf numFmtId="2" fontId="3" fillId="3" borderId="1" xfId="1165" applyNumberFormat="1" applyFont="1" applyFill="1" applyBorder="1" applyAlignment="1">
      <alignment vertical="center" wrapText="1"/>
    </xf>
    <xf numFmtId="1" fontId="3" fillId="3" borderId="1" xfId="1165" applyNumberFormat="1" applyFont="1" applyFill="1" applyBorder="1" applyAlignment="1">
      <alignment vertical="center" wrapText="1"/>
    </xf>
    <xf numFmtId="0" fontId="3" fillId="3" borderId="1" xfId="1165" applyNumberFormat="1" applyFont="1" applyFill="1" applyBorder="1" applyAlignment="1">
      <alignment horizontal="right" vertical="center"/>
    </xf>
    <xf numFmtId="0" fontId="5" fillId="3" borderId="1" xfId="1165" applyNumberFormat="1" applyFont="1" applyFill="1" applyBorder="1" applyAlignment="1">
      <alignment vertical="center" wrapText="1"/>
    </xf>
    <xf numFmtId="2" fontId="5" fillId="3" borderId="1" xfId="1165" applyNumberFormat="1" applyFont="1" applyFill="1" applyBorder="1" applyAlignment="1">
      <alignment vertical="center" wrapText="1"/>
    </xf>
    <xf numFmtId="0" fontId="5" fillId="3" borderId="1" xfId="1165" applyNumberFormat="1" applyFont="1" applyFill="1" applyBorder="1" applyAlignment="1">
      <alignment horizontal="left" vertical="center" wrapText="1"/>
    </xf>
    <xf numFmtId="2" fontId="5" fillId="27" borderId="1" xfId="1165" applyNumberFormat="1" applyFont="1" applyFill="1" applyBorder="1" applyAlignment="1">
      <alignment vertical="center"/>
    </xf>
    <xf numFmtId="1" fontId="5" fillId="27" borderId="1" xfId="1165" applyNumberFormat="1" applyFont="1" applyFill="1" applyBorder="1" applyAlignment="1">
      <alignment vertical="center"/>
    </xf>
    <xf numFmtId="0" fontId="5" fillId="27" borderId="1" xfId="1165" applyNumberFormat="1" applyFont="1" applyFill="1" applyBorder="1" applyAlignment="1">
      <alignment vertical="center"/>
    </xf>
    <xf numFmtId="2" fontId="64" fillId="27" borderId="1" xfId="1165" applyNumberFormat="1" applyFont="1" applyFill="1" applyBorder="1" applyAlignment="1">
      <alignment vertical="justify" wrapText="1"/>
    </xf>
    <xf numFmtId="0" fontId="64" fillId="27" borderId="1" xfId="1165" applyNumberFormat="1" applyFont="1" applyFill="1" applyBorder="1" applyAlignment="1">
      <alignment horizontal="justify" vertical="justify" wrapText="1"/>
    </xf>
    <xf numFmtId="0" fontId="62" fillId="27" borderId="1" xfId="1165" applyNumberFormat="1" applyFont="1" applyFill="1" applyBorder="1" applyAlignment="1">
      <alignment horizontal="justify" vertical="justify" wrapText="1"/>
    </xf>
    <xf numFmtId="0" fontId="3" fillId="3" borderId="1" xfId="1165" applyNumberFormat="1" applyFont="1" applyFill="1" applyBorder="1" applyAlignment="1">
      <alignment horizontal="justify" vertical="center" wrapText="1"/>
    </xf>
    <xf numFmtId="0" fontId="3" fillId="3" borderId="1" xfId="1165" applyNumberFormat="1" applyFont="1" applyFill="1" applyBorder="1" applyAlignment="1">
      <alignment horizontal="justify" vertical="center"/>
    </xf>
    <xf numFmtId="0" fontId="62" fillId="27" borderId="1" xfId="1165" applyNumberFormat="1" applyFont="1" applyFill="1" applyBorder="1" applyAlignment="1">
      <alignment vertical="center"/>
    </xf>
    <xf numFmtId="0" fontId="5" fillId="27" borderId="1" xfId="1165" applyNumberFormat="1" applyFont="1" applyFill="1" applyBorder="1" applyAlignment="1">
      <alignment horizontal="right" vertical="center"/>
    </xf>
    <xf numFmtId="2" fontId="64" fillId="27" borderId="1" xfId="1165" applyNumberFormat="1" applyFont="1" applyFill="1" applyBorder="1" applyAlignment="1">
      <alignment horizontal="right" vertical="center"/>
    </xf>
    <xf numFmtId="1" fontId="64" fillId="27" borderId="1" xfId="1165" applyNumberFormat="1" applyFont="1" applyFill="1" applyBorder="1" applyAlignment="1">
      <alignment horizontal="right" vertical="center"/>
    </xf>
    <xf numFmtId="0" fontId="62" fillId="3" borderId="1" xfId="1165" applyNumberFormat="1" applyFont="1" applyFill="1" applyBorder="1" applyAlignment="1">
      <alignment vertical="center"/>
    </xf>
    <xf numFmtId="0" fontId="5" fillId="3" borderId="1" xfId="1165" applyNumberFormat="1" applyFont="1" applyFill="1" applyBorder="1" applyAlignment="1">
      <alignment horizontal="right" vertical="center"/>
    </xf>
    <xf numFmtId="2" fontId="64" fillId="3" borderId="1" xfId="1165" applyNumberFormat="1" applyFont="1" applyFill="1" applyBorder="1" applyAlignment="1">
      <alignment horizontal="right" vertical="center"/>
    </xf>
    <xf numFmtId="1" fontId="64" fillId="3" borderId="1" xfId="1165" applyNumberFormat="1" applyFont="1" applyFill="1" applyBorder="1" applyAlignment="1">
      <alignment horizontal="right" vertical="center"/>
    </xf>
    <xf numFmtId="0" fontId="64" fillId="3" borderId="1" xfId="1165" applyNumberFormat="1" applyFont="1" applyFill="1" applyBorder="1" applyAlignment="1">
      <alignment horizontal="right" vertical="center"/>
    </xf>
    <xf numFmtId="9" fontId="62" fillId="3" borderId="1" xfId="1408" applyNumberFormat="1" applyFont="1" applyFill="1" applyBorder="1" applyAlignment="1">
      <alignment horizontal="justify" vertical="justify" wrapText="1"/>
    </xf>
    <xf numFmtId="0" fontId="67" fillId="0" borderId="13" xfId="1696" applyNumberFormat="1" applyFont="1" applyBorder="1" applyAlignment="1">
      <alignment horizontal="center" vertical="center" wrapText="1"/>
    </xf>
    <xf numFmtId="165" fontId="67" fillId="0" borderId="14" xfId="1696" applyNumberFormat="1" applyFont="1" applyBorder="1" applyAlignment="1">
      <alignment horizontal="center" vertical="center" wrapText="1"/>
    </xf>
    <xf numFmtId="166" fontId="67" fillId="0" borderId="14" xfId="1696" applyNumberFormat="1" applyFont="1" applyBorder="1" applyAlignment="1">
      <alignment horizontal="center" vertical="center" wrapText="1"/>
    </xf>
    <xf numFmtId="165" fontId="68" fillId="0" borderId="15" xfId="1696" applyNumberFormat="1" applyFont="1" applyBorder="1" applyAlignment="1">
      <alignment horizontal="center" vertical="center" wrapText="1"/>
    </xf>
    <xf numFmtId="0" fontId="67" fillId="0" borderId="17" xfId="1696" applyNumberFormat="1" applyFont="1" applyBorder="1" applyAlignment="1">
      <alignment horizontal="center" vertical="center" wrapText="1"/>
    </xf>
    <xf numFmtId="165" fontId="67" fillId="0" borderId="34" xfId="1696" applyNumberFormat="1" applyFont="1" applyBorder="1" applyAlignment="1">
      <alignment horizontal="left" vertical="center" wrapText="1"/>
    </xf>
    <xf numFmtId="166" fontId="67" fillId="0" borderId="34" xfId="1696" applyNumberFormat="1" applyFont="1" applyBorder="1" applyAlignment="1">
      <alignment horizontal="center" vertical="center" wrapText="1"/>
    </xf>
    <xf numFmtId="165" fontId="68" fillId="0" borderId="36" xfId="1696" applyNumberFormat="1" applyFont="1" applyBorder="1" applyAlignment="1">
      <alignment vertical="center" wrapText="1"/>
    </xf>
    <xf numFmtId="0" fontId="68" fillId="0" borderId="8" xfId="1696" applyNumberFormat="1" applyFont="1" applyBorder="1" applyAlignment="1">
      <alignment horizontal="center" vertical="center" wrapText="1"/>
    </xf>
    <xf numFmtId="165" fontId="68" fillId="0" borderId="1" xfId="1696" applyNumberFormat="1" applyFont="1" applyBorder="1" applyAlignment="1">
      <alignment horizontal="justify" vertical="center" wrapText="1"/>
    </xf>
    <xf numFmtId="2" fontId="68" fillId="0" borderId="1" xfId="1696" applyNumberFormat="1" applyFont="1" applyBorder="1" applyAlignment="1">
      <alignment horizontal="right" vertical="center" wrapText="1"/>
    </xf>
    <xf numFmtId="165" fontId="67" fillId="0" borderId="10" xfId="1696" applyNumberFormat="1" applyFont="1" applyBorder="1" applyAlignment="1">
      <alignment vertical="center" wrapText="1"/>
    </xf>
    <xf numFmtId="165" fontId="68" fillId="0" borderId="1" xfId="1696" applyNumberFormat="1" applyFont="1" applyBorder="1" applyAlignment="1">
      <alignment vertical="center" wrapText="1"/>
    </xf>
    <xf numFmtId="0" fontId="68" fillId="0" borderId="8" xfId="1696" applyNumberFormat="1" applyFont="1" applyFill="1" applyBorder="1" applyAlignment="1">
      <alignment horizontal="center" vertical="center" wrapText="1"/>
    </xf>
    <xf numFmtId="165" fontId="68" fillId="0" borderId="1" xfId="1696" applyNumberFormat="1" applyFont="1" applyFill="1" applyBorder="1" applyAlignment="1">
      <alignment horizontal="justify" vertical="center" wrapText="1"/>
    </xf>
    <xf numFmtId="165" fontId="67" fillId="0" borderId="10" xfId="1696" applyNumberFormat="1" applyFont="1" applyFill="1" applyBorder="1" applyAlignment="1">
      <alignment vertical="center" wrapText="1"/>
    </xf>
    <xf numFmtId="0" fontId="67" fillId="0" borderId="8" xfId="1696" applyNumberFormat="1" applyFont="1" applyBorder="1" applyAlignment="1">
      <alignment horizontal="center" vertical="center" wrapText="1"/>
    </xf>
    <xf numFmtId="165" fontId="67" fillId="0" borderId="1" xfId="1696" applyNumberFormat="1" applyFont="1" applyBorder="1" applyAlignment="1">
      <alignment horizontal="right" vertical="center" wrapText="1"/>
    </xf>
    <xf numFmtId="2" fontId="67" fillId="0" borderId="1" xfId="1696" applyNumberFormat="1" applyFont="1" applyBorder="1" applyAlignment="1">
      <alignment horizontal="right" vertical="center" wrapText="1"/>
    </xf>
    <xf numFmtId="165" fontId="67" fillId="0" borderId="1" xfId="1696" applyNumberFormat="1" applyFont="1" applyBorder="1" applyAlignment="1">
      <alignment horizontal="left" vertical="center" wrapText="1"/>
    </xf>
    <xf numFmtId="2" fontId="69" fillId="0" borderId="1" xfId="1696" applyNumberFormat="1" applyFont="1" applyBorder="1" applyAlignment="1">
      <alignment horizontal="right" vertical="center" wrapText="1"/>
    </xf>
    <xf numFmtId="165" fontId="67" fillId="0" borderId="1" xfId="1696" applyNumberFormat="1" applyFont="1" applyBorder="1" applyAlignment="1">
      <alignment horizontal="justify" vertical="center" wrapText="1"/>
    </xf>
    <xf numFmtId="0" fontId="67" fillId="0" borderId="11" xfId="1696" applyNumberFormat="1" applyFont="1" applyBorder="1" applyAlignment="1">
      <alignment horizontal="center" vertical="center" wrapText="1"/>
    </xf>
    <xf numFmtId="2" fontId="68" fillId="0" borderId="2" xfId="1696" applyNumberFormat="1" applyFont="1" applyBorder="1" applyAlignment="1">
      <alignment horizontal="right" vertical="center" wrapText="1"/>
    </xf>
    <xf numFmtId="165" fontId="67" fillId="0" borderId="12" xfId="1696" applyNumberFormat="1" applyFont="1" applyBorder="1" applyAlignment="1">
      <alignment vertical="center" wrapText="1"/>
    </xf>
    <xf numFmtId="0" fontId="67" fillId="0" borderId="37" xfId="1696" applyNumberFormat="1" applyFont="1" applyBorder="1" applyAlignment="1">
      <alignment horizontal="center" vertical="center" wrapText="1"/>
    </xf>
    <xf numFmtId="165" fontId="67" fillId="0" borderId="38" xfId="1696" applyNumberFormat="1" applyFont="1" applyBorder="1" applyAlignment="1">
      <alignment horizontal="right" vertical="center" wrapText="1"/>
    </xf>
    <xf numFmtId="2" fontId="67" fillId="0" borderId="38" xfId="1696" applyNumberFormat="1" applyFont="1" applyBorder="1" applyAlignment="1">
      <alignment horizontal="right" vertical="center" wrapText="1"/>
    </xf>
    <xf numFmtId="165" fontId="67" fillId="0" borderId="39" xfId="1696" applyNumberFormat="1" applyFont="1" applyBorder="1" applyAlignment="1">
      <alignment vertical="center" wrapText="1"/>
    </xf>
    <xf numFmtId="0" fontId="68" fillId="0" borderId="17" xfId="1696" applyNumberFormat="1" applyFont="1" applyBorder="1" applyAlignment="1">
      <alignment horizontal="center" vertical="center" wrapText="1"/>
    </xf>
    <xf numFmtId="2" fontId="68" fillId="0" borderId="34" xfId="1696" applyNumberFormat="1" applyFont="1" applyBorder="1" applyAlignment="1">
      <alignment horizontal="right" vertical="center" wrapText="1"/>
    </xf>
    <xf numFmtId="165" fontId="67" fillId="0" borderId="36" xfId="1696" applyNumberFormat="1" applyFont="1" applyBorder="1" applyAlignment="1">
      <alignment vertical="center" wrapText="1"/>
    </xf>
    <xf numFmtId="165" fontId="67" fillId="0" borderId="2" xfId="1696" applyNumberFormat="1" applyFont="1" applyBorder="1" applyAlignment="1">
      <alignment horizontal="right" vertical="center" wrapText="1"/>
    </xf>
    <xf numFmtId="2" fontId="67" fillId="0" borderId="2" xfId="1696" applyNumberFormat="1" applyFont="1" applyBorder="1" applyAlignment="1">
      <alignment horizontal="right" vertical="center" wrapText="1"/>
    </xf>
    <xf numFmtId="165" fontId="67" fillId="0" borderId="14" xfId="1696" applyNumberFormat="1" applyFont="1" applyBorder="1" applyAlignment="1">
      <alignment horizontal="right" vertical="center" wrapText="1"/>
    </xf>
    <xf numFmtId="2" fontId="67" fillId="0" borderId="14" xfId="1696" applyNumberFormat="1" applyFont="1" applyBorder="1" applyAlignment="1">
      <alignment vertical="center" wrapText="1"/>
    </xf>
    <xf numFmtId="165" fontId="67" fillId="0" borderId="15" xfId="1696" applyNumberFormat="1" applyFont="1" applyBorder="1" applyAlignment="1">
      <alignment vertical="center" wrapText="1"/>
    </xf>
    <xf numFmtId="0" fontId="53" fillId="0" borderId="0" xfId="0" applyFont="1"/>
    <xf numFmtId="0" fontId="2" fillId="0" borderId="0" xfId="1641" applyFont="1" applyFill="1" applyAlignment="1">
      <alignment horizontal="center" vertical="center" wrapText="1"/>
    </xf>
    <xf numFmtId="2" fontId="2" fillId="0" borderId="0" xfId="1641" applyNumberFormat="1" applyFont="1" applyFill="1" applyAlignment="1">
      <alignment horizontal="right" vertical="center" wrapText="1"/>
    </xf>
    <xf numFmtId="0" fontId="7" fillId="0" borderId="1" xfId="1641" applyFont="1" applyFill="1" applyBorder="1" applyAlignment="1">
      <alignment horizontal="center" vertical="center" wrapText="1"/>
    </xf>
    <xf numFmtId="0" fontId="7" fillId="0" borderId="1" xfId="1641" applyFont="1" applyFill="1" applyBorder="1" applyAlignment="1">
      <alignment horizontal="left" vertical="center" wrapText="1"/>
    </xf>
    <xf numFmtId="0" fontId="2" fillId="0" borderId="1" xfId="1641" applyFont="1" applyFill="1" applyBorder="1" applyAlignment="1">
      <alignment horizontal="left" vertical="center" wrapText="1"/>
    </xf>
    <xf numFmtId="0" fontId="2" fillId="0" borderId="1" xfId="1641" applyFont="1" applyFill="1" applyBorder="1" applyAlignment="1">
      <alignment horizontal="center" vertical="center" wrapText="1"/>
    </xf>
    <xf numFmtId="1" fontId="2" fillId="0" borderId="1" xfId="1641" applyNumberFormat="1" applyFont="1" applyFill="1" applyBorder="1" applyAlignment="1">
      <alignment horizontal="center" vertical="center" wrapText="1"/>
    </xf>
    <xf numFmtId="2" fontId="2" fillId="0" borderId="1" xfId="1641" applyNumberFormat="1" applyFont="1" applyFill="1" applyBorder="1" applyAlignment="1">
      <alignment horizontal="center" vertical="center" wrapText="1"/>
    </xf>
    <xf numFmtId="2" fontId="2" fillId="0" borderId="1" xfId="1641" applyNumberFormat="1" applyFont="1" applyFill="1" applyBorder="1" applyAlignment="1">
      <alignment vertical="center" wrapText="1"/>
    </xf>
    <xf numFmtId="0" fontId="9" fillId="0" borderId="1" xfId="1641" applyFont="1" applyFill="1" applyBorder="1" applyAlignment="1">
      <alignment horizontal="center"/>
    </xf>
    <xf numFmtId="0" fontId="2" fillId="0" borderId="1" xfId="1641" applyFont="1" applyFill="1" applyBorder="1" applyAlignment="1">
      <alignment horizontal="center" vertical="center"/>
    </xf>
    <xf numFmtId="0" fontId="7" fillId="0" borderId="13" xfId="1641" applyFont="1" applyFill="1" applyBorder="1" applyAlignment="1">
      <alignment vertical="center" wrapText="1"/>
    </xf>
    <xf numFmtId="0" fontId="7" fillId="0" borderId="14" xfId="1828" applyFont="1" applyFill="1" applyBorder="1" applyAlignment="1">
      <alignment horizontal="left" vertical="center" wrapText="1"/>
    </xf>
    <xf numFmtId="1" fontId="7" fillId="0" borderId="14" xfId="1641" applyNumberFormat="1" applyFont="1" applyFill="1" applyBorder="1" applyAlignment="1">
      <alignment horizontal="center" vertical="center" wrapText="1"/>
    </xf>
    <xf numFmtId="2" fontId="7" fillId="0" borderId="14" xfId="1641" applyNumberFormat="1" applyFont="1" applyFill="1" applyBorder="1" applyAlignment="1">
      <alignment horizontal="center" vertical="center" wrapText="1"/>
    </xf>
    <xf numFmtId="2" fontId="7" fillId="0" borderId="14" xfId="1641" applyNumberFormat="1" applyFont="1" applyFill="1" applyBorder="1" applyAlignment="1">
      <alignment vertical="center" wrapText="1"/>
    </xf>
    <xf numFmtId="2" fontId="7" fillId="0" borderId="39" xfId="1641" applyNumberFormat="1" applyFont="1" applyFill="1" applyBorder="1" applyAlignment="1">
      <alignment vertical="center" wrapText="1"/>
    </xf>
    <xf numFmtId="2" fontId="7" fillId="0" borderId="0" xfId="1641" applyNumberFormat="1" applyFont="1" applyFill="1" applyBorder="1" applyAlignment="1">
      <alignment horizontal="center" vertical="center" wrapText="1"/>
    </xf>
    <xf numFmtId="0" fontId="7" fillId="0" borderId="0" xfId="1641" applyFont="1" applyFill="1" applyBorder="1" applyAlignment="1">
      <alignment horizontal="center" vertical="center" wrapText="1"/>
    </xf>
    <xf numFmtId="0" fontId="7" fillId="0" borderId="0" xfId="1641" applyFont="1" applyFill="1" applyAlignment="1">
      <alignment horizontal="center" vertical="center" wrapText="1"/>
    </xf>
    <xf numFmtId="10" fontId="70" fillId="0" borderId="40" xfId="1829" applyNumberFormat="1" applyFont="1" applyBorder="1" applyAlignment="1">
      <alignment horizontal="right" vertical="center"/>
    </xf>
    <xf numFmtId="10" fontId="70" fillId="0" borderId="33" xfId="1829" applyNumberFormat="1" applyFont="1" applyBorder="1" applyAlignment="1">
      <alignment horizontal="right" vertical="center"/>
    </xf>
    <xf numFmtId="2" fontId="7" fillId="0" borderId="0" xfId="1641" applyNumberFormat="1" applyFont="1" applyFill="1" applyAlignment="1">
      <alignment horizontal="center" vertical="center" wrapText="1"/>
    </xf>
    <xf numFmtId="0" fontId="2" fillId="0" borderId="0" xfId="1641" applyFont="1" applyFill="1" applyBorder="1" applyAlignment="1">
      <alignment horizontal="center" vertical="center" wrapText="1"/>
    </xf>
    <xf numFmtId="0" fontId="7" fillId="0" borderId="17" xfId="1641" applyFont="1" applyFill="1" applyBorder="1" applyAlignment="1">
      <alignment horizontal="center" vertical="center" wrapText="1"/>
    </xf>
    <xf numFmtId="2" fontId="7" fillId="0" borderId="18" xfId="1641" applyNumberFormat="1" applyFont="1" applyFill="1" applyBorder="1" applyAlignment="1">
      <alignment horizontal="center" vertical="center" wrapText="1"/>
    </xf>
    <xf numFmtId="0" fontId="7" fillId="0" borderId="5" xfId="1641" applyFont="1" applyFill="1" applyBorder="1" applyAlignment="1">
      <alignment horizontal="center" vertical="center" wrapText="1"/>
    </xf>
    <xf numFmtId="1" fontId="7" fillId="0" borderId="34" xfId="1641" applyNumberFormat="1" applyFont="1" applyFill="1" applyBorder="1" applyAlignment="1">
      <alignment horizontal="right" vertical="center" wrapText="1"/>
    </xf>
    <xf numFmtId="2" fontId="7" fillId="0" borderId="34" xfId="1641" applyNumberFormat="1" applyFont="1" applyFill="1" applyBorder="1" applyAlignment="1">
      <alignment horizontal="right" vertical="center" wrapText="1"/>
    </xf>
    <xf numFmtId="2" fontId="7" fillId="0" borderId="41" xfId="1641" applyNumberFormat="1" applyFont="1" applyFill="1" applyBorder="1" applyAlignment="1">
      <alignment horizontal="right" vertical="center" wrapText="1"/>
    </xf>
    <xf numFmtId="0" fontId="10" fillId="0" borderId="0" xfId="3" applyFont="1" applyFill="1" applyBorder="1" applyAlignment="1">
      <alignment vertical="center" wrapText="1"/>
    </xf>
    <xf numFmtId="0" fontId="7" fillId="4" borderId="5" xfId="1641" applyFont="1" applyFill="1" applyBorder="1" applyAlignment="1">
      <alignment horizontal="center" vertical="center" wrapText="1"/>
    </xf>
    <xf numFmtId="0" fontId="10" fillId="0" borderId="0" xfId="1641" applyFont="1" applyFill="1" applyBorder="1" applyAlignment="1">
      <alignment vertical="center" wrapText="1"/>
    </xf>
    <xf numFmtId="1" fontId="2" fillId="0" borderId="6" xfId="1641" applyNumberFormat="1" applyFont="1" applyFill="1" applyBorder="1" applyAlignment="1">
      <alignment horizontal="right" vertical="center" wrapText="1"/>
    </xf>
    <xf numFmtId="1" fontId="7" fillId="0" borderId="6" xfId="1641" applyNumberFormat="1" applyFont="1" applyFill="1" applyBorder="1" applyAlignment="1">
      <alignment horizontal="right" vertical="center" wrapText="1"/>
    </xf>
    <xf numFmtId="2" fontId="7" fillId="0" borderId="6" xfId="1641" applyNumberFormat="1" applyFont="1" applyFill="1" applyBorder="1" applyAlignment="1">
      <alignment horizontal="right" vertical="center" wrapText="1"/>
    </xf>
    <xf numFmtId="2" fontId="7" fillId="0" borderId="7" xfId="1641" applyNumberFormat="1" applyFont="1" applyFill="1" applyBorder="1" applyAlignment="1">
      <alignment horizontal="right" vertical="center" wrapText="1"/>
    </xf>
    <xf numFmtId="2" fontId="7" fillId="0" borderId="11" xfId="1641" applyNumberFormat="1" applyFont="1" applyFill="1" applyBorder="1" applyAlignment="1">
      <alignment horizontal="center" vertical="center" wrapText="1"/>
    </xf>
    <xf numFmtId="1" fontId="2" fillId="0" borderId="35" xfId="1641" applyNumberFormat="1" applyFont="1" applyFill="1" applyBorder="1" applyAlignment="1">
      <alignment horizontal="right" vertical="center" wrapText="1"/>
    </xf>
    <xf numFmtId="1" fontId="7" fillId="0" borderId="35" xfId="1641" applyNumberFormat="1" applyFont="1" applyFill="1" applyBorder="1" applyAlignment="1">
      <alignment horizontal="right" vertical="center" wrapText="1"/>
    </xf>
    <xf numFmtId="2" fontId="7" fillId="0" borderId="35" xfId="1641" applyNumberFormat="1" applyFont="1" applyFill="1" applyBorder="1" applyAlignment="1">
      <alignment horizontal="right" vertical="center" wrapText="1"/>
    </xf>
    <xf numFmtId="2" fontId="7" fillId="0" borderId="42" xfId="1641" applyNumberFormat="1" applyFont="1" applyFill="1" applyBorder="1" applyAlignment="1">
      <alignment horizontal="right" vertical="center" wrapText="1"/>
    </xf>
    <xf numFmtId="0" fontId="10" fillId="0" borderId="0" xfId="1641" applyFont="1" applyFill="1" applyBorder="1" applyAlignment="1">
      <alignment horizontal="center" vertical="center" wrapText="1"/>
    </xf>
    <xf numFmtId="1" fontId="2" fillId="0" borderId="41" xfId="1641" applyNumberFormat="1" applyFont="1" applyFill="1" applyBorder="1" applyAlignment="1">
      <alignment horizontal="right" vertical="center" wrapText="1"/>
    </xf>
    <xf numFmtId="1" fontId="7" fillId="0" borderId="41" xfId="1641" applyNumberFormat="1" applyFont="1" applyFill="1" applyBorder="1" applyAlignment="1">
      <alignment horizontal="right" vertical="center" wrapText="1"/>
    </xf>
    <xf numFmtId="2" fontId="7" fillId="0" borderId="43" xfId="1641" applyNumberFormat="1" applyFont="1" applyFill="1" applyBorder="1" applyAlignment="1">
      <alignment horizontal="right" vertical="center" wrapText="1"/>
    </xf>
    <xf numFmtId="165" fontId="5" fillId="0" borderId="1" xfId="1696" applyNumberFormat="1" applyFont="1" applyFill="1" applyBorder="1" applyAlignment="1">
      <alignment horizontal="center" vertical="center" wrapText="1"/>
    </xf>
    <xf numFmtId="2" fontId="64" fillId="0" borderId="1" xfId="1696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72" fillId="0" borderId="1" xfId="1706" applyNumberFormat="1" applyFont="1" applyBorder="1" applyAlignment="1">
      <alignment horizontal="center" vertical="center" wrapText="1"/>
    </xf>
    <xf numFmtId="0" fontId="72" fillId="0" borderId="1" xfId="1706" applyNumberFormat="1" applyFont="1" applyBorder="1" applyAlignment="1">
      <alignment horizontal="left" vertical="center" wrapText="1"/>
    </xf>
    <xf numFmtId="2" fontId="73" fillId="0" borderId="1" xfId="1706" applyNumberFormat="1" applyFont="1" applyBorder="1" applyAlignment="1">
      <alignment horizontal="right" vertical="center" wrapText="1"/>
    </xf>
    <xf numFmtId="2" fontId="72" fillId="0" borderId="1" xfId="1706" applyNumberFormat="1" applyFont="1" applyBorder="1" applyAlignment="1">
      <alignment horizontal="right" vertical="center" wrapText="1"/>
    </xf>
    <xf numFmtId="0" fontId="54" fillId="0" borderId="0" xfId="0" applyFont="1"/>
    <xf numFmtId="0" fontId="54" fillId="0" borderId="0" xfId="1641" applyFont="1" applyFill="1" applyAlignment="1">
      <alignment horizontal="center" vertical="center" wrapText="1"/>
    </xf>
    <xf numFmtId="165" fontId="54" fillId="0" borderId="0" xfId="1165" applyFont="1"/>
    <xf numFmtId="166" fontId="68" fillId="0" borderId="1" xfId="1696" applyNumberFormat="1" applyFont="1" applyBorder="1" applyAlignment="1">
      <alignment horizontal="right" vertical="center" wrapText="1"/>
    </xf>
    <xf numFmtId="165" fontId="69" fillId="0" borderId="2" xfId="1696" applyNumberFormat="1" applyFont="1" applyFill="1" applyBorder="1" applyAlignment="1">
      <alignment horizontal="left" vertical="center" wrapText="1"/>
    </xf>
    <xf numFmtId="2" fontId="72" fillId="0" borderId="1" xfId="1706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2" fontId="55" fillId="0" borderId="3" xfId="0" applyNumberFormat="1" applyFont="1" applyFill="1" applyBorder="1" applyAlignment="1">
      <alignment horizontal="center" vertical="center" wrapText="1"/>
    </xf>
    <xf numFmtId="0" fontId="7" fillId="0" borderId="1" xfId="1641" applyFont="1" applyFill="1" applyBorder="1" applyAlignment="1">
      <alignment horizontal="center" vertical="center" wrapText="1"/>
    </xf>
    <xf numFmtId="2" fontId="54" fillId="28" borderId="1" xfId="0" applyNumberFormat="1" applyFont="1" applyFill="1" applyBorder="1" applyAlignment="1">
      <alignment horizontal="center" vertical="center" wrapText="1"/>
    </xf>
    <xf numFmtId="0" fontId="55" fillId="28" borderId="1" xfId="0" applyFont="1" applyFill="1" applyBorder="1" applyAlignment="1">
      <alignment horizontal="right" vertical="center" wrapText="1"/>
    </xf>
    <xf numFmtId="2" fontId="54" fillId="2" borderId="1" xfId="0" applyNumberFormat="1" applyFont="1" applyFill="1" applyBorder="1" applyAlignment="1">
      <alignment horizontal="center" vertical="center" wrapText="1"/>
    </xf>
    <xf numFmtId="0" fontId="55" fillId="2" borderId="1" xfId="2" applyFont="1" applyFill="1" applyBorder="1" applyAlignment="1">
      <alignment horizontal="right" vertical="center" wrapText="1"/>
    </xf>
    <xf numFmtId="0" fontId="55" fillId="2" borderId="1" xfId="0" applyFont="1" applyFill="1" applyBorder="1" applyAlignment="1">
      <alignment horizontal="left" vertical="center" wrapText="1"/>
    </xf>
    <xf numFmtId="0" fontId="55" fillId="2" borderId="1" xfId="0" applyFont="1" applyFill="1" applyBorder="1" applyAlignment="1">
      <alignment horizontal="right" vertical="center" wrapText="1"/>
    </xf>
    <xf numFmtId="0" fontId="57" fillId="2" borderId="1" xfId="0" applyFont="1" applyFill="1" applyBorder="1" applyAlignment="1">
      <alignment horizontal="right" vertical="center" wrapText="1"/>
    </xf>
    <xf numFmtId="2" fontId="54" fillId="2" borderId="1" xfId="4" applyNumberFormat="1" applyFont="1" applyFill="1" applyBorder="1" applyAlignment="1">
      <alignment horizontal="center" vertical="center" wrapText="1"/>
    </xf>
    <xf numFmtId="2" fontId="54" fillId="29" borderId="1" xfId="0" applyNumberFormat="1" applyFont="1" applyFill="1" applyBorder="1" applyAlignment="1">
      <alignment horizontal="center" vertical="center" wrapText="1"/>
    </xf>
    <xf numFmtId="0" fontId="57" fillId="29" borderId="1" xfId="1" applyFont="1" applyFill="1" applyBorder="1" applyAlignment="1">
      <alignment horizontal="right" vertical="center" wrapText="1"/>
    </xf>
    <xf numFmtId="0" fontId="0" fillId="0" borderId="0" xfId="0" applyFont="1" applyFill="1"/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185" fontId="74" fillId="0" borderId="0" xfId="1641" applyNumberFormat="1" applyFont="1" applyFill="1" applyAlignment="1" applyProtection="1">
      <alignment horizontal="right" vertical="center"/>
      <protection locked="0"/>
    </xf>
    <xf numFmtId="2" fontId="55" fillId="0" borderId="1" xfId="0" applyNumberFormat="1" applyFont="1" applyFill="1" applyBorder="1" applyAlignment="1">
      <alignment horizontal="center" vertical="center" wrapText="1"/>
    </xf>
    <xf numFmtId="166" fontId="55" fillId="0" borderId="1" xfId="0" applyNumberFormat="1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3" fillId="3" borderId="2" xfId="1165" applyNumberFormat="1" applyFont="1" applyFill="1" applyBorder="1" applyAlignment="1">
      <alignment horizontal="center" vertical="center" wrapText="1"/>
    </xf>
    <xf numFmtId="10" fontId="70" fillId="0" borderId="47" xfId="1829" applyNumberFormat="1" applyFont="1" applyBorder="1" applyAlignment="1">
      <alignment horizontal="right" vertical="center"/>
    </xf>
    <xf numFmtId="10" fontId="70" fillId="0" borderId="48" xfId="1829" applyNumberFormat="1" applyFont="1" applyBorder="1" applyAlignment="1">
      <alignment horizontal="right" vertical="center"/>
    </xf>
    <xf numFmtId="0" fontId="70" fillId="0" borderId="45" xfId="1829" applyFont="1" applyBorder="1" applyAlignment="1">
      <alignment horizontal="right" vertical="center"/>
    </xf>
    <xf numFmtId="0" fontId="70" fillId="0" borderId="45" xfId="1829" applyFont="1" applyBorder="1" applyAlignment="1">
      <alignment horizontal="center" vertical="center"/>
    </xf>
    <xf numFmtId="2" fontId="70" fillId="0" borderId="45" xfId="1829" applyNumberFormat="1" applyFont="1" applyBorder="1" applyAlignment="1">
      <alignment horizontal="right" vertical="center"/>
    </xf>
    <xf numFmtId="2" fontId="70" fillId="0" borderId="46" xfId="1829" applyNumberFormat="1" applyFont="1" applyBorder="1" applyAlignment="1">
      <alignment horizontal="right" vertical="center"/>
    </xf>
    <xf numFmtId="0" fontId="70" fillId="0" borderId="0" xfId="3" applyFont="1" applyFill="1" applyBorder="1" applyAlignment="1">
      <alignment vertical="center" wrapText="1"/>
    </xf>
    <xf numFmtId="0" fontId="6" fillId="0" borderId="0" xfId="1843"/>
    <xf numFmtId="0" fontId="78" fillId="0" borderId="1" xfId="1843" applyFont="1" applyBorder="1" applyAlignment="1">
      <alignment horizontal="center" vertical="center" wrapText="1" readingOrder="1"/>
    </xf>
    <xf numFmtId="0" fontId="79" fillId="0" borderId="1" xfId="1843" applyFont="1" applyBorder="1" applyAlignment="1">
      <alignment horizontal="center" vertical="center" wrapText="1" readingOrder="1"/>
    </xf>
    <xf numFmtId="0" fontId="80" fillId="0" borderId="1" xfId="1843" applyFont="1" applyBorder="1" applyAlignment="1">
      <alignment horizontal="center" vertical="center" wrapText="1" readingOrder="1"/>
    </xf>
    <xf numFmtId="0" fontId="80" fillId="0" borderId="1" xfId="1843" applyFont="1" applyBorder="1" applyAlignment="1">
      <alignment horizontal="left" vertical="center" wrapText="1" readingOrder="1"/>
    </xf>
    <xf numFmtId="2" fontId="3" fillId="0" borderId="1" xfId="1843" applyNumberFormat="1" applyFont="1" applyFill="1" applyBorder="1" applyAlignment="1">
      <alignment horizontal="center" vertical="center" wrapText="1" readingOrder="1"/>
    </xf>
    <xf numFmtId="2" fontId="57" fillId="0" borderId="1" xfId="1843" applyNumberFormat="1" applyFont="1" applyBorder="1" applyAlignment="1">
      <alignment horizontal="right" vertical="top" wrapText="1" readingOrder="1"/>
    </xf>
    <xf numFmtId="2" fontId="81" fillId="0" borderId="1" xfId="1843" applyNumberFormat="1" applyFont="1" applyBorder="1" applyAlignment="1">
      <alignment horizontal="right" vertical="top" wrapText="1" readingOrder="1"/>
    </xf>
    <xf numFmtId="0" fontId="81" fillId="0" borderId="1" xfId="1843" applyFont="1" applyBorder="1" applyAlignment="1">
      <alignment horizontal="right" vertical="top" wrapText="1" readingOrder="1"/>
    </xf>
    <xf numFmtId="0" fontId="80" fillId="0" borderId="1" xfId="1843" applyFont="1" applyBorder="1" applyAlignment="1">
      <alignment horizontal="right" vertical="center" wrapText="1" readingOrder="1"/>
    </xf>
    <xf numFmtId="0" fontId="5" fillId="0" borderId="1" xfId="1843" applyFont="1" applyBorder="1" applyAlignment="1">
      <alignment horizontal="right" vertical="center"/>
    </xf>
    <xf numFmtId="0" fontId="83" fillId="0" borderId="0" xfId="0" applyFont="1" applyAlignment="1">
      <alignment horizontal="left" vertical="center" indent="15"/>
    </xf>
    <xf numFmtId="0" fontId="83" fillId="0" borderId="0" xfId="0" applyFont="1"/>
    <xf numFmtId="2" fontId="6" fillId="0" borderId="0" xfId="1843" applyNumberFormat="1"/>
    <xf numFmtId="0" fontId="3" fillId="3" borderId="2" xfId="1165" applyNumberFormat="1" applyFont="1" applyFill="1" applyBorder="1" applyAlignment="1">
      <alignment vertical="center" wrapText="1"/>
    </xf>
    <xf numFmtId="0" fontId="0" fillId="0" borderId="34" xfId="0" applyBorder="1" applyAlignment="1">
      <alignment horizontal="center"/>
    </xf>
    <xf numFmtId="166" fontId="3" fillId="3" borderId="1" xfId="1165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1165" applyNumberFormat="1" applyFont="1" applyFill="1" applyBorder="1" applyAlignment="1">
      <alignment horizontal="justify" vertical="justify" wrapText="1"/>
    </xf>
    <xf numFmtId="165" fontId="2" fillId="0" borderId="0" xfId="1165" applyFont="1"/>
    <xf numFmtId="2" fontId="3" fillId="0" borderId="1" xfId="1165" applyNumberFormat="1" applyFont="1" applyFill="1" applyBorder="1" applyAlignment="1">
      <alignment vertical="center" wrapText="1"/>
    </xf>
    <xf numFmtId="0" fontId="62" fillId="0" borderId="1" xfId="1165" applyNumberFormat="1" applyFont="1" applyFill="1" applyBorder="1" applyAlignment="1">
      <alignment horizontal="justify" vertical="justify" wrapText="1"/>
    </xf>
    <xf numFmtId="165" fontId="2" fillId="0" borderId="0" xfId="1165" applyFill="1"/>
    <xf numFmtId="0" fontId="54" fillId="0" borderId="1" xfId="0" applyFont="1" applyFill="1" applyBorder="1" applyAlignment="1">
      <alignment horizontal="right" vertical="top" wrapText="1"/>
    </xf>
    <xf numFmtId="0" fontId="54" fillId="0" borderId="1" xfId="1" applyFont="1" applyFill="1" applyBorder="1" applyAlignment="1">
      <alignment horizontal="right" vertical="top" wrapText="1"/>
    </xf>
    <xf numFmtId="0" fontId="55" fillId="0" borderId="1" xfId="1" applyFont="1" applyFill="1" applyBorder="1" applyAlignment="1">
      <alignment horizontal="right" vertical="top" wrapText="1"/>
    </xf>
    <xf numFmtId="0" fontId="55" fillId="0" borderId="1" xfId="2" applyFont="1" applyFill="1" applyBorder="1" applyAlignment="1">
      <alignment horizontal="right" vertical="top" wrapText="1"/>
    </xf>
    <xf numFmtId="2" fontId="56" fillId="0" borderId="1" xfId="0" applyNumberFormat="1" applyFont="1" applyFill="1" applyBorder="1" applyAlignment="1">
      <alignment horizontal="right" vertical="top" wrapText="1"/>
    </xf>
    <xf numFmtId="166" fontId="56" fillId="0" borderId="1" xfId="0" applyNumberFormat="1" applyFont="1" applyFill="1" applyBorder="1" applyAlignment="1">
      <alignment horizontal="right" vertical="top" wrapText="1"/>
    </xf>
    <xf numFmtId="166" fontId="54" fillId="0" borderId="1" xfId="0" applyNumberFormat="1" applyFont="1" applyFill="1" applyBorder="1" applyAlignment="1">
      <alignment horizontal="right" vertical="top" wrapText="1"/>
    </xf>
    <xf numFmtId="0" fontId="54" fillId="0" borderId="1" xfId="4" applyFont="1" applyFill="1" applyBorder="1" applyAlignment="1">
      <alignment horizontal="right" vertical="top" wrapText="1"/>
    </xf>
    <xf numFmtId="2" fontId="54" fillId="0" borderId="1" xfId="3" applyNumberFormat="1" applyFont="1" applyFill="1" applyBorder="1" applyAlignment="1">
      <alignment horizontal="right" vertical="top" wrapText="1"/>
    </xf>
    <xf numFmtId="0" fontId="54" fillId="0" borderId="1" xfId="3" applyFont="1" applyFill="1" applyBorder="1" applyAlignment="1">
      <alignment horizontal="right" vertical="top" wrapText="1"/>
    </xf>
    <xf numFmtId="0" fontId="55" fillId="0" borderId="1" xfId="0" applyFont="1" applyFill="1" applyBorder="1" applyAlignment="1">
      <alignment horizontal="right" vertical="top" wrapText="1"/>
    </xf>
    <xf numFmtId="0" fontId="55" fillId="0" borderId="1" xfId="6" applyFont="1" applyFill="1" applyBorder="1" applyAlignment="1">
      <alignment horizontal="right" vertical="top" wrapText="1"/>
    </xf>
    <xf numFmtId="0" fontId="54" fillId="0" borderId="1" xfId="6" applyFont="1" applyFill="1" applyBorder="1" applyAlignment="1">
      <alignment horizontal="right" vertical="top" wrapText="1"/>
    </xf>
    <xf numFmtId="2" fontId="54" fillId="0" borderId="1" xfId="0" applyNumberFormat="1" applyFont="1" applyFill="1" applyBorder="1" applyAlignment="1">
      <alignment horizontal="right" vertical="top" wrapText="1"/>
    </xf>
    <xf numFmtId="0" fontId="56" fillId="0" borderId="1" xfId="4" applyFont="1" applyFill="1" applyBorder="1" applyAlignment="1">
      <alignment horizontal="right" vertical="top" wrapText="1"/>
    </xf>
    <xf numFmtId="167" fontId="57" fillId="0" borderId="1" xfId="0" applyNumberFormat="1" applyFont="1" applyFill="1" applyBorder="1" applyAlignment="1">
      <alignment horizontal="right" vertical="top" wrapText="1"/>
    </xf>
    <xf numFmtId="168" fontId="56" fillId="0" borderId="1" xfId="0" applyNumberFormat="1" applyFont="1" applyFill="1" applyBorder="1" applyAlignment="1">
      <alignment horizontal="right" vertical="top" wrapText="1"/>
    </xf>
    <xf numFmtId="0" fontId="57" fillId="0" borderId="1" xfId="0" applyFont="1" applyFill="1" applyBorder="1" applyAlignment="1">
      <alignment horizontal="right" vertical="top" wrapText="1"/>
    </xf>
    <xf numFmtId="0" fontId="56" fillId="0" borderId="1" xfId="2" applyFont="1" applyFill="1" applyBorder="1" applyAlignment="1">
      <alignment horizontal="right" vertical="top" wrapText="1"/>
    </xf>
    <xf numFmtId="2" fontId="56" fillId="0" borderId="1" xfId="2" applyNumberFormat="1" applyFont="1" applyFill="1" applyBorder="1" applyAlignment="1">
      <alignment horizontal="right" vertical="top" wrapText="1"/>
    </xf>
    <xf numFmtId="2" fontId="56" fillId="0" borderId="1" xfId="0" applyNumberFormat="1" applyFont="1" applyFill="1" applyBorder="1" applyAlignment="1">
      <alignment horizontal="right" vertical="center" wrapText="1"/>
    </xf>
    <xf numFmtId="166" fontId="56" fillId="0" borderId="1" xfId="0" applyNumberFormat="1" applyFont="1" applyFill="1" applyBorder="1" applyAlignment="1">
      <alignment horizontal="right" vertical="center" wrapText="1"/>
    </xf>
    <xf numFmtId="168" fontId="56" fillId="0" borderId="1" xfId="0" applyNumberFormat="1" applyFont="1" applyFill="1" applyBorder="1" applyAlignment="1">
      <alignment horizontal="right" vertical="center" wrapText="1"/>
    </xf>
    <xf numFmtId="0" fontId="54" fillId="0" borderId="1" xfId="2" applyFont="1" applyFill="1" applyBorder="1" applyAlignment="1">
      <alignment horizontal="right" vertical="top" wrapText="1"/>
    </xf>
    <xf numFmtId="0" fontId="57" fillId="0" borderId="1" xfId="0" applyFont="1" applyFill="1" applyBorder="1" applyAlignment="1">
      <alignment horizontal="right" vertical="center" wrapText="1"/>
    </xf>
    <xf numFmtId="167" fontId="56" fillId="0" borderId="1" xfId="0" applyNumberFormat="1" applyFont="1" applyFill="1" applyBorder="1" applyAlignment="1">
      <alignment horizontal="right" vertical="center" wrapText="1"/>
    </xf>
    <xf numFmtId="167" fontId="55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5" fillId="0" borderId="1" xfId="0" applyFont="1" applyFill="1" applyBorder="1" applyAlignment="1">
      <alignment horizontal="right"/>
    </xf>
    <xf numFmtId="2" fontId="54" fillId="0" borderId="1" xfId="8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54" fillId="0" borderId="1" xfId="0" applyFont="1" applyFill="1" applyBorder="1" applyAlignment="1">
      <alignment horizontal="right" vertical="center" wrapText="1"/>
    </xf>
    <xf numFmtId="0" fontId="55" fillId="2" borderId="1" xfId="0" applyFont="1" applyFill="1" applyBorder="1" applyAlignment="1">
      <alignment horizontal="right" vertical="top" wrapText="1"/>
    </xf>
    <xf numFmtId="0" fontId="58" fillId="0" borderId="1" xfId="0" applyFont="1" applyFill="1" applyBorder="1" applyAlignment="1">
      <alignment horizontal="right" vertical="center" wrapText="1"/>
    </xf>
    <xf numFmtId="2" fontId="58" fillId="0" borderId="1" xfId="0" applyNumberFormat="1" applyFont="1" applyFill="1" applyBorder="1" applyAlignment="1">
      <alignment horizontal="right" vertical="center" wrapText="1"/>
    </xf>
    <xf numFmtId="0" fontId="60" fillId="28" borderId="1" xfId="0" applyFont="1" applyFill="1" applyBorder="1" applyAlignment="1">
      <alignment horizontal="right" vertical="center" wrapText="1"/>
    </xf>
    <xf numFmtId="0" fontId="58" fillId="2" borderId="1" xfId="0" applyFont="1" applyFill="1" applyBorder="1" applyAlignment="1">
      <alignment horizontal="right" vertical="center" wrapText="1"/>
    </xf>
    <xf numFmtId="0" fontId="60" fillId="2" borderId="1" xfId="0" applyFont="1" applyFill="1" applyBorder="1" applyAlignment="1">
      <alignment horizontal="right" vertical="center" wrapText="1"/>
    </xf>
    <xf numFmtId="166" fontId="58" fillId="0" borderId="1" xfId="0" applyNumberFormat="1" applyFont="1" applyFill="1" applyBorder="1" applyAlignment="1">
      <alignment horizontal="right" vertical="center" wrapText="1"/>
    </xf>
    <xf numFmtId="0" fontId="55" fillId="0" borderId="1" xfId="1" applyFont="1" applyFill="1" applyBorder="1" applyAlignment="1">
      <alignment horizontal="right" vertical="center" wrapText="1"/>
    </xf>
    <xf numFmtId="2" fontId="54" fillId="0" borderId="1" xfId="0" applyNumberFormat="1" applyFont="1" applyFill="1" applyBorder="1" applyAlignment="1">
      <alignment horizontal="right" vertical="center" wrapText="1"/>
    </xf>
    <xf numFmtId="166" fontId="54" fillId="0" borderId="1" xfId="0" applyNumberFormat="1" applyFont="1" applyFill="1" applyBorder="1" applyAlignment="1">
      <alignment horizontal="right" vertical="center" wrapText="1"/>
    </xf>
    <xf numFmtId="0" fontId="55" fillId="3" borderId="1" xfId="0" applyFont="1" applyFill="1" applyBorder="1" applyAlignment="1">
      <alignment horizontal="right" vertical="top" wrapText="1"/>
    </xf>
    <xf numFmtId="2" fontId="60" fillId="3" borderId="1" xfId="0" applyNumberFormat="1" applyFont="1" applyFill="1" applyBorder="1" applyAlignment="1">
      <alignment horizontal="right" vertical="center" wrapText="1"/>
    </xf>
    <xf numFmtId="0" fontId="54" fillId="42" borderId="1" xfId="0" applyFont="1" applyFill="1" applyBorder="1" applyAlignment="1">
      <alignment horizontal="right" vertical="center" wrapText="1"/>
    </xf>
    <xf numFmtId="2" fontId="55" fillId="0" borderId="1" xfId="0" applyNumberFormat="1" applyFont="1" applyFill="1" applyBorder="1" applyAlignment="1">
      <alignment horizontal="right" vertical="center" wrapText="1"/>
    </xf>
    <xf numFmtId="167" fontId="57" fillId="2" borderId="1" xfId="0" applyNumberFormat="1" applyFont="1" applyFill="1" applyBorder="1" applyAlignment="1">
      <alignment horizontal="right" vertical="top" wrapText="1"/>
    </xf>
    <xf numFmtId="185" fontId="74" fillId="2" borderId="0" xfId="1641" applyNumberFormat="1" applyFont="1" applyFill="1" applyAlignment="1" applyProtection="1">
      <alignment horizontal="right" vertical="center"/>
      <protection locked="0"/>
    </xf>
    <xf numFmtId="0" fontId="0" fillId="2" borderId="0" xfId="0" applyFont="1" applyFill="1"/>
    <xf numFmtId="0" fontId="55" fillId="2" borderId="1" xfId="2" applyFont="1" applyFill="1" applyBorder="1" applyAlignment="1">
      <alignment horizontal="right" vertical="top"/>
    </xf>
    <xf numFmtId="0" fontId="55" fillId="2" borderId="1" xfId="2" applyFont="1" applyFill="1" applyBorder="1" applyAlignment="1">
      <alignment horizontal="right" vertical="top" wrapText="1"/>
    </xf>
    <xf numFmtId="0" fontId="55" fillId="2" borderId="1" xfId="2" applyFont="1" applyFill="1" applyBorder="1" applyAlignment="1">
      <alignment horizontal="right" vertical="center"/>
    </xf>
    <xf numFmtId="0" fontId="55" fillId="2" borderId="1" xfId="6" applyFont="1" applyFill="1" applyBorder="1" applyAlignment="1">
      <alignment horizontal="right" vertical="top" wrapText="1"/>
    </xf>
    <xf numFmtId="0" fontId="55" fillId="2" borderId="1" xfId="6" applyFont="1" applyFill="1" applyBorder="1" applyAlignment="1">
      <alignment horizontal="right" vertical="center" wrapText="1"/>
    </xf>
    <xf numFmtId="0" fontId="55" fillId="2" borderId="1" xfId="0" applyFont="1" applyFill="1" applyBorder="1" applyAlignment="1">
      <alignment vertical="center" wrapText="1"/>
    </xf>
    <xf numFmtId="1" fontId="54" fillId="2" borderId="1" xfId="0" applyNumberFormat="1" applyFont="1" applyFill="1" applyBorder="1" applyAlignment="1">
      <alignment horizontal="center" vertical="center" wrapText="1"/>
    </xf>
    <xf numFmtId="0" fontId="55" fillId="29" borderId="1" xfId="0" applyFont="1" applyFill="1" applyBorder="1" applyAlignment="1">
      <alignment horizontal="right" vertical="top" wrapText="1"/>
    </xf>
    <xf numFmtId="0" fontId="55" fillId="29" borderId="1" xfId="0" applyFont="1" applyFill="1" applyBorder="1" applyAlignment="1">
      <alignment horizontal="right" vertical="center" wrapText="1"/>
    </xf>
    <xf numFmtId="185" fontId="74" fillId="29" borderId="0" xfId="1641" applyNumberFormat="1" applyFont="1" applyFill="1" applyAlignment="1" applyProtection="1">
      <alignment horizontal="right" vertical="center"/>
      <protection locked="0"/>
    </xf>
    <xf numFmtId="0" fontId="0" fillId="29" borderId="0" xfId="0" applyFont="1" applyFill="1"/>
    <xf numFmtId="0" fontId="55" fillId="29" borderId="1" xfId="0" applyFont="1" applyFill="1" applyBorder="1" applyAlignment="1">
      <alignment horizontal="left" vertical="center" wrapText="1"/>
    </xf>
    <xf numFmtId="0" fontId="57" fillId="29" borderId="1" xfId="0" applyFont="1" applyFill="1" applyBorder="1" applyAlignment="1">
      <alignment horizontal="right" vertical="top" wrapText="1"/>
    </xf>
    <xf numFmtId="0" fontId="57" fillId="29" borderId="1" xfId="0" applyFont="1" applyFill="1" applyBorder="1" applyAlignment="1">
      <alignment horizontal="right" vertical="center" wrapText="1"/>
    </xf>
    <xf numFmtId="0" fontId="58" fillId="29" borderId="1" xfId="0" applyFont="1" applyFill="1" applyBorder="1" applyAlignment="1">
      <alignment horizontal="right" vertical="center" wrapText="1"/>
    </xf>
    <xf numFmtId="2" fontId="54" fillId="29" borderId="1" xfId="4" applyNumberFormat="1" applyFont="1" applyFill="1" applyBorder="1" applyAlignment="1">
      <alignment horizontal="center" vertical="center" wrapText="1"/>
    </xf>
    <xf numFmtId="0" fontId="60" fillId="43" borderId="1" xfId="0" applyFont="1" applyFill="1" applyBorder="1" applyAlignment="1">
      <alignment horizontal="right" vertical="center" wrapText="1"/>
    </xf>
    <xf numFmtId="2" fontId="54" fillId="43" borderId="1" xfId="4" applyNumberFormat="1" applyFont="1" applyFill="1" applyBorder="1" applyAlignment="1">
      <alignment horizontal="center" vertical="center" wrapText="1"/>
    </xf>
    <xf numFmtId="0" fontId="57" fillId="43" borderId="1" xfId="1" applyFont="1" applyFill="1" applyBorder="1" applyAlignment="1">
      <alignment horizontal="right" vertical="center" wrapText="1"/>
    </xf>
    <xf numFmtId="185" fontId="74" fillId="43" borderId="0" xfId="1641" applyNumberFormat="1" applyFont="1" applyFill="1" applyAlignment="1" applyProtection="1">
      <alignment horizontal="right" vertical="center"/>
      <protection locked="0"/>
    </xf>
    <xf numFmtId="0" fontId="0" fillId="43" borderId="0" xfId="0" applyFont="1" applyFill="1"/>
    <xf numFmtId="166" fontId="60" fillId="2" borderId="1" xfId="0" applyNumberFormat="1" applyFont="1" applyFill="1" applyBorder="1" applyAlignment="1">
      <alignment horizontal="right" vertical="center" wrapText="1"/>
    </xf>
    <xf numFmtId="2" fontId="60" fillId="2" borderId="1" xfId="0" applyNumberFormat="1" applyFont="1" applyFill="1" applyBorder="1" applyAlignment="1">
      <alignment horizontal="right" vertical="center" wrapText="1"/>
    </xf>
    <xf numFmtId="1" fontId="60" fillId="2" borderId="1" xfId="0" applyNumberFormat="1" applyFont="1" applyFill="1" applyBorder="1" applyAlignment="1">
      <alignment horizontal="right" vertical="center" wrapText="1"/>
    </xf>
    <xf numFmtId="2" fontId="54" fillId="42" borderId="1" xfId="0" applyNumberFormat="1" applyFont="1" applyFill="1" applyBorder="1" applyAlignment="1">
      <alignment horizontal="center" vertical="center" wrapText="1"/>
    </xf>
    <xf numFmtId="0" fontId="54" fillId="42" borderId="1" xfId="0" applyFont="1" applyFill="1" applyBorder="1" applyAlignment="1">
      <alignment horizontal="left" vertical="center" wrapText="1"/>
    </xf>
    <xf numFmtId="0" fontId="55" fillId="0" borderId="1" xfId="0" applyFont="1" applyFill="1" applyBorder="1" applyAlignment="1">
      <alignment horizontal="center" vertical="center" wrapText="1"/>
    </xf>
    <xf numFmtId="2" fontId="55" fillId="0" borderId="1" xfId="0" applyNumberFormat="1" applyFont="1" applyFill="1" applyBorder="1" applyAlignment="1">
      <alignment horizontal="center" vertical="center" wrapText="1"/>
    </xf>
    <xf numFmtId="166" fontId="55" fillId="0" borderId="1" xfId="0" applyNumberFormat="1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80" fillId="0" borderId="1" xfId="1843" applyFont="1" applyBorder="1" applyAlignment="1">
      <alignment horizontal="center" vertical="center" wrapText="1" readingOrder="1"/>
    </xf>
    <xf numFmtId="2" fontId="55" fillId="0" borderId="1" xfId="0" applyNumberFormat="1" applyFont="1" applyFill="1" applyBorder="1" applyAlignment="1">
      <alignment horizontal="left" vertical="center" wrapText="1"/>
    </xf>
    <xf numFmtId="185" fontId="74" fillId="28" borderId="0" xfId="1641" applyNumberFormat="1" applyFont="1" applyFill="1" applyAlignment="1" applyProtection="1">
      <alignment horizontal="right" vertical="center"/>
      <protection locked="0"/>
    </xf>
    <xf numFmtId="0" fontId="0" fillId="28" borderId="0" xfId="0" applyFont="1" applyFill="1"/>
    <xf numFmtId="167" fontId="57" fillId="2" borderId="1" xfId="0" applyNumberFormat="1" applyFont="1" applyFill="1" applyBorder="1" applyAlignment="1">
      <alignment horizontal="right" vertical="center" wrapText="1"/>
    </xf>
    <xf numFmtId="0" fontId="62" fillId="27" borderId="0" xfId="1165" applyNumberFormat="1" applyFont="1" applyFill="1"/>
    <xf numFmtId="165" fontId="2" fillId="27" borderId="0" xfId="1165" applyFill="1"/>
    <xf numFmtId="2" fontId="0" fillId="0" borderId="0" xfId="0" applyNumberFormat="1" applyFont="1" applyFill="1"/>
    <xf numFmtId="0" fontId="0" fillId="0" borderId="0" xfId="0" applyFont="1" applyFill="1" applyAlignment="1">
      <alignment vertical="center"/>
    </xf>
    <xf numFmtId="0" fontId="54" fillId="42" borderId="1" xfId="2" applyFont="1" applyFill="1" applyBorder="1" applyAlignment="1">
      <alignment horizontal="left" wrapText="1"/>
    </xf>
    <xf numFmtId="185" fontId="74" fillId="42" borderId="0" xfId="1641" applyNumberFormat="1" applyFont="1" applyFill="1" applyAlignment="1" applyProtection="1">
      <alignment horizontal="right" vertical="center"/>
      <protection locked="0"/>
    </xf>
    <xf numFmtId="0" fontId="0" fillId="42" borderId="0" xfId="0" applyFont="1" applyFill="1"/>
    <xf numFmtId="0" fontId="8" fillId="0" borderId="0" xfId="1843" applyFont="1"/>
    <xf numFmtId="2" fontId="81" fillId="3" borderId="1" xfId="0" applyNumberFormat="1" applyFont="1" applyFill="1" applyBorder="1" applyAlignment="1">
      <alignment vertical="top" wrapText="1"/>
    </xf>
    <xf numFmtId="2" fontId="3" fillId="42" borderId="1" xfId="1165" applyNumberFormat="1" applyFont="1" applyFill="1" applyBorder="1" applyAlignment="1">
      <alignment horizontal="right" vertical="center" wrapText="1"/>
    </xf>
    <xf numFmtId="2" fontId="54" fillId="41" borderId="1" xfId="0" applyNumberFormat="1" applyFont="1" applyFill="1" applyBorder="1" applyAlignment="1">
      <alignment horizontal="center" vertical="center" wrapText="1"/>
    </xf>
    <xf numFmtId="0" fontId="54" fillId="41" borderId="1" xfId="0" applyFont="1" applyFill="1" applyBorder="1" applyAlignment="1">
      <alignment horizontal="left" vertical="center" wrapText="1"/>
    </xf>
    <xf numFmtId="0" fontId="54" fillId="41" borderId="1" xfId="0" applyFont="1" applyFill="1" applyBorder="1" applyAlignment="1">
      <alignment horizontal="right" vertical="center" wrapText="1"/>
    </xf>
    <xf numFmtId="185" fontId="74" fillId="41" borderId="0" xfId="1641" applyNumberFormat="1" applyFont="1" applyFill="1" applyAlignment="1" applyProtection="1">
      <alignment horizontal="right" vertical="center"/>
      <protection locked="0"/>
    </xf>
    <xf numFmtId="0" fontId="0" fillId="41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/>
    </xf>
    <xf numFmtId="0" fontId="53" fillId="0" borderId="1" xfId="0" applyFont="1" applyBorder="1"/>
    <xf numFmtId="2" fontId="53" fillId="0" borderId="1" xfId="0" applyNumberFormat="1" applyFont="1" applyBorder="1"/>
    <xf numFmtId="2" fontId="55" fillId="0" borderId="1" xfId="0" applyNumberFormat="1" applyFont="1" applyFill="1" applyBorder="1" applyAlignment="1">
      <alignment horizontal="center" vertical="center" wrapText="1"/>
    </xf>
    <xf numFmtId="0" fontId="55" fillId="0" borderId="1" xfId="0" applyNumberFormat="1" applyFont="1" applyFill="1" applyBorder="1" applyAlignment="1">
      <alignment horizontal="center" vertical="center" wrapText="1"/>
    </xf>
    <xf numFmtId="0" fontId="55" fillId="0" borderId="1" xfId="0" applyNumberFormat="1" applyFont="1" applyFill="1" applyBorder="1" applyAlignment="1">
      <alignment horizontal="left" vertical="center" wrapText="1"/>
    </xf>
    <xf numFmtId="0" fontId="54" fillId="0" borderId="1" xfId="0" applyNumberFormat="1" applyFont="1" applyFill="1" applyBorder="1" applyAlignment="1">
      <alignment vertical="center" wrapText="1"/>
    </xf>
    <xf numFmtId="0" fontId="55" fillId="0" borderId="1" xfId="2" applyNumberFormat="1" applyFont="1" applyFill="1" applyBorder="1" applyAlignment="1">
      <alignment horizontal="left" vertical="center" wrapText="1"/>
    </xf>
    <xf numFmtId="0" fontId="55" fillId="2" borderId="1" xfId="2" applyNumberFormat="1" applyFont="1" applyFill="1" applyBorder="1" applyAlignment="1">
      <alignment horizontal="right" vertical="center" wrapText="1"/>
    </xf>
    <xf numFmtId="0" fontId="54" fillId="0" borderId="1" xfId="4" applyNumberFormat="1" applyFont="1" applyFill="1" applyBorder="1" applyAlignment="1">
      <alignment vertical="center" wrapText="1"/>
    </xf>
    <xf numFmtId="0" fontId="54" fillId="0" borderId="1" xfId="3" applyNumberFormat="1" applyFont="1" applyFill="1" applyBorder="1" applyAlignment="1">
      <alignment vertical="center" wrapText="1"/>
    </xf>
    <xf numFmtId="0" fontId="55" fillId="2" borderId="1" xfId="2" applyNumberFormat="1" applyFont="1" applyFill="1" applyBorder="1" applyAlignment="1">
      <alignment horizontal="right" vertical="center"/>
    </xf>
    <xf numFmtId="0" fontId="55" fillId="0" borderId="1" xfId="0" applyNumberFormat="1" applyFont="1" applyFill="1" applyBorder="1" applyAlignment="1">
      <alignment vertical="center" wrapText="1"/>
    </xf>
    <xf numFmtId="0" fontId="55" fillId="0" borderId="1" xfId="6" applyNumberFormat="1" applyFont="1" applyFill="1" applyBorder="1" applyAlignment="1">
      <alignment horizontal="left" vertical="center" wrapText="1"/>
    </xf>
    <xf numFmtId="0" fontId="54" fillId="0" borderId="1" xfId="6" applyNumberFormat="1" applyFont="1" applyFill="1" applyBorder="1" applyAlignment="1">
      <alignment vertical="center" wrapText="1"/>
    </xf>
    <xf numFmtId="0" fontId="55" fillId="2" borderId="1" xfId="6" applyNumberFormat="1" applyFont="1" applyFill="1" applyBorder="1" applyAlignment="1">
      <alignment horizontal="right" vertical="center" wrapText="1"/>
    </xf>
    <xf numFmtId="0" fontId="55" fillId="0" borderId="1" xfId="6" applyNumberFormat="1" applyFont="1" applyFill="1" applyBorder="1" applyAlignment="1">
      <alignment vertical="center" wrapText="1"/>
    </xf>
    <xf numFmtId="0" fontId="54" fillId="0" borderId="1" xfId="0" applyNumberFormat="1" applyFont="1" applyFill="1" applyBorder="1" applyAlignment="1">
      <alignment vertical="top" wrapText="1"/>
    </xf>
    <xf numFmtId="0" fontId="55" fillId="2" borderId="1" xfId="0" applyNumberFormat="1" applyFont="1" applyFill="1" applyBorder="1" applyAlignment="1">
      <alignment horizontal="right" vertical="center" wrapText="1"/>
    </xf>
    <xf numFmtId="0" fontId="56" fillId="0" borderId="1" xfId="4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vertical="top" wrapText="1"/>
    </xf>
    <xf numFmtId="0" fontId="55" fillId="29" borderId="1" xfId="0" applyNumberFormat="1" applyFont="1" applyFill="1" applyBorder="1" applyAlignment="1">
      <alignment horizontal="right" vertical="center" wrapText="1"/>
    </xf>
    <xf numFmtId="0" fontId="57" fillId="29" borderId="1" xfId="0" applyNumberFormat="1" applyFont="1" applyFill="1" applyBorder="1" applyAlignment="1">
      <alignment horizontal="right" vertical="center" wrapText="1"/>
    </xf>
    <xf numFmtId="0" fontId="55" fillId="0" borderId="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/>
    <xf numFmtId="0" fontId="60" fillId="2" borderId="1" xfId="0" applyNumberFormat="1" applyFont="1" applyFill="1" applyBorder="1" applyAlignment="1">
      <alignment horizontal="right" vertical="center" wrapText="1"/>
    </xf>
    <xf numFmtId="0" fontId="97" fillId="0" borderId="0" xfId="0" applyFont="1" applyFill="1"/>
    <xf numFmtId="1" fontId="63" fillId="0" borderId="1" xfId="0" applyNumberFormat="1" applyFont="1" applyFill="1" applyBorder="1" applyAlignment="1">
      <alignment horizontal="center" vertical="center" wrapText="1"/>
    </xf>
    <xf numFmtId="2" fontId="63" fillId="0" borderId="1" xfId="0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63" fillId="0" borderId="1" xfId="0" applyNumberFormat="1" applyFont="1" applyFill="1" applyBorder="1" applyAlignment="1">
      <alignment horizontal="center" vertical="center" wrapText="1"/>
    </xf>
    <xf numFmtId="166" fontId="63" fillId="0" borderId="1" xfId="0" applyNumberFormat="1" applyFont="1" applyFill="1" applyBorder="1" applyAlignment="1">
      <alignment horizontal="center" vertical="center" wrapText="1"/>
    </xf>
    <xf numFmtId="2" fontId="63" fillId="0" borderId="3" xfId="0" applyNumberFormat="1" applyFont="1" applyFill="1" applyBorder="1" applyAlignment="1">
      <alignment horizontal="center" vertical="center" wrapText="1"/>
    </xf>
    <xf numFmtId="167" fontId="63" fillId="0" borderId="1" xfId="0" applyNumberFormat="1" applyFont="1" applyFill="1" applyBorder="1" applyAlignment="1">
      <alignment horizontal="center" vertical="top" wrapText="1"/>
    </xf>
    <xf numFmtId="2" fontId="97" fillId="0" borderId="1" xfId="0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left" vertical="center" wrapText="1"/>
    </xf>
    <xf numFmtId="0" fontId="63" fillId="0" borderId="1" xfId="0" applyNumberFormat="1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horizontal="center" vertical="top" wrapText="1"/>
    </xf>
    <xf numFmtId="0" fontId="63" fillId="0" borderId="4" xfId="0" applyFont="1" applyFill="1" applyBorder="1" applyAlignment="1">
      <alignment horizontal="left" vertical="center" wrapText="1"/>
    </xf>
    <xf numFmtId="1" fontId="97" fillId="0" borderId="1" xfId="0" applyNumberFormat="1" applyFont="1" applyFill="1" applyBorder="1" applyAlignment="1">
      <alignment horizontal="center" vertical="center" wrapText="1"/>
    </xf>
    <xf numFmtId="0" fontId="97" fillId="0" borderId="1" xfId="0" applyFont="1" applyFill="1" applyBorder="1" applyAlignment="1">
      <alignment horizontal="center"/>
    </xf>
    <xf numFmtId="0" fontId="97" fillId="0" borderId="1" xfId="0" applyFont="1" applyFill="1" applyBorder="1" applyAlignment="1">
      <alignment horizontal="left" vertical="center" wrapText="1"/>
    </xf>
    <xf numFmtId="0" fontId="97" fillId="0" borderId="1" xfId="0" applyFont="1" applyFill="1" applyBorder="1" applyAlignment="1">
      <alignment horizontal="center" vertical="center" wrapText="1"/>
    </xf>
    <xf numFmtId="0" fontId="97" fillId="0" borderId="1" xfId="0" applyFont="1" applyFill="1" applyBorder="1" applyAlignment="1">
      <alignment horizontal="center" vertical="top" wrapText="1"/>
    </xf>
    <xf numFmtId="0" fontId="97" fillId="0" borderId="4" xfId="0" applyFont="1" applyFill="1" applyBorder="1" applyAlignment="1">
      <alignment horizontal="left" vertical="center" wrapText="1"/>
    </xf>
    <xf numFmtId="0" fontId="97" fillId="0" borderId="1" xfId="0" applyFont="1" applyFill="1" applyBorder="1" applyAlignment="1">
      <alignment vertical="center" wrapText="1"/>
    </xf>
    <xf numFmtId="0" fontId="97" fillId="0" borderId="1" xfId="0" applyNumberFormat="1" applyFont="1" applyFill="1" applyBorder="1" applyAlignment="1">
      <alignment vertical="center" wrapText="1"/>
    </xf>
    <xf numFmtId="0" fontId="97" fillId="0" borderId="4" xfId="0" applyFont="1" applyFill="1" applyBorder="1" applyAlignment="1">
      <alignment vertical="center" wrapText="1"/>
    </xf>
    <xf numFmtId="0" fontId="97" fillId="0" borderId="1" xfId="1" applyFont="1" applyFill="1" applyBorder="1" applyAlignment="1">
      <alignment vertical="center" wrapText="1"/>
    </xf>
    <xf numFmtId="0" fontId="97" fillId="0" borderId="4" xfId="1" applyFont="1" applyFill="1" applyBorder="1" applyAlignment="1">
      <alignment vertical="center" wrapText="1"/>
    </xf>
    <xf numFmtId="0" fontId="63" fillId="0" borderId="1" xfId="1" applyFont="1" applyFill="1" applyBorder="1" applyAlignment="1">
      <alignment vertical="center" wrapText="1"/>
    </xf>
    <xf numFmtId="0" fontId="63" fillId="0" borderId="4" xfId="1" applyFont="1" applyFill="1" applyBorder="1" applyAlignment="1">
      <alignment vertical="center" wrapText="1"/>
    </xf>
    <xf numFmtId="0" fontId="63" fillId="0" borderId="1" xfId="2" applyFont="1" applyFill="1" applyBorder="1" applyAlignment="1">
      <alignment horizontal="left" vertical="center" wrapText="1"/>
    </xf>
    <xf numFmtId="0" fontId="63" fillId="0" borderId="1" xfId="2" applyNumberFormat="1" applyFont="1" applyFill="1" applyBorder="1" applyAlignment="1">
      <alignment horizontal="left" vertical="center" wrapText="1"/>
    </xf>
    <xf numFmtId="0" fontId="63" fillId="0" borderId="1" xfId="2" applyFont="1" applyFill="1" applyBorder="1" applyAlignment="1">
      <alignment horizontal="center" vertical="center" wrapText="1"/>
    </xf>
    <xf numFmtId="0" fontId="63" fillId="0" borderId="1" xfId="2" applyFont="1" applyFill="1" applyBorder="1" applyAlignment="1">
      <alignment horizontal="center" vertical="top" wrapText="1"/>
    </xf>
    <xf numFmtId="0" fontId="63" fillId="0" borderId="4" xfId="2" applyFont="1" applyFill="1" applyBorder="1" applyAlignment="1">
      <alignment horizontal="left" vertical="center" wrapText="1"/>
    </xf>
    <xf numFmtId="2" fontId="97" fillId="0" borderId="1" xfId="0" applyNumberFormat="1" applyFont="1" applyFill="1" applyBorder="1" applyAlignment="1">
      <alignment horizontal="center" vertical="top" wrapText="1"/>
    </xf>
    <xf numFmtId="166" fontId="97" fillId="0" borderId="1" xfId="0" applyNumberFormat="1" applyFont="1" applyFill="1" applyBorder="1" applyAlignment="1">
      <alignment horizontal="center" vertical="top" wrapText="1"/>
    </xf>
    <xf numFmtId="0" fontId="63" fillId="0" borderId="1" xfId="2" applyFont="1" applyFill="1" applyBorder="1" applyAlignment="1">
      <alignment horizontal="right" vertical="center" wrapText="1"/>
    </xf>
    <xf numFmtId="0" fontId="63" fillId="0" borderId="1" xfId="2" applyNumberFormat="1" applyFont="1" applyFill="1" applyBorder="1" applyAlignment="1">
      <alignment horizontal="right" vertical="center" wrapText="1"/>
    </xf>
    <xf numFmtId="0" fontId="63" fillId="0" borderId="4" xfId="2" applyFont="1" applyFill="1" applyBorder="1" applyAlignment="1">
      <alignment horizontal="right" vertical="center" wrapText="1"/>
    </xf>
    <xf numFmtId="0" fontId="97" fillId="0" borderId="1" xfId="4" applyFont="1" applyFill="1" applyBorder="1" applyAlignment="1">
      <alignment vertical="center" wrapText="1"/>
    </xf>
    <xf numFmtId="0" fontId="97" fillId="0" borderId="1" xfId="4" applyNumberFormat="1" applyFont="1" applyFill="1" applyBorder="1" applyAlignment="1">
      <alignment vertical="center" wrapText="1"/>
    </xf>
    <xf numFmtId="0" fontId="97" fillId="0" borderId="1" xfId="4" applyFont="1" applyFill="1" applyBorder="1" applyAlignment="1">
      <alignment horizontal="center" vertical="center" wrapText="1"/>
    </xf>
    <xf numFmtId="0" fontId="97" fillId="0" borderId="4" xfId="4" applyFont="1" applyFill="1" applyBorder="1" applyAlignment="1">
      <alignment vertical="center" wrapText="1"/>
    </xf>
    <xf numFmtId="0" fontId="97" fillId="0" borderId="1" xfId="4" applyFont="1" applyFill="1" applyBorder="1" applyAlignment="1">
      <alignment horizontal="center" vertical="top" wrapText="1"/>
    </xf>
    <xf numFmtId="0" fontId="97" fillId="0" borderId="1" xfId="3" applyFont="1" applyFill="1" applyBorder="1" applyAlignment="1">
      <alignment vertical="center" wrapText="1"/>
    </xf>
    <xf numFmtId="0" fontId="97" fillId="0" borderId="1" xfId="3" applyNumberFormat="1" applyFont="1" applyFill="1" applyBorder="1" applyAlignment="1">
      <alignment vertical="center" wrapText="1"/>
    </xf>
    <xf numFmtId="0" fontId="97" fillId="0" borderId="1" xfId="3" applyFont="1" applyFill="1" applyBorder="1" applyAlignment="1">
      <alignment horizontal="center" vertical="center" wrapText="1"/>
    </xf>
    <xf numFmtId="2" fontId="97" fillId="0" borderId="1" xfId="3" applyNumberFormat="1" applyFont="1" applyFill="1" applyBorder="1" applyAlignment="1">
      <alignment horizontal="center" vertical="top" wrapText="1"/>
    </xf>
    <xf numFmtId="0" fontId="97" fillId="0" borderId="4" xfId="3" applyFont="1" applyFill="1" applyBorder="1" applyAlignment="1">
      <alignment vertical="center" wrapText="1"/>
    </xf>
    <xf numFmtId="0" fontId="97" fillId="0" borderId="1" xfId="3" applyFont="1" applyFill="1" applyBorder="1" applyAlignment="1">
      <alignment horizontal="center" vertical="top" wrapText="1"/>
    </xf>
    <xf numFmtId="0" fontId="63" fillId="0" borderId="1" xfId="2" applyFont="1" applyFill="1" applyBorder="1" applyAlignment="1">
      <alignment horizontal="right" vertical="center"/>
    </xf>
    <xf numFmtId="0" fontId="63" fillId="0" borderId="1" xfId="2" applyNumberFormat="1" applyFont="1" applyFill="1" applyBorder="1" applyAlignment="1">
      <alignment horizontal="right" vertical="center"/>
    </xf>
    <xf numFmtId="0" fontId="63" fillId="0" borderId="4" xfId="2" applyFont="1" applyFill="1" applyBorder="1" applyAlignment="1">
      <alignment horizontal="right" vertical="center"/>
    </xf>
    <xf numFmtId="0" fontId="63" fillId="0" borderId="1" xfId="0" applyFont="1" applyFill="1" applyBorder="1" applyAlignment="1">
      <alignment vertical="center" wrapText="1"/>
    </xf>
    <xf numFmtId="0" fontId="63" fillId="0" borderId="1" xfId="0" applyNumberFormat="1" applyFont="1" applyFill="1" applyBorder="1" applyAlignment="1">
      <alignment vertical="center" wrapText="1"/>
    </xf>
    <xf numFmtId="0" fontId="63" fillId="0" borderId="4" xfId="0" applyFont="1" applyFill="1" applyBorder="1" applyAlignment="1">
      <alignment vertical="center" wrapText="1"/>
    </xf>
    <xf numFmtId="0" fontId="63" fillId="0" borderId="1" xfId="6" applyFont="1" applyFill="1" applyBorder="1" applyAlignment="1">
      <alignment horizontal="left" vertical="center" wrapText="1"/>
    </xf>
    <xf numFmtId="0" fontId="63" fillId="0" borderId="1" xfId="6" applyNumberFormat="1" applyFont="1" applyFill="1" applyBorder="1" applyAlignment="1">
      <alignment horizontal="left" vertical="center" wrapText="1"/>
    </xf>
    <xf numFmtId="0" fontId="63" fillId="0" borderId="1" xfId="6" applyFont="1" applyFill="1" applyBorder="1" applyAlignment="1">
      <alignment horizontal="center" vertical="center" wrapText="1"/>
    </xf>
    <xf numFmtId="0" fontId="63" fillId="0" borderId="1" xfId="6" applyFont="1" applyFill="1" applyBorder="1" applyAlignment="1">
      <alignment horizontal="center" vertical="top" wrapText="1"/>
    </xf>
    <xf numFmtId="0" fontId="63" fillId="0" borderId="4" xfId="6" applyFont="1" applyFill="1" applyBorder="1" applyAlignment="1">
      <alignment horizontal="left" vertical="center" wrapText="1"/>
    </xf>
    <xf numFmtId="0" fontId="97" fillId="0" borderId="1" xfId="6" applyFont="1" applyFill="1" applyBorder="1" applyAlignment="1">
      <alignment vertical="center" wrapText="1"/>
    </xf>
    <xf numFmtId="0" fontId="97" fillId="0" borderId="1" xfId="6" applyNumberFormat="1" applyFont="1" applyFill="1" applyBorder="1" applyAlignment="1">
      <alignment vertical="center" wrapText="1"/>
    </xf>
    <xf numFmtId="0" fontId="97" fillId="0" borderId="1" xfId="6" applyFont="1" applyFill="1" applyBorder="1" applyAlignment="1">
      <alignment horizontal="center" vertical="center" wrapText="1"/>
    </xf>
    <xf numFmtId="0" fontId="97" fillId="0" borderId="4" xfId="6" applyFont="1" applyFill="1" applyBorder="1" applyAlignment="1">
      <alignment vertical="center" wrapText="1"/>
    </xf>
    <xf numFmtId="0" fontId="97" fillId="0" borderId="1" xfId="6" applyFont="1" applyFill="1" applyBorder="1" applyAlignment="1">
      <alignment horizontal="center" vertical="top" wrapText="1"/>
    </xf>
    <xf numFmtId="0" fontId="63" fillId="0" borderId="1" xfId="6" applyFont="1" applyFill="1" applyBorder="1" applyAlignment="1">
      <alignment horizontal="right" vertical="center" wrapText="1"/>
    </xf>
    <xf numFmtId="0" fontId="63" fillId="0" borderId="1" xfId="6" applyNumberFormat="1" applyFont="1" applyFill="1" applyBorder="1" applyAlignment="1">
      <alignment horizontal="right" vertical="center" wrapText="1"/>
    </xf>
    <xf numFmtId="0" fontId="63" fillId="0" borderId="4" xfId="6" applyFont="1" applyFill="1" applyBorder="1" applyAlignment="1">
      <alignment horizontal="right" vertical="center" wrapText="1"/>
    </xf>
    <xf numFmtId="0" fontId="63" fillId="0" borderId="1" xfId="6" applyFont="1" applyFill="1" applyBorder="1" applyAlignment="1">
      <alignment vertical="center" wrapText="1"/>
    </xf>
    <xf numFmtId="0" fontId="63" fillId="0" borderId="1" xfId="6" applyNumberFormat="1" applyFont="1" applyFill="1" applyBorder="1" applyAlignment="1">
      <alignment vertical="center" wrapText="1"/>
    </xf>
    <xf numFmtId="0" fontId="63" fillId="0" borderId="4" xfId="6" applyFont="1" applyFill="1" applyBorder="1" applyAlignment="1">
      <alignment vertical="center" wrapText="1"/>
    </xf>
    <xf numFmtId="0" fontId="97" fillId="0" borderId="1" xfId="0" applyFont="1" applyFill="1" applyBorder="1" applyAlignment="1">
      <alignment vertical="top" wrapText="1"/>
    </xf>
    <xf numFmtId="0" fontId="97" fillId="0" borderId="1" xfId="0" applyNumberFormat="1" applyFont="1" applyFill="1" applyBorder="1" applyAlignment="1">
      <alignment vertical="top" wrapText="1"/>
    </xf>
    <xf numFmtId="0" fontId="97" fillId="0" borderId="4" xfId="0" applyFont="1" applyFill="1" applyBorder="1" applyAlignment="1">
      <alignment vertical="top" wrapText="1"/>
    </xf>
    <xf numFmtId="0" fontId="63" fillId="0" borderId="1" xfId="0" applyFont="1" applyFill="1" applyBorder="1" applyAlignment="1">
      <alignment horizontal="right" vertical="center" wrapText="1"/>
    </xf>
    <xf numFmtId="0" fontId="63" fillId="0" borderId="1" xfId="0" applyNumberFormat="1" applyFont="1" applyFill="1" applyBorder="1" applyAlignment="1">
      <alignment horizontal="right" vertical="center" wrapText="1"/>
    </xf>
    <xf numFmtId="0" fontId="63" fillId="0" borderId="4" xfId="0" applyFont="1" applyFill="1" applyBorder="1" applyAlignment="1">
      <alignment horizontal="right" vertical="center" wrapText="1"/>
    </xf>
    <xf numFmtId="0" fontId="97" fillId="0" borderId="0" xfId="0" applyFont="1" applyFill="1" applyAlignment="1">
      <alignment horizontal="center"/>
    </xf>
    <xf numFmtId="0" fontId="97" fillId="0" borderId="1" xfId="0" applyFont="1" applyFill="1" applyBorder="1" applyAlignment="1">
      <alignment horizontal="right" vertical="center" wrapText="1"/>
    </xf>
    <xf numFmtId="0" fontId="63" fillId="0" borderId="4" xfId="0" applyFont="1" applyFill="1" applyBorder="1" applyAlignment="1">
      <alignment horizontal="center" vertical="center" wrapText="1"/>
    </xf>
    <xf numFmtId="2" fontId="63" fillId="0" borderId="1" xfId="2" applyNumberFormat="1" applyFont="1" applyFill="1" applyBorder="1" applyAlignment="1">
      <alignment horizontal="center" vertical="center" wrapText="1"/>
    </xf>
    <xf numFmtId="2" fontId="97" fillId="0" borderId="1" xfId="2" applyNumberFormat="1" applyFont="1" applyFill="1" applyBorder="1" applyAlignment="1">
      <alignment horizontal="center" vertical="center" wrapText="1"/>
    </xf>
    <xf numFmtId="0" fontId="97" fillId="0" borderId="1" xfId="2" applyFont="1" applyFill="1" applyBorder="1" applyAlignment="1">
      <alignment horizontal="left" vertical="center" wrapText="1"/>
    </xf>
    <xf numFmtId="0" fontId="97" fillId="0" borderId="4" xfId="2" applyFont="1" applyFill="1" applyBorder="1" applyAlignment="1">
      <alignment horizontal="left" vertical="center" wrapText="1"/>
    </xf>
    <xf numFmtId="0" fontId="97" fillId="0" borderId="1" xfId="2" applyFont="1" applyFill="1" applyBorder="1" applyAlignment="1">
      <alignment horizontal="left" wrapText="1"/>
    </xf>
    <xf numFmtId="0" fontId="97" fillId="0" borderId="4" xfId="2" applyFont="1" applyFill="1" applyBorder="1" applyAlignment="1">
      <alignment horizontal="left" wrapText="1"/>
    </xf>
    <xf numFmtId="2" fontId="97" fillId="0" borderId="1" xfId="2" applyNumberFormat="1" applyFont="1" applyFill="1" applyBorder="1" applyAlignment="1">
      <alignment horizontal="left" vertical="center" wrapText="1"/>
    </xf>
    <xf numFmtId="2" fontId="97" fillId="0" borderId="4" xfId="2" applyNumberFormat="1" applyFont="1" applyFill="1" applyBorder="1" applyAlignment="1">
      <alignment horizontal="left" vertical="center" wrapText="1"/>
    </xf>
    <xf numFmtId="2" fontId="63" fillId="0" borderId="1" xfId="2" applyNumberFormat="1" applyFont="1" applyFill="1" applyBorder="1" applyAlignment="1">
      <alignment horizontal="right" vertical="center" wrapText="1"/>
    </xf>
    <xf numFmtId="2" fontId="97" fillId="42" borderId="1" xfId="0" applyNumberFormat="1" applyFont="1" applyFill="1" applyBorder="1" applyAlignment="1">
      <alignment horizontal="center" vertical="center" wrapText="1"/>
    </xf>
    <xf numFmtId="0" fontId="97" fillId="42" borderId="1" xfId="0" applyFont="1" applyFill="1" applyBorder="1" applyAlignment="1">
      <alignment horizontal="left" vertical="center" wrapText="1"/>
    </xf>
    <xf numFmtId="0" fontId="63" fillId="42" borderId="1" xfId="0" applyFont="1" applyFill="1" applyBorder="1" applyAlignment="1">
      <alignment horizontal="right" vertical="center" wrapText="1"/>
    </xf>
    <xf numFmtId="0" fontId="97" fillId="42" borderId="1" xfId="0" applyFont="1" applyFill="1" applyBorder="1" applyAlignment="1">
      <alignment horizontal="right" vertical="center" wrapText="1"/>
    </xf>
    <xf numFmtId="2" fontId="97" fillId="42" borderId="1" xfId="0" applyNumberFormat="1" applyFont="1" applyFill="1" applyBorder="1" applyAlignment="1">
      <alignment horizontal="right" vertical="center" wrapText="1"/>
    </xf>
    <xf numFmtId="0" fontId="97" fillId="42" borderId="4" xfId="0" applyFont="1" applyFill="1" applyBorder="1" applyAlignment="1">
      <alignment horizontal="left" vertical="center" wrapText="1"/>
    </xf>
    <xf numFmtId="2" fontId="63" fillId="42" borderId="1" xfId="0" applyNumberFormat="1" applyFont="1" applyFill="1" applyBorder="1" applyAlignment="1">
      <alignment horizontal="center" vertical="center" wrapText="1"/>
    </xf>
    <xf numFmtId="0" fontId="97" fillId="42" borderId="0" xfId="0" applyFont="1" applyFill="1"/>
    <xf numFmtId="2" fontId="97" fillId="42" borderId="1" xfId="2" applyNumberFormat="1" applyFont="1" applyFill="1" applyBorder="1" applyAlignment="1">
      <alignment horizontal="left" vertical="center" wrapText="1"/>
    </xf>
    <xf numFmtId="2" fontId="97" fillId="0" borderId="1" xfId="4" applyNumberFormat="1" applyFont="1" applyFill="1" applyBorder="1" applyAlignment="1">
      <alignment horizontal="center" vertical="center" wrapText="1"/>
    </xf>
    <xf numFmtId="0" fontId="63" fillId="0" borderId="1" xfId="1" applyFont="1" applyFill="1" applyBorder="1" applyAlignment="1">
      <alignment horizontal="right" vertical="center" wrapText="1"/>
    </xf>
    <xf numFmtId="0" fontId="63" fillId="0" borderId="4" xfId="1" applyFont="1" applyFill="1" applyBorder="1" applyAlignment="1">
      <alignment horizontal="right" vertical="center" wrapText="1"/>
    </xf>
    <xf numFmtId="2" fontId="63" fillId="0" borderId="1" xfId="4" applyNumberFormat="1" applyFont="1" applyFill="1" applyBorder="1" applyAlignment="1">
      <alignment horizontal="center" vertical="center" wrapText="1"/>
    </xf>
    <xf numFmtId="0" fontId="97" fillId="42" borderId="1" xfId="2" applyFont="1" applyFill="1" applyBorder="1" applyAlignment="1">
      <alignment horizontal="left" wrapText="1"/>
    </xf>
    <xf numFmtId="2" fontId="97" fillId="0" borderId="1" xfId="0" applyNumberFormat="1" applyFont="1" applyFill="1" applyBorder="1" applyAlignment="1">
      <alignment horizontal="right" vertical="center" wrapText="1"/>
    </xf>
    <xf numFmtId="0" fontId="97" fillId="0" borderId="1" xfId="2" applyFont="1" applyFill="1" applyBorder="1" applyAlignment="1">
      <alignment horizontal="left" vertical="top" wrapText="1"/>
    </xf>
    <xf numFmtId="166" fontId="97" fillId="0" borderId="1" xfId="0" applyNumberFormat="1" applyFont="1" applyFill="1" applyBorder="1" applyAlignment="1">
      <alignment horizontal="right" vertical="center" wrapText="1"/>
    </xf>
    <xf numFmtId="168" fontId="97" fillId="0" borderId="1" xfId="0" applyNumberFormat="1" applyFont="1" applyFill="1" applyBorder="1" applyAlignment="1">
      <alignment horizontal="right" vertical="center" wrapText="1"/>
    </xf>
    <xf numFmtId="2" fontId="63" fillId="0" borderId="1" xfId="0" applyNumberFormat="1" applyFont="1" applyFill="1" applyBorder="1" applyAlignment="1">
      <alignment horizontal="right" vertical="center" wrapText="1"/>
    </xf>
    <xf numFmtId="0" fontId="97" fillId="42" borderId="4" xfId="0" applyFont="1" applyFill="1" applyBorder="1" applyAlignment="1">
      <alignment horizontal="left" vertical="top" wrapText="1"/>
    </xf>
    <xf numFmtId="1" fontId="63" fillId="0" borderId="1" xfId="0" applyNumberFormat="1" applyFont="1" applyFill="1" applyBorder="1" applyAlignment="1">
      <alignment horizontal="right" vertical="center" wrapText="1"/>
    </xf>
    <xf numFmtId="0" fontId="63" fillId="0" borderId="0" xfId="0" applyFont="1" applyFill="1"/>
    <xf numFmtId="2" fontId="99" fillId="0" borderId="1" xfId="1165" applyNumberFormat="1" applyFont="1" applyFill="1" applyBorder="1" applyAlignment="1">
      <alignment horizontal="justify" vertical="top" wrapText="1"/>
    </xf>
    <xf numFmtId="2" fontId="97" fillId="0" borderId="1" xfId="5" applyNumberFormat="1" applyFont="1" applyFill="1" applyBorder="1" applyAlignment="1" applyProtection="1">
      <alignment horizontal="center" vertical="center" wrapText="1"/>
    </xf>
    <xf numFmtId="166" fontId="97" fillId="0" borderId="4" xfId="0" applyNumberFormat="1" applyFont="1" applyFill="1" applyBorder="1" applyAlignment="1">
      <alignment horizontal="right" vertical="center" wrapText="1"/>
    </xf>
    <xf numFmtId="166" fontId="97" fillId="0" borderId="4" xfId="0" applyNumberFormat="1" applyFont="1" applyFill="1" applyBorder="1" applyAlignment="1">
      <alignment horizontal="left" vertical="center" wrapText="1"/>
    </xf>
    <xf numFmtId="0" fontId="97" fillId="0" borderId="1" xfId="0" applyFont="1" applyFill="1" applyBorder="1" applyAlignment="1">
      <alignment horizontal="left" vertical="top" wrapText="1"/>
    </xf>
    <xf numFmtId="2" fontId="63" fillId="0" borderId="1" xfId="0" applyNumberFormat="1" applyFont="1" applyFill="1" applyBorder="1" applyAlignment="1">
      <alignment vertical="center" wrapText="1"/>
    </xf>
    <xf numFmtId="2" fontId="97" fillId="0" borderId="0" xfId="0" applyNumberFormat="1" applyFont="1" applyFill="1"/>
    <xf numFmtId="166" fontId="97" fillId="0" borderId="1" xfId="0" applyNumberFormat="1" applyFont="1" applyFill="1" applyBorder="1" applyAlignment="1">
      <alignment vertical="center" wrapText="1"/>
    </xf>
    <xf numFmtId="168" fontId="63" fillId="0" borderId="1" xfId="0" applyNumberFormat="1" applyFont="1" applyFill="1" applyBorder="1" applyAlignment="1">
      <alignment horizontal="right" vertical="center" wrapText="1"/>
    </xf>
    <xf numFmtId="2" fontId="63" fillId="0" borderId="4" xfId="0" applyNumberFormat="1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horizontal="center"/>
    </xf>
    <xf numFmtId="2" fontId="97" fillId="0" borderId="1" xfId="6" applyNumberFormat="1" applyFont="1" applyFill="1" applyBorder="1" applyAlignment="1">
      <alignment horizontal="center" vertical="center" wrapText="1"/>
    </xf>
    <xf numFmtId="2" fontId="97" fillId="0" borderId="1" xfId="8" applyNumberFormat="1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/>
    </xf>
    <xf numFmtId="0" fontId="97" fillId="0" borderId="0" xfId="0" applyFont="1" applyFill="1" applyBorder="1"/>
    <xf numFmtId="0" fontId="97" fillId="0" borderId="0" xfId="0" applyNumberFormat="1" applyFont="1" applyFill="1" applyBorder="1"/>
    <xf numFmtId="0" fontId="97" fillId="0" borderId="0" xfId="0" applyFont="1" applyFill="1" applyBorder="1" applyAlignment="1">
      <alignment horizontal="center" vertical="top"/>
    </xf>
    <xf numFmtId="2" fontId="97" fillId="0" borderId="0" xfId="0" applyNumberFormat="1" applyFont="1" applyFill="1" applyBorder="1" applyAlignment="1">
      <alignment horizontal="center"/>
    </xf>
    <xf numFmtId="0" fontId="100" fillId="0" borderId="54" xfId="0" applyFont="1" applyFill="1" applyBorder="1" applyAlignment="1">
      <alignment vertical="center"/>
    </xf>
    <xf numFmtId="2" fontId="100" fillId="0" borderId="33" xfId="0" applyNumberFormat="1" applyFont="1" applyFill="1" applyBorder="1" applyAlignment="1">
      <alignment horizontal="center" vertical="center"/>
    </xf>
    <xf numFmtId="0" fontId="99" fillId="0" borderId="55" xfId="0" applyFont="1" applyFill="1" applyBorder="1" applyAlignment="1">
      <alignment vertical="center" wrapText="1"/>
    </xf>
    <xf numFmtId="2" fontId="99" fillId="0" borderId="56" xfId="0" applyNumberFormat="1" applyFont="1" applyFill="1" applyBorder="1" applyAlignment="1">
      <alignment horizontal="center" vertical="center" wrapText="1"/>
    </xf>
    <xf numFmtId="190" fontId="97" fillId="0" borderId="0" xfId="0" applyNumberFormat="1" applyFont="1" applyFill="1" applyBorder="1"/>
    <xf numFmtId="166" fontId="99" fillId="0" borderId="56" xfId="0" applyNumberFormat="1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vertical="center"/>
    </xf>
    <xf numFmtId="0" fontId="97" fillId="0" borderId="0" xfId="0" applyNumberFormat="1" applyFont="1" applyFill="1" applyBorder="1" applyAlignment="1">
      <alignment vertical="center"/>
    </xf>
    <xf numFmtId="0" fontId="63" fillId="0" borderId="1" xfId="0" applyFont="1" applyFill="1" applyBorder="1" applyAlignment="1">
      <alignment horizontal="right" vertical="top" wrapText="1"/>
    </xf>
    <xf numFmtId="0" fontId="97" fillId="0" borderId="1" xfId="0" applyNumberFormat="1" applyFont="1" applyFill="1" applyBorder="1" applyAlignment="1">
      <alignment horizontal="right" vertical="center" wrapText="1"/>
    </xf>
    <xf numFmtId="0" fontId="97" fillId="0" borderId="1" xfId="0" applyFont="1" applyFill="1" applyBorder="1" applyAlignment="1">
      <alignment horizontal="right" vertical="top" wrapText="1"/>
    </xf>
    <xf numFmtId="0" fontId="97" fillId="0" borderId="1" xfId="1" applyFont="1" applyFill="1" applyBorder="1" applyAlignment="1">
      <alignment horizontal="right" vertical="center" wrapText="1"/>
    </xf>
    <xf numFmtId="9" fontId="97" fillId="0" borderId="1" xfId="7" applyFont="1" applyFill="1" applyBorder="1" applyAlignment="1">
      <alignment horizontal="right" vertical="center" wrapText="1"/>
    </xf>
    <xf numFmtId="0" fontId="97" fillId="0" borderId="1" xfId="1" applyNumberFormat="1" applyFont="1" applyFill="1" applyBorder="1" applyAlignment="1">
      <alignment horizontal="right" vertical="center" wrapText="1"/>
    </xf>
    <xf numFmtId="0" fontId="97" fillId="0" borderId="1" xfId="1" applyFont="1" applyFill="1" applyBorder="1" applyAlignment="1">
      <alignment horizontal="right" vertical="top" wrapText="1"/>
    </xf>
    <xf numFmtId="0" fontId="63" fillId="0" borderId="1" xfId="1" applyNumberFormat="1" applyFont="1" applyFill="1" applyBorder="1" applyAlignment="1">
      <alignment horizontal="right" vertical="center" wrapText="1"/>
    </xf>
    <xf numFmtId="0" fontId="63" fillId="0" borderId="1" xfId="1" applyFont="1" applyFill="1" applyBorder="1" applyAlignment="1">
      <alignment horizontal="right" vertical="top" wrapText="1"/>
    </xf>
    <xf numFmtId="0" fontId="63" fillId="0" borderId="1" xfId="2" applyFont="1" applyFill="1" applyBorder="1" applyAlignment="1">
      <alignment horizontal="right" vertical="top" wrapText="1"/>
    </xf>
    <xf numFmtId="2" fontId="97" fillId="0" borderId="1" xfId="0" applyNumberFormat="1" applyFont="1" applyFill="1" applyBorder="1" applyAlignment="1">
      <alignment horizontal="right" vertical="top" wrapText="1"/>
    </xf>
    <xf numFmtId="166" fontId="97" fillId="0" borderId="1" xfId="0" applyNumberFormat="1" applyFont="1" applyFill="1" applyBorder="1" applyAlignment="1">
      <alignment horizontal="right" vertical="top" wrapText="1"/>
    </xf>
    <xf numFmtId="0" fontId="97" fillId="0" borderId="1" xfId="4" applyFont="1" applyFill="1" applyBorder="1" applyAlignment="1">
      <alignment horizontal="right" vertical="center" wrapText="1"/>
    </xf>
    <xf numFmtId="0" fontId="97" fillId="0" borderId="1" xfId="4" applyNumberFormat="1" applyFont="1" applyFill="1" applyBorder="1" applyAlignment="1">
      <alignment horizontal="right" vertical="center" wrapText="1"/>
    </xf>
    <xf numFmtId="0" fontId="97" fillId="0" borderId="1" xfId="4" applyFont="1" applyFill="1" applyBorder="1" applyAlignment="1">
      <alignment horizontal="right" vertical="top" wrapText="1"/>
    </xf>
    <xf numFmtId="0" fontId="97" fillId="0" borderId="1" xfId="3" applyFont="1" applyFill="1" applyBorder="1" applyAlignment="1">
      <alignment horizontal="right" vertical="center" wrapText="1"/>
    </xf>
    <xf numFmtId="0" fontId="97" fillId="0" borderId="1" xfId="3" applyNumberFormat="1" applyFont="1" applyFill="1" applyBorder="1" applyAlignment="1">
      <alignment horizontal="right" vertical="center" wrapText="1"/>
    </xf>
    <xf numFmtId="2" fontId="97" fillId="0" borderId="1" xfId="3" applyNumberFormat="1" applyFont="1" applyFill="1" applyBorder="1" applyAlignment="1">
      <alignment horizontal="right" vertical="top" wrapText="1"/>
    </xf>
    <xf numFmtId="0" fontId="97" fillId="0" borderId="1" xfId="3" applyFont="1" applyFill="1" applyBorder="1" applyAlignment="1">
      <alignment horizontal="right" vertical="top" wrapText="1"/>
    </xf>
    <xf numFmtId="0" fontId="63" fillId="0" borderId="1" xfId="2" applyFont="1" applyFill="1" applyBorder="1" applyAlignment="1">
      <alignment horizontal="right" vertical="top"/>
    </xf>
    <xf numFmtId="0" fontId="63" fillId="0" borderId="1" xfId="6" applyFont="1" applyFill="1" applyBorder="1" applyAlignment="1">
      <alignment horizontal="right" vertical="top" wrapText="1"/>
    </xf>
    <xf numFmtId="0" fontId="97" fillId="0" borderId="1" xfId="6" applyFont="1" applyFill="1" applyBorder="1" applyAlignment="1">
      <alignment horizontal="right" vertical="center" wrapText="1"/>
    </xf>
    <xf numFmtId="0" fontId="97" fillId="0" borderId="1" xfId="6" applyNumberFormat="1" applyFont="1" applyFill="1" applyBorder="1" applyAlignment="1">
      <alignment horizontal="right" vertical="center" wrapText="1"/>
    </xf>
    <xf numFmtId="0" fontId="97" fillId="0" borderId="1" xfId="6" applyFont="1" applyFill="1" applyBorder="1" applyAlignment="1">
      <alignment horizontal="right" vertical="top" wrapText="1"/>
    </xf>
    <xf numFmtId="0" fontId="97" fillId="0" borderId="1" xfId="0" applyNumberFormat="1" applyFont="1" applyFill="1" applyBorder="1" applyAlignment="1">
      <alignment horizontal="right" vertical="top" wrapText="1"/>
    </xf>
    <xf numFmtId="167" fontId="63" fillId="0" borderId="1" xfId="0" applyNumberFormat="1" applyFont="1" applyFill="1" applyBorder="1" applyAlignment="1">
      <alignment horizontal="right" vertical="top" wrapText="1"/>
    </xf>
    <xf numFmtId="0" fontId="97" fillId="0" borderId="1" xfId="2" applyFont="1" applyFill="1" applyBorder="1" applyAlignment="1">
      <alignment horizontal="right" vertical="center" wrapText="1"/>
    </xf>
    <xf numFmtId="0" fontId="98" fillId="0" borderId="1" xfId="2" applyFont="1" applyFill="1" applyBorder="1" applyAlignment="1">
      <alignment horizontal="right" vertical="center" wrapText="1"/>
    </xf>
    <xf numFmtId="168" fontId="97" fillId="0" borderId="1" xfId="0" applyNumberFormat="1" applyFont="1" applyFill="1" applyBorder="1" applyAlignment="1">
      <alignment horizontal="right" vertical="top" wrapText="1"/>
    </xf>
    <xf numFmtId="0" fontId="97" fillId="0" borderId="1" xfId="2" applyNumberFormat="1" applyFont="1" applyFill="1" applyBorder="1" applyAlignment="1">
      <alignment horizontal="right" vertical="center" wrapText="1"/>
    </xf>
    <xf numFmtId="0" fontId="97" fillId="0" borderId="1" xfId="2" applyFont="1" applyFill="1" applyBorder="1" applyAlignment="1">
      <alignment horizontal="right" wrapText="1"/>
    </xf>
    <xf numFmtId="0" fontId="97" fillId="0" borderId="1" xfId="2" applyNumberFormat="1" applyFont="1" applyFill="1" applyBorder="1" applyAlignment="1">
      <alignment horizontal="right" wrapText="1"/>
    </xf>
    <xf numFmtId="0" fontId="97" fillId="0" borderId="1" xfId="2" applyFont="1" applyFill="1" applyBorder="1" applyAlignment="1">
      <alignment horizontal="right" vertical="top" wrapText="1"/>
    </xf>
    <xf numFmtId="2" fontId="97" fillId="0" borderId="1" xfId="2" applyNumberFormat="1" applyFont="1" applyFill="1" applyBorder="1" applyAlignment="1">
      <alignment horizontal="right" vertical="center" wrapText="1"/>
    </xf>
    <xf numFmtId="2" fontId="97" fillId="0" borderId="3" xfId="2" applyNumberFormat="1" applyFont="1" applyFill="1" applyBorder="1" applyAlignment="1">
      <alignment horizontal="right" vertical="center" wrapText="1"/>
    </xf>
    <xf numFmtId="2" fontId="97" fillId="0" borderId="1" xfId="2" applyNumberFormat="1" applyFont="1" applyFill="1" applyBorder="1" applyAlignment="1">
      <alignment horizontal="right" vertical="top" wrapText="1"/>
    </xf>
    <xf numFmtId="0" fontId="97" fillId="42" borderId="1" xfId="0" applyNumberFormat="1" applyFont="1" applyFill="1" applyBorder="1" applyAlignment="1">
      <alignment horizontal="right" vertical="center" wrapText="1"/>
    </xf>
    <xf numFmtId="2" fontId="97" fillId="42" borderId="1" xfId="2" applyNumberFormat="1" applyFont="1" applyFill="1" applyBorder="1" applyAlignment="1">
      <alignment horizontal="right" vertical="center" wrapText="1"/>
    </xf>
    <xf numFmtId="166" fontId="97" fillId="42" borderId="1" xfId="0" applyNumberFormat="1" applyFont="1" applyFill="1" applyBorder="1" applyAlignment="1">
      <alignment horizontal="right" vertical="center" wrapText="1"/>
    </xf>
    <xf numFmtId="167" fontId="97" fillId="0" borderId="1" xfId="0" applyNumberFormat="1" applyFont="1" applyFill="1" applyBorder="1" applyAlignment="1">
      <alignment horizontal="right" vertical="center" wrapText="1"/>
    </xf>
    <xf numFmtId="2" fontId="63" fillId="0" borderId="3" xfId="0" applyNumberFormat="1" applyFont="1" applyFill="1" applyBorder="1" applyAlignment="1">
      <alignment horizontal="right" vertical="center" wrapText="1"/>
    </xf>
    <xf numFmtId="0" fontId="54" fillId="0" borderId="1" xfId="0" applyNumberFormat="1" applyFont="1" applyFill="1" applyBorder="1" applyAlignment="1">
      <alignment horizontal="right" vertical="center" wrapText="1"/>
    </xf>
    <xf numFmtId="0" fontId="54" fillId="0" borderId="1" xfId="1" applyFont="1" applyFill="1" applyBorder="1" applyAlignment="1">
      <alignment horizontal="right" vertical="center" wrapText="1"/>
    </xf>
    <xf numFmtId="9" fontId="54" fillId="0" borderId="1" xfId="7" applyFont="1" applyFill="1" applyBorder="1" applyAlignment="1">
      <alignment horizontal="right" vertical="center" wrapText="1"/>
    </xf>
    <xf numFmtId="0" fontId="54" fillId="0" borderId="1" xfId="1" applyNumberFormat="1" applyFont="1" applyFill="1" applyBorder="1" applyAlignment="1">
      <alignment horizontal="right" vertical="center" wrapText="1"/>
    </xf>
    <xf numFmtId="0" fontId="55" fillId="0" borderId="1" xfId="1" applyNumberFormat="1" applyFont="1" applyFill="1" applyBorder="1" applyAlignment="1">
      <alignment horizontal="right" vertical="center" wrapText="1"/>
    </xf>
    <xf numFmtId="0" fontId="55" fillId="0" borderId="1" xfId="2" applyFont="1" applyFill="1" applyBorder="1" applyAlignment="1">
      <alignment horizontal="right" vertical="center" wrapText="1"/>
    </xf>
    <xf numFmtId="0" fontId="55" fillId="0" borderId="1" xfId="2" applyNumberFormat="1" applyFont="1" applyFill="1" applyBorder="1" applyAlignment="1">
      <alignment horizontal="right" vertical="center" wrapText="1"/>
    </xf>
    <xf numFmtId="0" fontId="54" fillId="0" borderId="1" xfId="4" applyFont="1" applyFill="1" applyBorder="1" applyAlignment="1">
      <alignment horizontal="right" vertical="center" wrapText="1"/>
    </xf>
    <xf numFmtId="0" fontId="54" fillId="0" borderId="1" xfId="4" applyNumberFormat="1" applyFont="1" applyFill="1" applyBorder="1" applyAlignment="1">
      <alignment horizontal="right" vertical="center" wrapText="1"/>
    </xf>
    <xf numFmtId="0" fontId="54" fillId="0" borderId="1" xfId="3" applyFont="1" applyFill="1" applyBorder="1" applyAlignment="1">
      <alignment horizontal="right" vertical="center" wrapText="1"/>
    </xf>
    <xf numFmtId="0" fontId="54" fillId="0" borderId="1" xfId="3" applyNumberFormat="1" applyFont="1" applyFill="1" applyBorder="1" applyAlignment="1">
      <alignment horizontal="right" vertical="center" wrapText="1"/>
    </xf>
    <xf numFmtId="0" fontId="55" fillId="0" borderId="1" xfId="6" applyFont="1" applyFill="1" applyBorder="1" applyAlignment="1">
      <alignment horizontal="right" vertical="center" wrapText="1"/>
    </xf>
    <xf numFmtId="0" fontId="55" fillId="0" borderId="1" xfId="6" applyNumberFormat="1" applyFont="1" applyFill="1" applyBorder="1" applyAlignment="1">
      <alignment horizontal="right" vertical="center" wrapText="1"/>
    </xf>
    <xf numFmtId="0" fontId="54" fillId="0" borderId="1" xfId="6" applyFont="1" applyFill="1" applyBorder="1" applyAlignment="1">
      <alignment horizontal="right" vertical="center" wrapText="1"/>
    </xf>
    <xf numFmtId="0" fontId="54" fillId="0" borderId="1" xfId="6" applyNumberFormat="1" applyFont="1" applyFill="1" applyBorder="1" applyAlignment="1">
      <alignment horizontal="right" vertical="center" wrapText="1"/>
    </xf>
    <xf numFmtId="0" fontId="54" fillId="0" borderId="1" xfId="0" applyNumberFormat="1" applyFont="1" applyFill="1" applyBorder="1" applyAlignment="1">
      <alignment horizontal="right" vertical="top" wrapText="1"/>
    </xf>
    <xf numFmtId="0" fontId="56" fillId="0" borderId="1" xfId="4" applyFont="1" applyFill="1" applyBorder="1" applyAlignment="1">
      <alignment horizontal="right" vertical="center" wrapText="1"/>
    </xf>
    <xf numFmtId="0" fontId="56" fillId="0" borderId="1" xfId="4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top" wrapText="1"/>
    </xf>
    <xf numFmtId="0" fontId="8" fillId="0" borderId="1" xfId="0" applyNumberFormat="1" applyFont="1" applyFill="1" applyBorder="1" applyAlignment="1">
      <alignment horizontal="right" vertical="top" wrapText="1"/>
    </xf>
    <xf numFmtId="2" fontId="55" fillId="2" borderId="1" xfId="0" applyNumberFormat="1" applyFont="1" applyFill="1" applyBorder="1" applyAlignment="1">
      <alignment horizontal="right" vertical="center" wrapText="1"/>
    </xf>
    <xf numFmtId="0" fontId="75" fillId="0" borderId="1" xfId="0" applyFont="1" applyFill="1" applyBorder="1" applyAlignment="1">
      <alignment horizontal="right" vertical="center" wrapText="1"/>
    </xf>
    <xf numFmtId="0" fontId="57" fillId="0" borderId="1" xfId="0" applyNumberFormat="1" applyFont="1" applyFill="1" applyBorder="1" applyAlignment="1">
      <alignment horizontal="right" vertical="center" wrapText="1"/>
    </xf>
    <xf numFmtId="0" fontId="56" fillId="0" borderId="1" xfId="2" applyFont="1" applyFill="1" applyBorder="1" applyAlignment="1">
      <alignment horizontal="right" vertical="center" wrapText="1"/>
    </xf>
    <xf numFmtId="0" fontId="56" fillId="0" borderId="1" xfId="2" applyNumberFormat="1" applyFont="1" applyFill="1" applyBorder="1" applyAlignment="1">
      <alignment horizontal="right" vertical="center" wrapText="1"/>
    </xf>
    <xf numFmtId="0" fontId="56" fillId="0" borderId="1" xfId="2" applyFont="1" applyFill="1" applyBorder="1" applyAlignment="1">
      <alignment horizontal="right" wrapText="1"/>
    </xf>
    <xf numFmtId="0" fontId="56" fillId="0" borderId="1" xfId="2" applyNumberFormat="1" applyFont="1" applyFill="1" applyBorder="1" applyAlignment="1">
      <alignment horizontal="right" wrapText="1"/>
    </xf>
    <xf numFmtId="2" fontId="56" fillId="0" borderId="1" xfId="2" applyNumberFormat="1" applyFont="1" applyFill="1" applyBorder="1" applyAlignment="1">
      <alignment horizontal="right" vertical="center" wrapText="1"/>
    </xf>
    <xf numFmtId="0" fontId="56" fillId="0" borderId="1" xfId="0" applyFont="1" applyFill="1" applyBorder="1" applyAlignment="1">
      <alignment horizontal="right" vertical="center" wrapText="1"/>
    </xf>
    <xf numFmtId="0" fontId="56" fillId="0" borderId="1" xfId="0" applyNumberFormat="1" applyFont="1" applyFill="1" applyBorder="1" applyAlignment="1">
      <alignment horizontal="right" vertical="center" wrapText="1"/>
    </xf>
    <xf numFmtId="0" fontId="58" fillId="0" borderId="1" xfId="2" applyFont="1" applyFill="1" applyBorder="1" applyAlignment="1">
      <alignment horizontal="right" vertical="center" wrapText="1"/>
    </xf>
    <xf numFmtId="0" fontId="60" fillId="0" borderId="1" xfId="0" applyFont="1" applyFill="1" applyBorder="1" applyAlignment="1">
      <alignment horizontal="right" vertical="center" wrapText="1"/>
    </xf>
    <xf numFmtId="0" fontId="58" fillId="0" borderId="1" xfId="0" applyNumberFormat="1" applyFont="1" applyFill="1" applyBorder="1" applyAlignment="1">
      <alignment horizontal="right" vertical="center" wrapText="1"/>
    </xf>
    <xf numFmtId="2" fontId="58" fillId="0" borderId="1" xfId="2" applyNumberFormat="1" applyFont="1" applyFill="1" applyBorder="1" applyAlignment="1">
      <alignment horizontal="right" vertical="center" wrapText="1"/>
    </xf>
    <xf numFmtId="2" fontId="58" fillId="2" borderId="1" xfId="0" applyNumberFormat="1" applyFont="1" applyFill="1" applyBorder="1" applyAlignment="1">
      <alignment horizontal="right" vertical="center" wrapText="1"/>
    </xf>
    <xf numFmtId="0" fontId="60" fillId="29" borderId="1" xfId="1" applyFont="1" applyFill="1" applyBorder="1" applyAlignment="1">
      <alignment horizontal="right" vertical="center" wrapText="1"/>
    </xf>
    <xf numFmtId="2" fontId="60" fillId="29" borderId="1" xfId="1" applyNumberFormat="1" applyFont="1" applyFill="1" applyBorder="1" applyAlignment="1">
      <alignment horizontal="right" vertical="center" wrapText="1"/>
    </xf>
    <xf numFmtId="0" fontId="60" fillId="29" borderId="1" xfId="1" applyNumberFormat="1" applyFont="1" applyFill="1" applyBorder="1" applyAlignment="1">
      <alignment horizontal="right" vertical="center" wrapText="1"/>
    </xf>
    <xf numFmtId="0" fontId="60" fillId="43" borderId="1" xfId="1" applyFont="1" applyFill="1" applyBorder="1" applyAlignment="1">
      <alignment horizontal="right" vertical="center" wrapText="1"/>
    </xf>
    <xf numFmtId="2" fontId="60" fillId="43" borderId="1" xfId="1" applyNumberFormat="1" applyFont="1" applyFill="1" applyBorder="1" applyAlignment="1">
      <alignment horizontal="right" vertical="center" wrapText="1"/>
    </xf>
    <xf numFmtId="0" fontId="60" fillId="43" borderId="1" xfId="1" applyNumberFormat="1" applyFont="1" applyFill="1" applyBorder="1" applyAlignment="1">
      <alignment horizontal="right" vertical="center" wrapText="1"/>
    </xf>
    <xf numFmtId="166" fontId="96" fillId="0" borderId="1" xfId="0" applyNumberFormat="1" applyFont="1" applyFill="1" applyBorder="1" applyAlignment="1">
      <alignment horizontal="right" vertical="center" wrapText="1"/>
    </xf>
    <xf numFmtId="0" fontId="60" fillId="0" borderId="1" xfId="0" applyNumberFormat="1" applyFont="1" applyFill="1" applyBorder="1" applyAlignment="1">
      <alignment horizontal="right" vertical="center" wrapText="1"/>
    </xf>
    <xf numFmtId="0" fontId="58" fillId="42" borderId="1" xfId="0" applyFont="1" applyFill="1" applyBorder="1" applyAlignment="1">
      <alignment horizontal="right" vertical="center" wrapText="1"/>
    </xf>
    <xf numFmtId="166" fontId="58" fillId="42" borderId="1" xfId="0" applyNumberFormat="1" applyFont="1" applyFill="1" applyBorder="1" applyAlignment="1">
      <alignment horizontal="right" vertical="center" wrapText="1"/>
    </xf>
    <xf numFmtId="0" fontId="54" fillId="0" borderId="1" xfId="2" applyFont="1" applyFill="1" applyBorder="1" applyAlignment="1">
      <alignment horizontal="right" wrapText="1"/>
    </xf>
    <xf numFmtId="0" fontId="54" fillId="0" borderId="1" xfId="2" applyNumberFormat="1" applyFont="1" applyFill="1" applyBorder="1" applyAlignment="1">
      <alignment horizontal="right" wrapText="1"/>
    </xf>
    <xf numFmtId="0" fontId="60" fillId="2" borderId="1" xfId="2" applyFont="1" applyFill="1" applyBorder="1" applyAlignment="1">
      <alignment horizontal="right" vertical="center" wrapText="1"/>
    </xf>
    <xf numFmtId="0" fontId="60" fillId="2" borderId="1" xfId="2" applyNumberFormat="1" applyFont="1" applyFill="1" applyBorder="1" applyAlignment="1">
      <alignment horizontal="right" vertical="center" wrapText="1"/>
    </xf>
    <xf numFmtId="0" fontId="54" fillId="0" borderId="1" xfId="2" applyFont="1" applyFill="1" applyBorder="1" applyAlignment="1">
      <alignment horizontal="right" vertical="center" wrapText="1"/>
    </xf>
    <xf numFmtId="0" fontId="54" fillId="0" borderId="1" xfId="2" applyNumberFormat="1" applyFont="1" applyFill="1" applyBorder="1" applyAlignment="1">
      <alignment horizontal="right" vertical="center" wrapText="1"/>
    </xf>
    <xf numFmtId="167" fontId="54" fillId="42" borderId="1" xfId="0" applyNumberFormat="1" applyFont="1" applyFill="1" applyBorder="1" applyAlignment="1">
      <alignment horizontal="right" vertical="center" wrapText="1"/>
    </xf>
    <xf numFmtId="0" fontId="58" fillId="41" borderId="1" xfId="0" applyFont="1" applyFill="1" applyBorder="1" applyAlignment="1">
      <alignment horizontal="right" vertical="center" wrapText="1"/>
    </xf>
    <xf numFmtId="166" fontId="58" fillId="41" borderId="1" xfId="0" applyNumberFormat="1" applyFont="1" applyFill="1" applyBorder="1" applyAlignment="1">
      <alignment horizontal="right" vertical="center" wrapText="1"/>
    </xf>
    <xf numFmtId="2" fontId="58" fillId="41" borderId="1" xfId="0" applyNumberFormat="1" applyFont="1" applyFill="1" applyBorder="1" applyAlignment="1">
      <alignment horizontal="right" vertical="center" wrapText="1"/>
    </xf>
    <xf numFmtId="1" fontId="60" fillId="3" borderId="1" xfId="0" applyNumberFormat="1" applyFont="1" applyFill="1" applyBorder="1" applyAlignment="1">
      <alignment horizontal="right" vertical="center" wrapText="1"/>
    </xf>
    <xf numFmtId="0" fontId="60" fillId="3" borderId="1" xfId="0" applyNumberFormat="1" applyFont="1" applyFill="1" applyBorder="1" applyAlignment="1">
      <alignment horizontal="right" vertical="center" wrapText="1"/>
    </xf>
    <xf numFmtId="0" fontId="55" fillId="3" borderId="1" xfId="0" applyFont="1" applyFill="1" applyBorder="1" applyAlignment="1">
      <alignment horizontal="right" vertical="center" wrapText="1"/>
    </xf>
    <xf numFmtId="1" fontId="60" fillId="0" borderId="1" xfId="0" applyNumberFormat="1" applyFont="1" applyFill="1" applyBorder="1" applyAlignment="1">
      <alignment horizontal="right" vertical="center" wrapText="1"/>
    </xf>
    <xf numFmtId="2" fontId="60" fillId="0" borderId="1" xfId="0" applyNumberFormat="1" applyFont="1" applyFill="1" applyBorder="1" applyAlignment="1">
      <alignment horizontal="right" vertical="center" wrapText="1"/>
    </xf>
    <xf numFmtId="1" fontId="58" fillId="0" borderId="1" xfId="2" applyNumberFormat="1" applyFont="1" applyFill="1" applyBorder="1" applyAlignment="1">
      <alignment horizontal="right" vertical="center" wrapText="1"/>
    </xf>
    <xf numFmtId="2" fontId="60" fillId="29" borderId="1" xfId="0" applyNumberFormat="1" applyFont="1" applyFill="1" applyBorder="1" applyAlignment="1">
      <alignment horizontal="right" vertical="center" wrapText="1"/>
    </xf>
    <xf numFmtId="2" fontId="60" fillId="43" borderId="1" xfId="0" applyNumberFormat="1" applyFont="1" applyFill="1" applyBorder="1" applyAlignment="1">
      <alignment horizontal="right" vertical="center" wrapText="1"/>
    </xf>
    <xf numFmtId="2" fontId="58" fillId="42" borderId="1" xfId="0" applyNumberFormat="1" applyFont="1" applyFill="1" applyBorder="1" applyAlignment="1">
      <alignment horizontal="right" vertical="center" wrapText="1"/>
    </xf>
    <xf numFmtId="168" fontId="58" fillId="0" borderId="1" xfId="0" applyNumberFormat="1" applyFont="1" applyFill="1" applyBorder="1" applyAlignment="1">
      <alignment horizontal="right" vertical="center" wrapText="1"/>
    </xf>
    <xf numFmtId="1" fontId="60" fillId="29" borderId="1" xfId="0" applyNumberFormat="1" applyFont="1" applyFill="1" applyBorder="1" applyAlignment="1">
      <alignment horizontal="right" vertical="center" wrapText="1"/>
    </xf>
    <xf numFmtId="1" fontId="56" fillId="0" borderId="1" xfId="0" applyNumberFormat="1" applyFont="1" applyFill="1" applyBorder="1" applyAlignment="1">
      <alignment horizontal="right" vertical="top" wrapText="1"/>
    </xf>
    <xf numFmtId="0" fontId="58" fillId="0" borderId="1" xfId="2" applyNumberFormat="1" applyFont="1" applyFill="1" applyBorder="1" applyAlignment="1">
      <alignment horizontal="right" vertical="center" wrapText="1"/>
    </xf>
    <xf numFmtId="0" fontId="58" fillId="0" borderId="1" xfId="0" applyFont="1" applyFill="1" applyBorder="1" applyAlignment="1">
      <alignment horizontal="right" vertical="top" wrapText="1"/>
    </xf>
    <xf numFmtId="0" fontId="58" fillId="0" borderId="1" xfId="1" applyFont="1" applyFill="1" applyBorder="1" applyAlignment="1">
      <alignment horizontal="right" vertical="top" wrapText="1"/>
    </xf>
    <xf numFmtId="0" fontId="60" fillId="0" borderId="1" xfId="1" applyFont="1" applyFill="1" applyBorder="1" applyAlignment="1">
      <alignment horizontal="right" vertical="top" wrapText="1"/>
    </xf>
    <xf numFmtId="167" fontId="58" fillId="0" borderId="1" xfId="0" applyNumberFormat="1" applyFont="1" applyFill="1" applyBorder="1" applyAlignment="1">
      <alignment horizontal="right" vertical="center" wrapText="1"/>
    </xf>
    <xf numFmtId="0" fontId="60" fillId="28" borderId="1" xfId="0" applyNumberFormat="1" applyFont="1" applyFill="1" applyBorder="1" applyAlignment="1">
      <alignment horizontal="right" vertical="center" wrapText="1"/>
    </xf>
    <xf numFmtId="166" fontId="60" fillId="2" borderId="1" xfId="0" applyNumberFormat="1" applyFont="1" applyFill="1" applyBorder="1" applyAlignment="1">
      <alignment horizontal="right" vertical="top" wrapText="1"/>
    </xf>
    <xf numFmtId="168" fontId="54" fillId="0" borderId="1" xfId="0" applyNumberFormat="1" applyFont="1" applyFill="1" applyBorder="1" applyAlignment="1">
      <alignment horizontal="right" vertical="center" wrapText="1"/>
    </xf>
    <xf numFmtId="2" fontId="63" fillId="0" borderId="1" xfId="0" applyNumberFormat="1" applyFont="1" applyFill="1" applyBorder="1" applyAlignment="1">
      <alignment horizontal="left" vertical="center" wrapText="1"/>
    </xf>
    <xf numFmtId="2" fontId="97" fillId="0" borderId="1" xfId="1" applyNumberFormat="1" applyFont="1" applyFill="1" applyBorder="1" applyAlignment="1">
      <alignment horizontal="right" vertical="center" wrapText="1"/>
    </xf>
    <xf numFmtId="2" fontId="63" fillId="0" borderId="1" xfId="1" applyNumberFormat="1" applyFont="1" applyFill="1" applyBorder="1" applyAlignment="1">
      <alignment horizontal="right" vertical="center" wrapText="1"/>
    </xf>
    <xf numFmtId="2" fontId="97" fillId="0" borderId="1" xfId="4" applyNumberFormat="1" applyFont="1" applyFill="1" applyBorder="1" applyAlignment="1">
      <alignment horizontal="right" vertical="center" wrapText="1"/>
    </xf>
    <xf numFmtId="2" fontId="97" fillId="0" borderId="1" xfId="3" applyNumberFormat="1" applyFont="1" applyFill="1" applyBorder="1" applyAlignment="1">
      <alignment horizontal="right" vertical="center" wrapText="1"/>
    </xf>
    <xf numFmtId="2" fontId="63" fillId="0" borderId="1" xfId="2" applyNumberFormat="1" applyFont="1" applyFill="1" applyBorder="1" applyAlignment="1">
      <alignment horizontal="right" vertical="center"/>
    </xf>
    <xf numFmtId="2" fontId="63" fillId="0" borderId="1" xfId="6" applyNumberFormat="1" applyFont="1" applyFill="1" applyBorder="1" applyAlignment="1">
      <alignment horizontal="right" vertical="center" wrapText="1"/>
    </xf>
    <xf numFmtId="2" fontId="97" fillId="0" borderId="1" xfId="6" applyNumberFormat="1" applyFont="1" applyFill="1" applyBorder="1" applyAlignment="1">
      <alignment horizontal="right" vertical="center" wrapText="1"/>
    </xf>
    <xf numFmtId="2" fontId="97" fillId="0" borderId="1" xfId="2" applyNumberFormat="1" applyFont="1" applyFill="1" applyBorder="1" applyAlignment="1">
      <alignment horizontal="right" wrapText="1"/>
    </xf>
    <xf numFmtId="2" fontId="97" fillId="0" borderId="1" xfId="0" applyNumberFormat="1" applyFont="1" applyFill="1" applyBorder="1" applyAlignment="1">
      <alignment vertical="center" wrapText="1"/>
    </xf>
    <xf numFmtId="2" fontId="63" fillId="0" borderId="1" xfId="2" applyNumberFormat="1" applyFont="1" applyFill="1" applyBorder="1" applyAlignment="1">
      <alignment horizontal="left" vertical="center" wrapText="1"/>
    </xf>
    <xf numFmtId="2" fontId="97" fillId="0" borderId="1" xfId="4" applyNumberFormat="1" applyFont="1" applyFill="1" applyBorder="1" applyAlignment="1">
      <alignment vertical="center" wrapText="1"/>
    </xf>
    <xf numFmtId="2" fontId="97" fillId="0" borderId="1" xfId="0" applyNumberFormat="1" applyFont="1" applyFill="1" applyBorder="1" applyAlignment="1">
      <alignment vertical="top" wrapText="1"/>
    </xf>
    <xf numFmtId="2" fontId="63" fillId="0" borderId="1" xfId="6" applyNumberFormat="1" applyFont="1" applyFill="1" applyBorder="1" applyAlignment="1">
      <alignment horizontal="left" vertical="center" wrapText="1"/>
    </xf>
    <xf numFmtId="2" fontId="97" fillId="0" borderId="1" xfId="6" applyNumberFormat="1" applyFont="1" applyFill="1" applyBorder="1" applyAlignment="1">
      <alignment vertical="center" wrapText="1"/>
    </xf>
    <xf numFmtId="2" fontId="63" fillId="0" borderId="1" xfId="6" applyNumberFormat="1" applyFont="1" applyFill="1" applyBorder="1" applyAlignment="1">
      <alignment vertical="center" wrapText="1"/>
    </xf>
    <xf numFmtId="2" fontId="97" fillId="0" borderId="1" xfId="3" applyNumberFormat="1" applyFont="1" applyFill="1" applyBorder="1" applyAlignment="1">
      <alignment vertical="center" wrapText="1"/>
    </xf>
    <xf numFmtId="2" fontId="97" fillId="0" borderId="0" xfId="0" applyNumberFormat="1" applyFont="1" applyFill="1" applyBorder="1"/>
    <xf numFmtId="2" fontId="97" fillId="0" borderId="0" xfId="0" applyNumberFormat="1" applyFont="1" applyFill="1" applyBorder="1" applyAlignment="1">
      <alignment vertical="center"/>
    </xf>
    <xf numFmtId="2" fontId="63" fillId="0" borderId="1" xfId="6" applyNumberFormat="1" applyFont="1" applyFill="1" applyBorder="1" applyAlignment="1">
      <alignment horizontal="center" vertical="center" wrapText="1"/>
    </xf>
    <xf numFmtId="2" fontId="97" fillId="0" borderId="1" xfId="3" applyNumberFormat="1" applyFont="1" applyFill="1" applyBorder="1" applyAlignment="1">
      <alignment horizontal="center" vertical="center" wrapText="1"/>
    </xf>
    <xf numFmtId="2" fontId="97" fillId="0" borderId="0" xfId="0" applyNumberFormat="1" applyFont="1" applyFill="1" applyBorder="1" applyAlignment="1">
      <alignment horizontal="center" vertical="center"/>
    </xf>
    <xf numFmtId="2" fontId="97" fillId="0" borderId="3" xfId="0" applyNumberFormat="1" applyFont="1" applyFill="1" applyBorder="1" applyAlignment="1">
      <alignment horizontal="right" vertical="center" wrapText="1"/>
    </xf>
    <xf numFmtId="2" fontId="97" fillId="0" borderId="3" xfId="1" applyNumberFormat="1" applyFont="1" applyFill="1" applyBorder="1" applyAlignment="1">
      <alignment horizontal="right" vertical="center" wrapText="1"/>
    </xf>
    <xf numFmtId="2" fontId="63" fillId="0" borderId="3" xfId="1" applyNumberFormat="1" applyFont="1" applyFill="1" applyBorder="1" applyAlignment="1">
      <alignment horizontal="right" vertical="center" wrapText="1"/>
    </xf>
    <xf numFmtId="2" fontId="63" fillId="0" borderId="3" xfId="2" applyNumberFormat="1" applyFont="1" applyFill="1" applyBorder="1" applyAlignment="1">
      <alignment horizontal="right" vertical="center" wrapText="1"/>
    </xf>
    <xf numFmtId="2" fontId="97" fillId="0" borderId="3" xfId="4" applyNumberFormat="1" applyFont="1" applyFill="1" applyBorder="1" applyAlignment="1">
      <alignment horizontal="right" vertical="center" wrapText="1"/>
    </xf>
    <xf numFmtId="2" fontId="97" fillId="0" borderId="3" xfId="3" applyNumberFormat="1" applyFont="1" applyFill="1" applyBorder="1" applyAlignment="1">
      <alignment horizontal="right" vertical="center" wrapText="1"/>
    </xf>
    <xf numFmtId="2" fontId="63" fillId="0" borderId="3" xfId="2" applyNumberFormat="1" applyFont="1" applyFill="1" applyBorder="1" applyAlignment="1">
      <alignment horizontal="right" vertical="center"/>
    </xf>
    <xf numFmtId="2" fontId="63" fillId="0" borderId="3" xfId="6" applyNumberFormat="1" applyFont="1" applyFill="1" applyBorder="1" applyAlignment="1">
      <alignment horizontal="right" vertical="center" wrapText="1"/>
    </xf>
    <xf numFmtId="2" fontId="97" fillId="0" borderId="3" xfId="6" applyNumberFormat="1" applyFont="1" applyFill="1" applyBorder="1" applyAlignment="1">
      <alignment horizontal="right" vertical="center" wrapText="1"/>
    </xf>
    <xf numFmtId="2" fontId="97" fillId="0" borderId="3" xfId="0" applyNumberFormat="1" applyFont="1" applyFill="1" applyBorder="1" applyAlignment="1">
      <alignment horizontal="right" vertical="top" wrapText="1"/>
    </xf>
    <xf numFmtId="2" fontId="97" fillId="0" borderId="3" xfId="2" applyNumberFormat="1" applyFont="1" applyFill="1" applyBorder="1" applyAlignment="1">
      <alignment horizontal="right" wrapText="1"/>
    </xf>
    <xf numFmtId="2" fontId="97" fillId="42" borderId="3" xfId="0" applyNumberFormat="1" applyFont="1" applyFill="1" applyBorder="1" applyAlignment="1">
      <alignment horizontal="right" vertical="center" wrapText="1"/>
    </xf>
    <xf numFmtId="2" fontId="97" fillId="0" borderId="3" xfId="0" applyNumberFormat="1" applyFont="1" applyFill="1" applyBorder="1" applyAlignment="1">
      <alignment horizontal="center" vertical="center" wrapText="1"/>
    </xf>
    <xf numFmtId="2" fontId="63" fillId="0" borderId="3" xfId="2" applyNumberFormat="1" applyFont="1" applyFill="1" applyBorder="1" applyAlignment="1">
      <alignment horizontal="center" vertical="center" wrapText="1"/>
    </xf>
    <xf numFmtId="2" fontId="97" fillId="0" borderId="3" xfId="4" applyNumberFormat="1" applyFont="1" applyFill="1" applyBorder="1" applyAlignment="1">
      <alignment horizontal="center" vertical="center" wrapText="1"/>
    </xf>
    <xf numFmtId="2" fontId="97" fillId="0" borderId="3" xfId="0" applyNumberFormat="1" applyFont="1" applyFill="1" applyBorder="1" applyAlignment="1">
      <alignment horizontal="center" vertical="top" wrapText="1"/>
    </xf>
    <xf numFmtId="2" fontId="63" fillId="0" borderId="3" xfId="6" applyNumberFormat="1" applyFont="1" applyFill="1" applyBorder="1" applyAlignment="1">
      <alignment horizontal="center" vertical="center" wrapText="1"/>
    </xf>
    <xf numFmtId="2" fontId="97" fillId="0" borderId="3" xfId="6" applyNumberFormat="1" applyFont="1" applyFill="1" applyBorder="1" applyAlignment="1">
      <alignment horizontal="center" vertical="center" wrapText="1"/>
    </xf>
    <xf numFmtId="2" fontId="97" fillId="0" borderId="3" xfId="3" applyNumberFormat="1" applyFont="1" applyFill="1" applyBorder="1" applyAlignment="1">
      <alignment horizontal="center" vertical="center" wrapText="1"/>
    </xf>
    <xf numFmtId="2" fontId="98" fillId="0" borderId="1" xfId="2" applyNumberFormat="1" applyFont="1" applyFill="1" applyBorder="1" applyAlignment="1">
      <alignment horizontal="right" vertical="center" wrapText="1"/>
    </xf>
    <xf numFmtId="2" fontId="54" fillId="0" borderId="1" xfId="1" applyNumberFormat="1" applyFont="1" applyFill="1" applyBorder="1" applyAlignment="1">
      <alignment horizontal="right" vertical="center" wrapText="1"/>
    </xf>
    <xf numFmtId="2" fontId="55" fillId="0" borderId="1" xfId="1" applyNumberFormat="1" applyFont="1" applyFill="1" applyBorder="1" applyAlignment="1">
      <alignment horizontal="right" vertical="center" wrapText="1"/>
    </xf>
    <xf numFmtId="2" fontId="55" fillId="0" borderId="1" xfId="2" applyNumberFormat="1" applyFont="1" applyFill="1" applyBorder="1" applyAlignment="1">
      <alignment horizontal="right" vertical="center" wrapText="1"/>
    </xf>
    <xf numFmtId="2" fontId="55" fillId="2" borderId="1" xfId="2" applyNumberFormat="1" applyFont="1" applyFill="1" applyBorder="1" applyAlignment="1">
      <alignment horizontal="right" vertical="center" wrapText="1"/>
    </xf>
    <xf numFmtId="2" fontId="54" fillId="0" borderId="1" xfId="4" applyNumberFormat="1" applyFont="1" applyFill="1" applyBorder="1" applyAlignment="1">
      <alignment horizontal="right" vertical="center" wrapText="1"/>
    </xf>
    <xf numFmtId="2" fontId="54" fillId="0" borderId="1" xfId="3" applyNumberFormat="1" applyFont="1" applyFill="1" applyBorder="1" applyAlignment="1">
      <alignment horizontal="right" vertical="center" wrapText="1"/>
    </xf>
    <xf numFmtId="2" fontId="55" fillId="2" borderId="1" xfId="2" applyNumberFormat="1" applyFont="1" applyFill="1" applyBorder="1" applyAlignment="1">
      <alignment horizontal="right" vertical="center"/>
    </xf>
    <xf numFmtId="2" fontId="55" fillId="0" borderId="1" xfId="6" applyNumberFormat="1" applyFont="1" applyFill="1" applyBorder="1" applyAlignment="1">
      <alignment horizontal="right" vertical="center" wrapText="1"/>
    </xf>
    <xf numFmtId="2" fontId="54" fillId="0" borderId="1" xfId="6" applyNumberFormat="1" applyFont="1" applyFill="1" applyBorder="1" applyAlignment="1">
      <alignment horizontal="right" vertical="center" wrapText="1"/>
    </xf>
    <xf numFmtId="2" fontId="55" fillId="2" borderId="1" xfId="6" applyNumberFormat="1" applyFont="1" applyFill="1" applyBorder="1" applyAlignment="1">
      <alignment horizontal="right" vertical="center" wrapText="1"/>
    </xf>
    <xf numFmtId="2" fontId="56" fillId="0" borderId="1" xfId="4" applyNumberFormat="1" applyFont="1" applyFill="1" applyBorder="1" applyAlignment="1">
      <alignment horizontal="right" vertical="center" wrapText="1"/>
    </xf>
    <xf numFmtId="2" fontId="55" fillId="29" borderId="1" xfId="0" applyNumberFormat="1" applyFont="1" applyFill="1" applyBorder="1" applyAlignment="1">
      <alignment horizontal="right" vertical="center" wrapText="1"/>
    </xf>
    <xf numFmtId="2" fontId="57" fillId="0" borderId="1" xfId="0" applyNumberFormat="1" applyFont="1" applyFill="1" applyBorder="1" applyAlignment="1">
      <alignment horizontal="right" vertical="center" wrapText="1"/>
    </xf>
    <xf numFmtId="2" fontId="56" fillId="0" borderId="1" xfId="2" applyNumberFormat="1" applyFont="1" applyFill="1" applyBorder="1" applyAlignment="1">
      <alignment horizontal="right" wrapText="1"/>
    </xf>
    <xf numFmtId="2" fontId="57" fillId="29" borderId="1" xfId="0" applyNumberFormat="1" applyFont="1" applyFill="1" applyBorder="1" applyAlignment="1">
      <alignment horizontal="right" vertical="center" wrapText="1"/>
    </xf>
    <xf numFmtId="2" fontId="54" fillId="0" borderId="1" xfId="2" applyNumberFormat="1" applyFont="1" applyFill="1" applyBorder="1" applyAlignment="1">
      <alignment horizontal="right" wrapText="1"/>
    </xf>
    <xf numFmtId="2" fontId="60" fillId="2" borderId="1" xfId="2" applyNumberFormat="1" applyFont="1" applyFill="1" applyBorder="1" applyAlignment="1">
      <alignment horizontal="right" vertical="center" wrapText="1"/>
    </xf>
    <xf numFmtId="2" fontId="54" fillId="0" borderId="1" xfId="2" applyNumberFormat="1" applyFont="1" applyFill="1" applyBorder="1" applyAlignment="1">
      <alignment horizontal="right" vertical="center" wrapText="1"/>
    </xf>
    <xf numFmtId="2" fontId="54" fillId="0" borderId="1" xfId="0" applyNumberFormat="1" applyFont="1" applyFill="1" applyBorder="1" applyAlignment="1">
      <alignment vertical="center" wrapText="1"/>
    </xf>
    <xf numFmtId="2" fontId="55" fillId="0" borderId="1" xfId="0" applyNumberFormat="1" applyFont="1" applyFill="1" applyBorder="1" applyAlignment="1">
      <alignment vertical="center" wrapText="1"/>
    </xf>
    <xf numFmtId="2" fontId="55" fillId="0" borderId="1" xfId="2" applyNumberFormat="1" applyFont="1" applyFill="1" applyBorder="1" applyAlignment="1">
      <alignment horizontal="left" vertical="center" wrapText="1"/>
    </xf>
    <xf numFmtId="2" fontId="54" fillId="0" borderId="1" xfId="4" applyNumberFormat="1" applyFont="1" applyFill="1" applyBorder="1" applyAlignment="1">
      <alignment vertical="center" wrapText="1"/>
    </xf>
    <xf numFmtId="2" fontId="54" fillId="0" borderId="1" xfId="0" applyNumberFormat="1" applyFont="1" applyFill="1" applyBorder="1" applyAlignment="1">
      <alignment vertical="top" wrapText="1"/>
    </xf>
    <xf numFmtId="2" fontId="55" fillId="0" borderId="1" xfId="6" applyNumberFormat="1" applyFont="1" applyFill="1" applyBorder="1" applyAlignment="1">
      <alignment horizontal="left" vertical="center" wrapText="1"/>
    </xf>
    <xf numFmtId="2" fontId="54" fillId="0" borderId="1" xfId="6" applyNumberFormat="1" applyFont="1" applyFill="1" applyBorder="1" applyAlignment="1">
      <alignment vertical="center" wrapText="1"/>
    </xf>
    <xf numFmtId="2" fontId="55" fillId="0" borderId="1" xfId="6" applyNumberFormat="1" applyFont="1" applyFill="1" applyBorder="1" applyAlignment="1">
      <alignment vertical="center" wrapText="1"/>
    </xf>
    <xf numFmtId="2" fontId="54" fillId="0" borderId="1" xfId="3" applyNumberFormat="1" applyFont="1" applyFill="1" applyBorder="1" applyAlignment="1">
      <alignment vertical="center" wrapText="1"/>
    </xf>
    <xf numFmtId="2" fontId="56" fillId="0" borderId="1" xfId="4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vertical="top" wrapText="1"/>
    </xf>
    <xf numFmtId="2" fontId="59" fillId="3" borderId="1" xfId="0" applyNumberFormat="1" applyFont="1" applyFill="1" applyBorder="1" applyAlignment="1">
      <alignment horizontal="right" vertical="center" wrapText="1"/>
    </xf>
    <xf numFmtId="2" fontId="55" fillId="3" borderId="3" xfId="0" applyNumberFormat="1" applyFont="1" applyFill="1" applyBorder="1" applyAlignment="1">
      <alignment horizontal="right" vertical="center" wrapText="1"/>
    </xf>
    <xf numFmtId="2" fontId="54" fillId="42" borderId="1" xfId="0" applyNumberFormat="1" applyFont="1" applyFill="1" applyBorder="1" applyAlignment="1">
      <alignment horizontal="right" vertical="center" wrapText="1"/>
    </xf>
    <xf numFmtId="2" fontId="58" fillId="29" borderId="1" xfId="0" applyNumberFormat="1" applyFont="1" applyFill="1" applyBorder="1" applyAlignment="1">
      <alignment horizontal="right" vertical="center" wrapText="1"/>
    </xf>
    <xf numFmtId="2" fontId="60" fillId="28" borderId="1" xfId="0" applyNumberFormat="1" applyFont="1" applyFill="1" applyBorder="1" applyAlignment="1">
      <alignment horizontal="right" vertical="center" wrapText="1"/>
    </xf>
    <xf numFmtId="2" fontId="54" fillId="41" borderId="1" xfId="0" applyNumberFormat="1" applyFont="1" applyFill="1" applyBorder="1" applyAlignment="1">
      <alignment horizontal="right" vertical="center" wrapText="1"/>
    </xf>
    <xf numFmtId="168" fontId="97" fillId="42" borderId="1" xfId="0" applyNumberFormat="1" applyFont="1" applyFill="1" applyBorder="1" applyAlignment="1">
      <alignment horizontal="right" vertical="center" wrapText="1"/>
    </xf>
    <xf numFmtId="167" fontId="97" fillId="42" borderId="1" xfId="0" applyNumberFormat="1" applyFont="1" applyFill="1" applyBorder="1" applyAlignment="1">
      <alignment horizontal="right" vertical="center" wrapText="1"/>
    </xf>
    <xf numFmtId="166" fontId="97" fillId="42" borderId="1" xfId="0" applyNumberFormat="1" applyFont="1" applyFill="1" applyBorder="1" applyAlignment="1">
      <alignment horizontal="left" vertical="center" wrapText="1"/>
    </xf>
    <xf numFmtId="2" fontId="54" fillId="0" borderId="1" xfId="0" applyNumberFormat="1" applyFont="1" applyFill="1" applyBorder="1" applyAlignment="1">
      <alignment horizontal="center" vertical="top" wrapText="1"/>
    </xf>
    <xf numFmtId="0" fontId="55" fillId="0" borderId="1" xfId="0" applyFont="1" applyFill="1" applyBorder="1" applyAlignment="1">
      <alignment horizontal="center" vertical="top" wrapText="1"/>
    </xf>
    <xf numFmtId="0" fontId="55" fillId="0" borderId="1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 wrapText="1"/>
    </xf>
    <xf numFmtId="166" fontId="55" fillId="0" borderId="1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/>
    </xf>
    <xf numFmtId="0" fontId="55" fillId="0" borderId="4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2" fontId="55" fillId="0" borderId="1" xfId="0" applyNumberFormat="1" applyFont="1" applyFill="1" applyBorder="1" applyAlignment="1">
      <alignment horizontal="center" vertical="center" wrapText="1"/>
    </xf>
    <xf numFmtId="166" fontId="63" fillId="0" borderId="1" xfId="0" applyNumberFormat="1" applyFont="1" applyFill="1" applyBorder="1" applyAlignment="1">
      <alignment horizontal="center" vertical="center" wrapText="1"/>
    </xf>
    <xf numFmtId="0" fontId="97" fillId="0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63" fillId="0" borderId="4" xfId="0" applyFont="1" applyFill="1" applyBorder="1" applyAlignment="1">
      <alignment horizontal="center" vertical="center" wrapText="1"/>
    </xf>
    <xf numFmtId="2" fontId="99" fillId="0" borderId="2" xfId="1165" applyNumberFormat="1" applyFont="1" applyFill="1" applyBorder="1" applyAlignment="1">
      <alignment horizontal="center" vertical="center" wrapText="1"/>
    </xf>
    <xf numFmtId="2" fontId="99" fillId="0" borderId="35" xfId="1165" applyNumberFormat="1" applyFont="1" applyFill="1" applyBorder="1" applyAlignment="1">
      <alignment horizontal="center" vertical="center" wrapText="1"/>
    </xf>
    <xf numFmtId="2" fontId="99" fillId="0" borderId="34" xfId="1165" applyNumberFormat="1" applyFont="1" applyFill="1" applyBorder="1" applyAlignment="1">
      <alignment horizontal="center" vertical="center" wrapText="1"/>
    </xf>
    <xf numFmtId="2" fontId="97" fillId="0" borderId="1" xfId="0" applyNumberFormat="1" applyFont="1" applyFill="1" applyBorder="1" applyAlignment="1">
      <alignment horizontal="center" vertical="top" wrapText="1"/>
    </xf>
    <xf numFmtId="0" fontId="63" fillId="0" borderId="1" xfId="0" applyFont="1" applyFill="1" applyBorder="1" applyAlignment="1">
      <alignment horizontal="center" vertical="top" wrapText="1"/>
    </xf>
    <xf numFmtId="2" fontId="63" fillId="0" borderId="1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65" fillId="27" borderId="3" xfId="1165" applyNumberFormat="1" applyFont="1" applyFill="1" applyBorder="1" applyAlignment="1">
      <alignment horizontal="center" vertical="top" readingOrder="1"/>
    </xf>
    <xf numFmtId="0" fontId="65" fillId="27" borderId="9" xfId="1165" applyNumberFormat="1" applyFont="1" applyFill="1" applyBorder="1" applyAlignment="1">
      <alignment horizontal="center" vertical="top" readingOrder="1"/>
    </xf>
    <xf numFmtId="0" fontId="65" fillId="27" borderId="4" xfId="1165" applyNumberFormat="1" applyFont="1" applyFill="1" applyBorder="1" applyAlignment="1">
      <alignment horizontal="center" vertical="top" readingOrder="1"/>
    </xf>
    <xf numFmtId="0" fontId="5" fillId="27" borderId="1" xfId="1165" applyNumberFormat="1" applyFont="1" applyFill="1" applyBorder="1" applyAlignment="1">
      <alignment horizontal="right" vertical="center" wrapText="1"/>
    </xf>
    <xf numFmtId="0" fontId="3" fillId="3" borderId="2" xfId="1165" applyNumberFormat="1" applyFont="1" applyFill="1" applyBorder="1" applyAlignment="1">
      <alignment horizontal="center" vertical="center" wrapText="1"/>
    </xf>
    <xf numFmtId="0" fontId="3" fillId="3" borderId="35" xfId="1165" applyNumberFormat="1" applyFont="1" applyFill="1" applyBorder="1" applyAlignment="1">
      <alignment horizontal="center" vertical="center" wrapText="1"/>
    </xf>
    <xf numFmtId="0" fontId="3" fillId="3" borderId="34" xfId="1165" applyNumberFormat="1" applyFont="1" applyFill="1" applyBorder="1" applyAlignment="1">
      <alignment horizontal="center" vertical="center" wrapText="1"/>
    </xf>
    <xf numFmtId="0" fontId="65" fillId="27" borderId="3" xfId="1165" applyNumberFormat="1" applyFont="1" applyFill="1" applyBorder="1" applyAlignment="1">
      <alignment horizontal="center" vertical="center" readingOrder="1"/>
    </xf>
    <xf numFmtId="0" fontId="65" fillId="27" borderId="9" xfId="1165" applyNumberFormat="1" applyFont="1" applyFill="1" applyBorder="1" applyAlignment="1">
      <alignment horizontal="center" vertical="center" readingOrder="1"/>
    </xf>
    <xf numFmtId="0" fontId="65" fillId="27" borderId="4" xfId="1165" applyNumberFormat="1" applyFont="1" applyFill="1" applyBorder="1" applyAlignment="1">
      <alignment horizontal="center" vertical="center" readingOrder="1"/>
    </xf>
    <xf numFmtId="0" fontId="64" fillId="3" borderId="1" xfId="1165" applyNumberFormat="1" applyFont="1" applyFill="1" applyBorder="1" applyAlignment="1">
      <alignment horizontal="center" vertical="center"/>
    </xf>
    <xf numFmtId="0" fontId="63" fillId="26" borderId="1" xfId="1165" applyNumberFormat="1" applyFont="1" applyFill="1" applyBorder="1" applyAlignment="1">
      <alignment horizontal="center" vertical="center" wrapText="1"/>
    </xf>
    <xf numFmtId="0" fontId="3" fillId="3" borderId="1" xfId="1165" applyNumberFormat="1" applyFont="1" applyFill="1" applyBorder="1" applyAlignment="1">
      <alignment horizontal="center" vertical="center" wrapText="1"/>
    </xf>
    <xf numFmtId="0" fontId="63" fillId="26" borderId="3" xfId="1165" applyNumberFormat="1" applyFont="1" applyFill="1" applyBorder="1" applyAlignment="1">
      <alignment horizontal="center" vertical="center" wrapText="1"/>
    </xf>
    <xf numFmtId="0" fontId="63" fillId="26" borderId="9" xfId="1165" applyNumberFormat="1" applyFont="1" applyFill="1" applyBorder="1" applyAlignment="1">
      <alignment horizontal="center" vertical="center" wrapText="1"/>
    </xf>
    <xf numFmtId="0" fontId="63" fillId="26" borderId="4" xfId="1165" applyNumberFormat="1" applyFont="1" applyFill="1" applyBorder="1" applyAlignment="1">
      <alignment horizontal="center" vertical="center" wrapText="1"/>
    </xf>
    <xf numFmtId="0" fontId="61" fillId="3" borderId="31" xfId="1165" applyNumberFormat="1" applyFont="1" applyFill="1" applyBorder="1" applyAlignment="1">
      <alignment horizontal="left" vertical="center"/>
    </xf>
    <xf numFmtId="0" fontId="63" fillId="25" borderId="32" xfId="1165" applyNumberFormat="1" applyFont="1" applyFill="1" applyBorder="1" applyAlignment="1">
      <alignment horizontal="center" vertical="center" wrapText="1"/>
    </xf>
    <xf numFmtId="0" fontId="63" fillId="25" borderId="23" xfId="1165" applyNumberFormat="1" applyFont="1" applyFill="1" applyBorder="1" applyAlignment="1">
      <alignment horizontal="center" vertical="center" wrapText="1"/>
    </xf>
    <xf numFmtId="0" fontId="63" fillId="25" borderId="33" xfId="1165" applyNumberFormat="1" applyFont="1" applyFill="1" applyBorder="1" applyAlignment="1">
      <alignment horizontal="center" vertical="center" wrapText="1"/>
    </xf>
    <xf numFmtId="0" fontId="5" fillId="3" borderId="34" xfId="1165" applyNumberFormat="1" applyFont="1" applyFill="1" applyBorder="1" applyAlignment="1">
      <alignment horizontal="center" vertical="center" wrapText="1"/>
    </xf>
    <xf numFmtId="0" fontId="64" fillId="3" borderId="34" xfId="1165" applyNumberFormat="1" applyFont="1" applyFill="1" applyBorder="1" applyAlignment="1">
      <alignment horizontal="center" vertical="center" wrapText="1"/>
    </xf>
    <xf numFmtId="0" fontId="64" fillId="3" borderId="1" xfId="1165" applyNumberFormat="1" applyFont="1" applyFill="1" applyBorder="1" applyAlignment="1">
      <alignment horizontal="center" vertical="center" wrapText="1"/>
    </xf>
    <xf numFmtId="0" fontId="5" fillId="3" borderId="1" xfId="1165" applyNumberFormat="1" applyFont="1" applyFill="1" applyBorder="1" applyAlignment="1">
      <alignment horizontal="center" vertical="center" wrapText="1"/>
    </xf>
    <xf numFmtId="0" fontId="7" fillId="0" borderId="37" xfId="1641" applyFont="1" applyFill="1" applyBorder="1" applyAlignment="1">
      <alignment horizontal="center" vertical="center" wrapText="1"/>
    </xf>
    <xf numFmtId="0" fontId="7" fillId="0" borderId="38" xfId="1641" applyFont="1" applyFill="1" applyBorder="1" applyAlignment="1">
      <alignment horizontal="center" vertical="center" wrapText="1"/>
    </xf>
    <xf numFmtId="2" fontId="7" fillId="0" borderId="13" xfId="1641" applyNumberFormat="1" applyFont="1" applyFill="1" applyBorder="1" applyAlignment="1">
      <alignment horizontal="center" vertical="center" wrapText="1"/>
    </xf>
    <xf numFmtId="2" fontId="7" fillId="0" borderId="14" xfId="1641" applyNumberFormat="1" applyFont="1" applyFill="1" applyBorder="1" applyAlignment="1">
      <alignment horizontal="center" vertical="center" wrapText="1"/>
    </xf>
    <xf numFmtId="0" fontId="7" fillId="0" borderId="16" xfId="1641" applyFont="1" applyFill="1" applyBorder="1" applyAlignment="1">
      <alignment horizontal="center" vertical="center" textRotation="90" wrapText="1"/>
    </xf>
    <xf numFmtId="0" fontId="7" fillId="0" borderId="19" xfId="1641" applyFont="1" applyFill="1" applyBorder="1" applyAlignment="1">
      <alignment horizontal="center" vertical="center" textRotation="90" wrapText="1"/>
    </xf>
    <xf numFmtId="0" fontId="77" fillId="0" borderId="44" xfId="1641" applyFont="1" applyFill="1" applyBorder="1" applyAlignment="1">
      <alignment horizontal="center" vertical="center" wrapText="1"/>
    </xf>
    <xf numFmtId="2" fontId="7" fillId="0" borderId="1" xfId="1641" applyNumberFormat="1" applyFont="1" applyFill="1" applyBorder="1" applyAlignment="1">
      <alignment horizontal="center" vertical="center" wrapText="1"/>
    </xf>
    <xf numFmtId="0" fontId="7" fillId="0" borderId="1" xfId="1641" applyFont="1" applyFill="1" applyBorder="1" applyAlignment="1">
      <alignment horizontal="center" vertical="center" wrapText="1"/>
    </xf>
    <xf numFmtId="2" fontId="7" fillId="0" borderId="0" xfId="1641" applyNumberFormat="1" applyFont="1" applyFill="1" applyBorder="1" applyAlignment="1">
      <alignment horizontal="right" vertical="center" wrapText="1"/>
    </xf>
    <xf numFmtId="0" fontId="7" fillId="0" borderId="1" xfId="1641" applyFont="1" applyFill="1" applyBorder="1" applyAlignment="1">
      <alignment horizontal="center"/>
    </xf>
    <xf numFmtId="0" fontId="7" fillId="0" borderId="3" xfId="1641" applyFont="1" applyFill="1" applyBorder="1" applyAlignment="1">
      <alignment horizontal="center" vertical="center" wrapText="1"/>
    </xf>
    <xf numFmtId="0" fontId="7" fillId="0" borderId="9" xfId="1641" applyFont="1" applyFill="1" applyBorder="1" applyAlignment="1">
      <alignment horizontal="center" vertical="center" wrapText="1"/>
    </xf>
    <xf numFmtId="0" fontId="7" fillId="0" borderId="4" xfId="1641" applyFont="1" applyFill="1" applyBorder="1" applyAlignment="1">
      <alignment horizontal="center" vertical="center" wrapText="1"/>
    </xf>
    <xf numFmtId="0" fontId="7" fillId="0" borderId="2" xfId="1641" applyFont="1" applyFill="1" applyBorder="1" applyAlignment="1">
      <alignment horizontal="center" vertical="center" wrapText="1"/>
    </xf>
    <xf numFmtId="0" fontId="7" fillId="0" borderId="34" xfId="1641" applyFont="1" applyFill="1" applyBorder="1" applyAlignment="1">
      <alignment horizontal="center" vertical="center" wrapText="1"/>
    </xf>
    <xf numFmtId="165" fontId="5" fillId="0" borderId="1" xfId="1696" applyNumberFormat="1" applyFont="1" applyFill="1" applyBorder="1" applyAlignment="1">
      <alignment horizontal="center" vertical="center" wrapText="1"/>
    </xf>
    <xf numFmtId="165" fontId="64" fillId="0" borderId="1" xfId="1696" applyNumberFormat="1" applyFont="1" applyFill="1" applyBorder="1" applyAlignment="1">
      <alignment horizontal="center" vertical="center" wrapText="1"/>
    </xf>
    <xf numFmtId="0" fontId="72" fillId="0" borderId="1" xfId="1696" applyNumberFormat="1" applyFont="1" applyBorder="1" applyAlignment="1">
      <alignment horizontal="center" vertical="center" wrapText="1"/>
    </xf>
    <xf numFmtId="0" fontId="78" fillId="0" borderId="0" xfId="1843" applyFont="1" applyBorder="1" applyAlignment="1">
      <alignment horizontal="center" vertical="center" wrapText="1" readingOrder="1"/>
    </xf>
    <xf numFmtId="0" fontId="78" fillId="0" borderId="0" xfId="1843" applyFont="1" applyBorder="1" applyAlignment="1">
      <alignment horizontal="center" vertical="center" readingOrder="1"/>
    </xf>
    <xf numFmtId="0" fontId="80" fillId="0" borderId="1" xfId="1843" applyFont="1" applyBorder="1" applyAlignment="1">
      <alignment horizontal="center" vertical="center" wrapText="1" readingOrder="1"/>
    </xf>
  </cellXfs>
  <cellStyles count="4781">
    <cellStyle name="??                          " xfId="14"/>
    <cellStyle name="???? [0.00]_PRODUCT DETAIL Q1" xfId="15"/>
    <cellStyle name="????_PRODUCT DETAIL Q1" xfId="16"/>
    <cellStyle name="???_HOBONG" xfId="17"/>
    <cellStyle name="??_(????)??????" xfId="18"/>
    <cellStyle name="•W?€_G7ATD" xfId="19"/>
    <cellStyle name="•W€_G7ATD" xfId="20"/>
    <cellStyle name="20% - Accent1 10" xfId="21"/>
    <cellStyle name="20% - Accent1 10 2" xfId="1844"/>
    <cellStyle name="20% - Accent1 10 3" xfId="1845"/>
    <cellStyle name="20% - Accent1 11" xfId="22"/>
    <cellStyle name="20% - Accent1 11 2" xfId="1846"/>
    <cellStyle name="20% - Accent1 11 3" xfId="1847"/>
    <cellStyle name="20% - Accent1 12" xfId="23"/>
    <cellStyle name="20% - Accent1 12 2" xfId="1848"/>
    <cellStyle name="20% - Accent1 12 3" xfId="1849"/>
    <cellStyle name="20% - Accent1 13" xfId="24"/>
    <cellStyle name="20% - Accent1 13 2" xfId="1850"/>
    <cellStyle name="20% - Accent1 13 3" xfId="1851"/>
    <cellStyle name="20% - Accent1 14" xfId="25"/>
    <cellStyle name="20% - Accent1 14 2" xfId="1852"/>
    <cellStyle name="20% - Accent1 14 3" xfId="1853"/>
    <cellStyle name="20% - Accent1 15" xfId="26"/>
    <cellStyle name="20% - Accent1 15 2" xfId="1854"/>
    <cellStyle name="20% - Accent1 15 3" xfId="1855"/>
    <cellStyle name="20% - Accent1 16" xfId="27"/>
    <cellStyle name="20% - Accent1 16 2" xfId="1856"/>
    <cellStyle name="20% - Accent1 16 3" xfId="1857"/>
    <cellStyle name="20% - Accent1 17" xfId="28"/>
    <cellStyle name="20% - Accent1 17 2" xfId="1858"/>
    <cellStyle name="20% - Accent1 17 3" xfId="1859"/>
    <cellStyle name="20% - Accent1 18" xfId="29"/>
    <cellStyle name="20% - Accent1 18 2" xfId="1860"/>
    <cellStyle name="20% - Accent1 18 3" xfId="1861"/>
    <cellStyle name="20% - Accent1 19" xfId="30"/>
    <cellStyle name="20% - Accent1 19 2" xfId="1862"/>
    <cellStyle name="20% - Accent1 19 3" xfId="1863"/>
    <cellStyle name="20% - Accent1 2" xfId="31"/>
    <cellStyle name="20% - Accent1 2 2" xfId="1864"/>
    <cellStyle name="20% - Accent1 2 3" xfId="1865"/>
    <cellStyle name="20% - Accent1 20" xfId="32"/>
    <cellStyle name="20% - Accent1 20 2" xfId="1866"/>
    <cellStyle name="20% - Accent1 20 3" xfId="1867"/>
    <cellStyle name="20% - Accent1 21" xfId="33"/>
    <cellStyle name="20% - Accent1 21 2" xfId="1868"/>
    <cellStyle name="20% - Accent1 21 3" xfId="1869"/>
    <cellStyle name="20% - Accent1 22" xfId="34"/>
    <cellStyle name="20% - Accent1 22 2" xfId="1870"/>
    <cellStyle name="20% - Accent1 22 3" xfId="1871"/>
    <cellStyle name="20% - Accent1 23" xfId="35"/>
    <cellStyle name="20% - Accent1 23 2" xfId="1872"/>
    <cellStyle name="20% - Accent1 23 3" xfId="1873"/>
    <cellStyle name="20% - Accent1 24" xfId="36"/>
    <cellStyle name="20% - Accent1 24 2" xfId="1874"/>
    <cellStyle name="20% - Accent1 24 3" xfId="1875"/>
    <cellStyle name="20% - Accent1 25" xfId="37"/>
    <cellStyle name="20% - Accent1 25 2" xfId="1876"/>
    <cellStyle name="20% - Accent1 25 3" xfId="1877"/>
    <cellStyle name="20% - Accent1 26" xfId="38"/>
    <cellStyle name="20% - Accent1 26 2" xfId="1878"/>
    <cellStyle name="20% - Accent1 26 3" xfId="1879"/>
    <cellStyle name="20% - Accent1 27" xfId="39"/>
    <cellStyle name="20% - Accent1 27 2" xfId="1880"/>
    <cellStyle name="20% - Accent1 27 3" xfId="1881"/>
    <cellStyle name="20% - Accent1 28" xfId="40"/>
    <cellStyle name="20% - Accent1 28 2" xfId="1882"/>
    <cellStyle name="20% - Accent1 28 3" xfId="1883"/>
    <cellStyle name="20% - Accent1 29" xfId="41"/>
    <cellStyle name="20% - Accent1 29 2" xfId="1884"/>
    <cellStyle name="20% - Accent1 29 3" xfId="1885"/>
    <cellStyle name="20% - Accent1 3" xfId="42"/>
    <cellStyle name="20% - Accent1 3 2" xfId="1886"/>
    <cellStyle name="20% - Accent1 3 3" xfId="1887"/>
    <cellStyle name="20% - Accent1 30" xfId="43"/>
    <cellStyle name="20% - Accent1 30 2" xfId="1888"/>
    <cellStyle name="20% - Accent1 30 3" xfId="1889"/>
    <cellStyle name="20% - Accent1 31" xfId="44"/>
    <cellStyle name="20% - Accent1 31 2" xfId="1890"/>
    <cellStyle name="20% - Accent1 31 3" xfId="1891"/>
    <cellStyle name="20% - Accent1 32" xfId="1892"/>
    <cellStyle name="20% - Accent1 4" xfId="45"/>
    <cellStyle name="20% - Accent1 4 2" xfId="1893"/>
    <cellStyle name="20% - Accent1 4 3" xfId="1894"/>
    <cellStyle name="20% - Accent1 5" xfId="46"/>
    <cellStyle name="20% - Accent1 5 2" xfId="1895"/>
    <cellStyle name="20% - Accent1 5 3" xfId="1896"/>
    <cellStyle name="20% - Accent1 6" xfId="47"/>
    <cellStyle name="20% - Accent1 6 2" xfId="1897"/>
    <cellStyle name="20% - Accent1 6 3" xfId="1898"/>
    <cellStyle name="20% - Accent1 7" xfId="48"/>
    <cellStyle name="20% - Accent1 7 2" xfId="1899"/>
    <cellStyle name="20% - Accent1 7 3" xfId="1900"/>
    <cellStyle name="20% - Accent1 8" xfId="49"/>
    <cellStyle name="20% - Accent1 8 2" xfId="1901"/>
    <cellStyle name="20% - Accent1 8 3" xfId="1902"/>
    <cellStyle name="20% - Accent1 9" xfId="50"/>
    <cellStyle name="20% - Accent1 9 2" xfId="1903"/>
    <cellStyle name="20% - Accent1 9 3" xfId="1904"/>
    <cellStyle name="20% - Accent2 10" xfId="51"/>
    <cellStyle name="20% - Accent2 10 2" xfId="1905"/>
    <cellStyle name="20% - Accent2 11" xfId="52"/>
    <cellStyle name="20% - Accent2 11 2" xfId="1906"/>
    <cellStyle name="20% - Accent2 12" xfId="53"/>
    <cellStyle name="20% - Accent2 12 2" xfId="1907"/>
    <cellStyle name="20% - Accent2 13" xfId="54"/>
    <cellStyle name="20% - Accent2 13 2" xfId="1908"/>
    <cellStyle name="20% - Accent2 14" xfId="55"/>
    <cellStyle name="20% - Accent2 14 2" xfId="1909"/>
    <cellStyle name="20% - Accent2 15" xfId="56"/>
    <cellStyle name="20% - Accent2 15 2" xfId="1910"/>
    <cellStyle name="20% - Accent2 16" xfId="57"/>
    <cellStyle name="20% - Accent2 16 2" xfId="1911"/>
    <cellStyle name="20% - Accent2 17" xfId="58"/>
    <cellStyle name="20% - Accent2 17 2" xfId="1912"/>
    <cellStyle name="20% - Accent2 18" xfId="59"/>
    <cellStyle name="20% - Accent2 18 2" xfId="1913"/>
    <cellStyle name="20% - Accent2 19" xfId="60"/>
    <cellStyle name="20% - Accent2 19 2" xfId="1914"/>
    <cellStyle name="20% - Accent2 2" xfId="61"/>
    <cellStyle name="20% - Accent2 2 2" xfId="1915"/>
    <cellStyle name="20% - Accent2 20" xfId="62"/>
    <cellStyle name="20% - Accent2 20 2" xfId="1916"/>
    <cellStyle name="20% - Accent2 21" xfId="63"/>
    <cellStyle name="20% - Accent2 21 2" xfId="1917"/>
    <cellStyle name="20% - Accent2 22" xfId="64"/>
    <cellStyle name="20% - Accent2 22 2" xfId="1918"/>
    <cellStyle name="20% - Accent2 23" xfId="65"/>
    <cellStyle name="20% - Accent2 23 2" xfId="1919"/>
    <cellStyle name="20% - Accent2 24" xfId="66"/>
    <cellStyle name="20% - Accent2 24 2" xfId="1920"/>
    <cellStyle name="20% - Accent2 25" xfId="67"/>
    <cellStyle name="20% - Accent2 25 2" xfId="1921"/>
    <cellStyle name="20% - Accent2 26" xfId="68"/>
    <cellStyle name="20% - Accent2 26 2" xfId="1922"/>
    <cellStyle name="20% - Accent2 27" xfId="69"/>
    <cellStyle name="20% - Accent2 27 2" xfId="1923"/>
    <cellStyle name="20% - Accent2 28" xfId="70"/>
    <cellStyle name="20% - Accent2 28 2" xfId="1924"/>
    <cellStyle name="20% - Accent2 29" xfId="71"/>
    <cellStyle name="20% - Accent2 29 2" xfId="1925"/>
    <cellStyle name="20% - Accent2 3" xfId="72"/>
    <cellStyle name="20% - Accent2 3 2" xfId="1926"/>
    <cellStyle name="20% - Accent2 30" xfId="73"/>
    <cellStyle name="20% - Accent2 30 2" xfId="1927"/>
    <cellStyle name="20% - Accent2 31" xfId="74"/>
    <cellStyle name="20% - Accent2 31 2" xfId="1928"/>
    <cellStyle name="20% - Accent2 4" xfId="75"/>
    <cellStyle name="20% - Accent2 4 2" xfId="1929"/>
    <cellStyle name="20% - Accent2 5" xfId="76"/>
    <cellStyle name="20% - Accent2 5 2" xfId="1930"/>
    <cellStyle name="20% - Accent2 6" xfId="77"/>
    <cellStyle name="20% - Accent2 6 2" xfId="1931"/>
    <cellStyle name="20% - Accent2 7" xfId="78"/>
    <cellStyle name="20% - Accent2 7 2" xfId="1932"/>
    <cellStyle name="20% - Accent2 8" xfId="79"/>
    <cellStyle name="20% - Accent2 8 2" xfId="1933"/>
    <cellStyle name="20% - Accent2 9" xfId="80"/>
    <cellStyle name="20% - Accent2 9 2" xfId="1934"/>
    <cellStyle name="20% - Accent3 10" xfId="81"/>
    <cellStyle name="20% - Accent3 10 2" xfId="1935"/>
    <cellStyle name="20% - Accent3 10 3" xfId="1936"/>
    <cellStyle name="20% - Accent3 11" xfId="82"/>
    <cellStyle name="20% - Accent3 11 2" xfId="1937"/>
    <cellStyle name="20% - Accent3 11 3" xfId="1938"/>
    <cellStyle name="20% - Accent3 12" xfId="83"/>
    <cellStyle name="20% - Accent3 12 2" xfId="1939"/>
    <cellStyle name="20% - Accent3 12 3" xfId="1940"/>
    <cellStyle name="20% - Accent3 13" xfId="84"/>
    <cellStyle name="20% - Accent3 13 2" xfId="1941"/>
    <cellStyle name="20% - Accent3 13 3" xfId="1942"/>
    <cellStyle name="20% - Accent3 14" xfId="85"/>
    <cellStyle name="20% - Accent3 14 2" xfId="1943"/>
    <cellStyle name="20% - Accent3 14 3" xfId="1944"/>
    <cellStyle name="20% - Accent3 15" xfId="86"/>
    <cellStyle name="20% - Accent3 15 2" xfId="1945"/>
    <cellStyle name="20% - Accent3 15 3" xfId="1946"/>
    <cellStyle name="20% - Accent3 16" xfId="87"/>
    <cellStyle name="20% - Accent3 16 2" xfId="1947"/>
    <cellStyle name="20% - Accent3 16 3" xfId="1948"/>
    <cellStyle name="20% - Accent3 17" xfId="88"/>
    <cellStyle name="20% - Accent3 17 2" xfId="1949"/>
    <cellStyle name="20% - Accent3 17 3" xfId="1950"/>
    <cellStyle name="20% - Accent3 18" xfId="89"/>
    <cellStyle name="20% - Accent3 18 2" xfId="1951"/>
    <cellStyle name="20% - Accent3 18 3" xfId="1952"/>
    <cellStyle name="20% - Accent3 19" xfId="90"/>
    <cellStyle name="20% - Accent3 19 2" xfId="1953"/>
    <cellStyle name="20% - Accent3 19 3" xfId="1954"/>
    <cellStyle name="20% - Accent3 2" xfId="91"/>
    <cellStyle name="20% - Accent3 2 2" xfId="1955"/>
    <cellStyle name="20% - Accent3 2 3" xfId="1956"/>
    <cellStyle name="20% - Accent3 20" xfId="92"/>
    <cellStyle name="20% - Accent3 20 2" xfId="1957"/>
    <cellStyle name="20% - Accent3 20 3" xfId="1958"/>
    <cellStyle name="20% - Accent3 21" xfId="93"/>
    <cellStyle name="20% - Accent3 21 2" xfId="1959"/>
    <cellStyle name="20% - Accent3 21 3" xfId="1960"/>
    <cellStyle name="20% - Accent3 22" xfId="94"/>
    <cellStyle name="20% - Accent3 22 2" xfId="1961"/>
    <cellStyle name="20% - Accent3 22 3" xfId="1962"/>
    <cellStyle name="20% - Accent3 23" xfId="95"/>
    <cellStyle name="20% - Accent3 23 2" xfId="1963"/>
    <cellStyle name="20% - Accent3 23 3" xfId="1964"/>
    <cellStyle name="20% - Accent3 24" xfId="96"/>
    <cellStyle name="20% - Accent3 24 2" xfId="1965"/>
    <cellStyle name="20% - Accent3 24 3" xfId="1966"/>
    <cellStyle name="20% - Accent3 25" xfId="97"/>
    <cellStyle name="20% - Accent3 25 2" xfId="1967"/>
    <cellStyle name="20% - Accent3 25 3" xfId="1968"/>
    <cellStyle name="20% - Accent3 26" xfId="98"/>
    <cellStyle name="20% - Accent3 26 2" xfId="1969"/>
    <cellStyle name="20% - Accent3 26 3" xfId="1970"/>
    <cellStyle name="20% - Accent3 27" xfId="99"/>
    <cellStyle name="20% - Accent3 27 2" xfId="1971"/>
    <cellStyle name="20% - Accent3 27 3" xfId="1972"/>
    <cellStyle name="20% - Accent3 28" xfId="100"/>
    <cellStyle name="20% - Accent3 28 2" xfId="1973"/>
    <cellStyle name="20% - Accent3 28 3" xfId="1974"/>
    <cellStyle name="20% - Accent3 29" xfId="101"/>
    <cellStyle name="20% - Accent3 29 2" xfId="1975"/>
    <cellStyle name="20% - Accent3 29 3" xfId="1976"/>
    <cellStyle name="20% - Accent3 3" xfId="102"/>
    <cellStyle name="20% - Accent3 3 2" xfId="1977"/>
    <cellStyle name="20% - Accent3 3 3" xfId="1978"/>
    <cellStyle name="20% - Accent3 30" xfId="103"/>
    <cellStyle name="20% - Accent3 30 2" xfId="1979"/>
    <cellStyle name="20% - Accent3 30 3" xfId="1980"/>
    <cellStyle name="20% - Accent3 31" xfId="104"/>
    <cellStyle name="20% - Accent3 31 2" xfId="1981"/>
    <cellStyle name="20% - Accent3 31 3" xfId="1982"/>
    <cellStyle name="20% - Accent3 32" xfId="1983"/>
    <cellStyle name="20% - Accent3 4" xfId="105"/>
    <cellStyle name="20% - Accent3 4 2" xfId="1984"/>
    <cellStyle name="20% - Accent3 4 3" xfId="1985"/>
    <cellStyle name="20% - Accent3 5" xfId="106"/>
    <cellStyle name="20% - Accent3 5 2" xfId="1986"/>
    <cellStyle name="20% - Accent3 5 3" xfId="1987"/>
    <cellStyle name="20% - Accent3 6" xfId="107"/>
    <cellStyle name="20% - Accent3 6 2" xfId="1988"/>
    <cellStyle name="20% - Accent3 6 3" xfId="1989"/>
    <cellStyle name="20% - Accent3 7" xfId="108"/>
    <cellStyle name="20% - Accent3 7 2" xfId="1990"/>
    <cellStyle name="20% - Accent3 7 3" xfId="1991"/>
    <cellStyle name="20% - Accent3 8" xfId="109"/>
    <cellStyle name="20% - Accent3 8 2" xfId="1992"/>
    <cellStyle name="20% - Accent3 8 3" xfId="1993"/>
    <cellStyle name="20% - Accent3 9" xfId="110"/>
    <cellStyle name="20% - Accent3 9 2" xfId="1994"/>
    <cellStyle name="20% - Accent3 9 3" xfId="1995"/>
    <cellStyle name="20% - Accent4 10" xfId="111"/>
    <cellStyle name="20% - Accent4 10 2" xfId="1996"/>
    <cellStyle name="20% - Accent4 10 3" xfId="1997"/>
    <cellStyle name="20% - Accent4 11" xfId="112"/>
    <cellStyle name="20% - Accent4 11 2" xfId="1998"/>
    <cellStyle name="20% - Accent4 11 3" xfId="1999"/>
    <cellStyle name="20% - Accent4 12" xfId="113"/>
    <cellStyle name="20% - Accent4 12 2" xfId="2000"/>
    <cellStyle name="20% - Accent4 12 3" xfId="2001"/>
    <cellStyle name="20% - Accent4 13" xfId="114"/>
    <cellStyle name="20% - Accent4 13 2" xfId="2002"/>
    <cellStyle name="20% - Accent4 13 3" xfId="2003"/>
    <cellStyle name="20% - Accent4 14" xfId="115"/>
    <cellStyle name="20% - Accent4 14 2" xfId="2004"/>
    <cellStyle name="20% - Accent4 14 3" xfId="2005"/>
    <cellStyle name="20% - Accent4 15" xfId="116"/>
    <cellStyle name="20% - Accent4 15 2" xfId="2006"/>
    <cellStyle name="20% - Accent4 15 3" xfId="2007"/>
    <cellStyle name="20% - Accent4 16" xfId="117"/>
    <cellStyle name="20% - Accent4 16 2" xfId="2008"/>
    <cellStyle name="20% - Accent4 16 3" xfId="2009"/>
    <cellStyle name="20% - Accent4 17" xfId="118"/>
    <cellStyle name="20% - Accent4 17 2" xfId="2010"/>
    <cellStyle name="20% - Accent4 17 3" xfId="2011"/>
    <cellStyle name="20% - Accent4 18" xfId="119"/>
    <cellStyle name="20% - Accent4 18 2" xfId="2012"/>
    <cellStyle name="20% - Accent4 18 3" xfId="2013"/>
    <cellStyle name="20% - Accent4 19" xfId="120"/>
    <cellStyle name="20% - Accent4 19 2" xfId="2014"/>
    <cellStyle name="20% - Accent4 19 3" xfId="2015"/>
    <cellStyle name="20% - Accent4 2" xfId="121"/>
    <cellStyle name="20% - Accent4 2 2" xfId="2016"/>
    <cellStyle name="20% - Accent4 2 3" xfId="2017"/>
    <cellStyle name="20% - Accent4 20" xfId="122"/>
    <cellStyle name="20% - Accent4 20 2" xfId="2018"/>
    <cellStyle name="20% - Accent4 20 3" xfId="2019"/>
    <cellStyle name="20% - Accent4 21" xfId="123"/>
    <cellStyle name="20% - Accent4 21 2" xfId="2020"/>
    <cellStyle name="20% - Accent4 21 3" xfId="2021"/>
    <cellStyle name="20% - Accent4 22" xfId="124"/>
    <cellStyle name="20% - Accent4 22 2" xfId="2022"/>
    <cellStyle name="20% - Accent4 22 3" xfId="2023"/>
    <cellStyle name="20% - Accent4 23" xfId="125"/>
    <cellStyle name="20% - Accent4 23 2" xfId="2024"/>
    <cellStyle name="20% - Accent4 23 3" xfId="2025"/>
    <cellStyle name="20% - Accent4 24" xfId="126"/>
    <cellStyle name="20% - Accent4 24 2" xfId="2026"/>
    <cellStyle name="20% - Accent4 24 3" xfId="2027"/>
    <cellStyle name="20% - Accent4 25" xfId="127"/>
    <cellStyle name="20% - Accent4 25 2" xfId="2028"/>
    <cellStyle name="20% - Accent4 25 3" xfId="2029"/>
    <cellStyle name="20% - Accent4 26" xfId="128"/>
    <cellStyle name="20% - Accent4 26 2" xfId="2030"/>
    <cellStyle name="20% - Accent4 26 3" xfId="2031"/>
    <cellStyle name="20% - Accent4 27" xfId="129"/>
    <cellStyle name="20% - Accent4 27 2" xfId="2032"/>
    <cellStyle name="20% - Accent4 27 3" xfId="2033"/>
    <cellStyle name="20% - Accent4 28" xfId="130"/>
    <cellStyle name="20% - Accent4 28 2" xfId="2034"/>
    <cellStyle name="20% - Accent4 28 3" xfId="2035"/>
    <cellStyle name="20% - Accent4 29" xfId="131"/>
    <cellStyle name="20% - Accent4 29 2" xfId="2036"/>
    <cellStyle name="20% - Accent4 29 3" xfId="2037"/>
    <cellStyle name="20% - Accent4 3" xfId="132"/>
    <cellStyle name="20% - Accent4 3 2" xfId="2038"/>
    <cellStyle name="20% - Accent4 3 3" xfId="2039"/>
    <cellStyle name="20% - Accent4 30" xfId="133"/>
    <cellStyle name="20% - Accent4 30 2" xfId="2040"/>
    <cellStyle name="20% - Accent4 30 3" xfId="2041"/>
    <cellStyle name="20% - Accent4 31" xfId="134"/>
    <cellStyle name="20% - Accent4 31 2" xfId="2042"/>
    <cellStyle name="20% - Accent4 31 3" xfId="2043"/>
    <cellStyle name="20% - Accent4 32" xfId="2044"/>
    <cellStyle name="20% - Accent4 4" xfId="135"/>
    <cellStyle name="20% - Accent4 4 2" xfId="2045"/>
    <cellStyle name="20% - Accent4 4 3" xfId="2046"/>
    <cellStyle name="20% - Accent4 5" xfId="136"/>
    <cellStyle name="20% - Accent4 5 2" xfId="2047"/>
    <cellStyle name="20% - Accent4 5 3" xfId="2048"/>
    <cellStyle name="20% - Accent4 6" xfId="137"/>
    <cellStyle name="20% - Accent4 6 2" xfId="2049"/>
    <cellStyle name="20% - Accent4 6 3" xfId="2050"/>
    <cellStyle name="20% - Accent4 7" xfId="138"/>
    <cellStyle name="20% - Accent4 7 2" xfId="2051"/>
    <cellStyle name="20% - Accent4 7 3" xfId="2052"/>
    <cellStyle name="20% - Accent4 8" xfId="139"/>
    <cellStyle name="20% - Accent4 8 2" xfId="2053"/>
    <cellStyle name="20% - Accent4 8 3" xfId="2054"/>
    <cellStyle name="20% - Accent4 9" xfId="140"/>
    <cellStyle name="20% - Accent4 9 2" xfId="2055"/>
    <cellStyle name="20% - Accent4 9 3" xfId="2056"/>
    <cellStyle name="20% - Accent5 10" xfId="141"/>
    <cellStyle name="20% - Accent5 10 2" xfId="2057"/>
    <cellStyle name="20% - Accent5 10 3" xfId="2058"/>
    <cellStyle name="20% - Accent5 11" xfId="142"/>
    <cellStyle name="20% - Accent5 11 2" xfId="2059"/>
    <cellStyle name="20% - Accent5 11 3" xfId="2060"/>
    <cellStyle name="20% - Accent5 12" xfId="143"/>
    <cellStyle name="20% - Accent5 12 2" xfId="2061"/>
    <cellStyle name="20% - Accent5 12 3" xfId="2062"/>
    <cellStyle name="20% - Accent5 13" xfId="144"/>
    <cellStyle name="20% - Accent5 13 2" xfId="2063"/>
    <cellStyle name="20% - Accent5 13 3" xfId="2064"/>
    <cellStyle name="20% - Accent5 14" xfId="145"/>
    <cellStyle name="20% - Accent5 14 2" xfId="2065"/>
    <cellStyle name="20% - Accent5 14 3" xfId="2066"/>
    <cellStyle name="20% - Accent5 15" xfId="146"/>
    <cellStyle name="20% - Accent5 15 2" xfId="2067"/>
    <cellStyle name="20% - Accent5 15 3" xfId="2068"/>
    <cellStyle name="20% - Accent5 16" xfId="147"/>
    <cellStyle name="20% - Accent5 16 2" xfId="2069"/>
    <cellStyle name="20% - Accent5 16 3" xfId="2070"/>
    <cellStyle name="20% - Accent5 17" xfId="148"/>
    <cellStyle name="20% - Accent5 17 2" xfId="2071"/>
    <cellStyle name="20% - Accent5 17 3" xfId="2072"/>
    <cellStyle name="20% - Accent5 18" xfId="149"/>
    <cellStyle name="20% - Accent5 18 2" xfId="2073"/>
    <cellStyle name="20% - Accent5 18 3" xfId="2074"/>
    <cellStyle name="20% - Accent5 19" xfId="150"/>
    <cellStyle name="20% - Accent5 19 2" xfId="2075"/>
    <cellStyle name="20% - Accent5 19 3" xfId="2076"/>
    <cellStyle name="20% - Accent5 2" xfId="151"/>
    <cellStyle name="20% - Accent5 2 2" xfId="2077"/>
    <cellStyle name="20% - Accent5 2 3" xfId="2078"/>
    <cellStyle name="20% - Accent5 20" xfId="152"/>
    <cellStyle name="20% - Accent5 20 2" xfId="2079"/>
    <cellStyle name="20% - Accent5 20 3" xfId="2080"/>
    <cellStyle name="20% - Accent5 21" xfId="153"/>
    <cellStyle name="20% - Accent5 21 2" xfId="2081"/>
    <cellStyle name="20% - Accent5 21 3" xfId="2082"/>
    <cellStyle name="20% - Accent5 22" xfId="154"/>
    <cellStyle name="20% - Accent5 22 2" xfId="2083"/>
    <cellStyle name="20% - Accent5 22 3" xfId="2084"/>
    <cellStyle name="20% - Accent5 23" xfId="155"/>
    <cellStyle name="20% - Accent5 23 2" xfId="2085"/>
    <cellStyle name="20% - Accent5 23 3" xfId="2086"/>
    <cellStyle name="20% - Accent5 24" xfId="156"/>
    <cellStyle name="20% - Accent5 24 2" xfId="2087"/>
    <cellStyle name="20% - Accent5 24 3" xfId="2088"/>
    <cellStyle name="20% - Accent5 25" xfId="157"/>
    <cellStyle name="20% - Accent5 25 2" xfId="2089"/>
    <cellStyle name="20% - Accent5 25 3" xfId="2090"/>
    <cellStyle name="20% - Accent5 26" xfId="158"/>
    <cellStyle name="20% - Accent5 26 2" xfId="2091"/>
    <cellStyle name="20% - Accent5 26 3" xfId="2092"/>
    <cellStyle name="20% - Accent5 27" xfId="159"/>
    <cellStyle name="20% - Accent5 27 2" xfId="2093"/>
    <cellStyle name="20% - Accent5 27 3" xfId="2094"/>
    <cellStyle name="20% - Accent5 28" xfId="160"/>
    <cellStyle name="20% - Accent5 28 2" xfId="2095"/>
    <cellStyle name="20% - Accent5 28 3" xfId="2096"/>
    <cellStyle name="20% - Accent5 29" xfId="161"/>
    <cellStyle name="20% - Accent5 29 2" xfId="2097"/>
    <cellStyle name="20% - Accent5 29 3" xfId="2098"/>
    <cellStyle name="20% - Accent5 3" xfId="162"/>
    <cellStyle name="20% - Accent5 3 2" xfId="2099"/>
    <cellStyle name="20% - Accent5 3 3" xfId="2100"/>
    <cellStyle name="20% - Accent5 30" xfId="163"/>
    <cellStyle name="20% - Accent5 30 2" xfId="2101"/>
    <cellStyle name="20% - Accent5 30 3" xfId="2102"/>
    <cellStyle name="20% - Accent5 31" xfId="164"/>
    <cellStyle name="20% - Accent5 31 2" xfId="2103"/>
    <cellStyle name="20% - Accent5 31 3" xfId="2104"/>
    <cellStyle name="20% - Accent5 32" xfId="2105"/>
    <cellStyle name="20% - Accent5 4" xfId="165"/>
    <cellStyle name="20% - Accent5 4 2" xfId="2106"/>
    <cellStyle name="20% - Accent5 4 3" xfId="2107"/>
    <cellStyle name="20% - Accent5 5" xfId="166"/>
    <cellStyle name="20% - Accent5 5 2" xfId="2108"/>
    <cellStyle name="20% - Accent5 5 3" xfId="2109"/>
    <cellStyle name="20% - Accent5 6" xfId="167"/>
    <cellStyle name="20% - Accent5 6 2" xfId="2110"/>
    <cellStyle name="20% - Accent5 6 3" xfId="2111"/>
    <cellStyle name="20% - Accent5 7" xfId="168"/>
    <cellStyle name="20% - Accent5 7 2" xfId="2112"/>
    <cellStyle name="20% - Accent5 7 3" xfId="2113"/>
    <cellStyle name="20% - Accent5 8" xfId="169"/>
    <cellStyle name="20% - Accent5 8 2" xfId="2114"/>
    <cellStyle name="20% - Accent5 8 3" xfId="2115"/>
    <cellStyle name="20% - Accent5 9" xfId="170"/>
    <cellStyle name="20% - Accent5 9 2" xfId="2116"/>
    <cellStyle name="20% - Accent5 9 3" xfId="2117"/>
    <cellStyle name="20% - Accent6 10" xfId="171"/>
    <cellStyle name="20% - Accent6 10 2" xfId="2118"/>
    <cellStyle name="20% - Accent6 10 3" xfId="2119"/>
    <cellStyle name="20% - Accent6 11" xfId="172"/>
    <cellStyle name="20% - Accent6 11 2" xfId="2120"/>
    <cellStyle name="20% - Accent6 11 3" xfId="2121"/>
    <cellStyle name="20% - Accent6 12" xfId="173"/>
    <cellStyle name="20% - Accent6 12 2" xfId="2122"/>
    <cellStyle name="20% - Accent6 12 3" xfId="2123"/>
    <cellStyle name="20% - Accent6 13" xfId="174"/>
    <cellStyle name="20% - Accent6 13 2" xfId="2124"/>
    <cellStyle name="20% - Accent6 13 3" xfId="2125"/>
    <cellStyle name="20% - Accent6 14" xfId="175"/>
    <cellStyle name="20% - Accent6 14 2" xfId="2126"/>
    <cellStyle name="20% - Accent6 14 3" xfId="2127"/>
    <cellStyle name="20% - Accent6 15" xfId="176"/>
    <cellStyle name="20% - Accent6 15 2" xfId="2128"/>
    <cellStyle name="20% - Accent6 15 3" xfId="2129"/>
    <cellStyle name="20% - Accent6 16" xfId="177"/>
    <cellStyle name="20% - Accent6 16 2" xfId="2130"/>
    <cellStyle name="20% - Accent6 16 3" xfId="2131"/>
    <cellStyle name="20% - Accent6 17" xfId="178"/>
    <cellStyle name="20% - Accent6 17 2" xfId="2132"/>
    <cellStyle name="20% - Accent6 17 3" xfId="2133"/>
    <cellStyle name="20% - Accent6 18" xfId="179"/>
    <cellStyle name="20% - Accent6 18 2" xfId="2134"/>
    <cellStyle name="20% - Accent6 18 3" xfId="2135"/>
    <cellStyle name="20% - Accent6 19" xfId="180"/>
    <cellStyle name="20% - Accent6 19 2" xfId="2136"/>
    <cellStyle name="20% - Accent6 19 3" xfId="2137"/>
    <cellStyle name="20% - Accent6 2" xfId="181"/>
    <cellStyle name="20% - Accent6 2 2" xfId="2138"/>
    <cellStyle name="20% - Accent6 2 3" xfId="2139"/>
    <cellStyle name="20% - Accent6 20" xfId="182"/>
    <cellStyle name="20% - Accent6 20 2" xfId="2140"/>
    <cellStyle name="20% - Accent6 20 3" xfId="2141"/>
    <cellStyle name="20% - Accent6 21" xfId="183"/>
    <cellStyle name="20% - Accent6 21 2" xfId="2142"/>
    <cellStyle name="20% - Accent6 21 3" xfId="2143"/>
    <cellStyle name="20% - Accent6 22" xfId="184"/>
    <cellStyle name="20% - Accent6 22 2" xfId="2144"/>
    <cellStyle name="20% - Accent6 22 3" xfId="2145"/>
    <cellStyle name="20% - Accent6 23" xfId="185"/>
    <cellStyle name="20% - Accent6 23 2" xfId="2146"/>
    <cellStyle name="20% - Accent6 23 3" xfId="2147"/>
    <cellStyle name="20% - Accent6 24" xfId="186"/>
    <cellStyle name="20% - Accent6 24 2" xfId="2148"/>
    <cellStyle name="20% - Accent6 24 3" xfId="2149"/>
    <cellStyle name="20% - Accent6 25" xfId="187"/>
    <cellStyle name="20% - Accent6 25 2" xfId="2150"/>
    <cellStyle name="20% - Accent6 25 3" xfId="2151"/>
    <cellStyle name="20% - Accent6 26" xfId="188"/>
    <cellStyle name="20% - Accent6 26 2" xfId="2152"/>
    <cellStyle name="20% - Accent6 26 3" xfId="2153"/>
    <cellStyle name="20% - Accent6 27" xfId="189"/>
    <cellStyle name="20% - Accent6 27 2" xfId="2154"/>
    <cellStyle name="20% - Accent6 27 3" xfId="2155"/>
    <cellStyle name="20% - Accent6 28" xfId="190"/>
    <cellStyle name="20% - Accent6 28 2" xfId="2156"/>
    <cellStyle name="20% - Accent6 28 3" xfId="2157"/>
    <cellStyle name="20% - Accent6 29" xfId="191"/>
    <cellStyle name="20% - Accent6 29 2" xfId="2158"/>
    <cellStyle name="20% - Accent6 29 3" xfId="2159"/>
    <cellStyle name="20% - Accent6 3" xfId="192"/>
    <cellStyle name="20% - Accent6 3 2" xfId="2160"/>
    <cellStyle name="20% - Accent6 3 3" xfId="2161"/>
    <cellStyle name="20% - Accent6 30" xfId="193"/>
    <cellStyle name="20% - Accent6 30 2" xfId="2162"/>
    <cellStyle name="20% - Accent6 30 3" xfId="2163"/>
    <cellStyle name="20% - Accent6 31" xfId="194"/>
    <cellStyle name="20% - Accent6 31 2" xfId="2164"/>
    <cellStyle name="20% - Accent6 31 3" xfId="2165"/>
    <cellStyle name="20% - Accent6 32" xfId="2166"/>
    <cellStyle name="20% - Accent6 4" xfId="195"/>
    <cellStyle name="20% - Accent6 4 2" xfId="2167"/>
    <cellStyle name="20% - Accent6 4 3" xfId="2168"/>
    <cellStyle name="20% - Accent6 5" xfId="196"/>
    <cellStyle name="20% - Accent6 5 2" xfId="2169"/>
    <cellStyle name="20% - Accent6 5 3" xfId="2170"/>
    <cellStyle name="20% - Accent6 6" xfId="197"/>
    <cellStyle name="20% - Accent6 6 2" xfId="2171"/>
    <cellStyle name="20% - Accent6 6 3" xfId="2172"/>
    <cellStyle name="20% - Accent6 7" xfId="198"/>
    <cellStyle name="20% - Accent6 7 2" xfId="2173"/>
    <cellStyle name="20% - Accent6 7 3" xfId="2174"/>
    <cellStyle name="20% - Accent6 8" xfId="199"/>
    <cellStyle name="20% - Accent6 8 2" xfId="2175"/>
    <cellStyle name="20% - Accent6 8 3" xfId="2176"/>
    <cellStyle name="20% - Accent6 9" xfId="200"/>
    <cellStyle name="20% - Accent6 9 2" xfId="2177"/>
    <cellStyle name="20% - Accent6 9 3" xfId="2178"/>
    <cellStyle name="40% - Accent1 10" xfId="201"/>
    <cellStyle name="40% - Accent1 10 2" xfId="2179"/>
    <cellStyle name="40% - Accent1 10 3" xfId="2180"/>
    <cellStyle name="40% - Accent1 11" xfId="202"/>
    <cellStyle name="40% - Accent1 11 2" xfId="2181"/>
    <cellStyle name="40% - Accent1 11 3" xfId="2182"/>
    <cellStyle name="40% - Accent1 12" xfId="203"/>
    <cellStyle name="40% - Accent1 12 2" xfId="2183"/>
    <cellStyle name="40% - Accent1 12 3" xfId="2184"/>
    <cellStyle name="40% - Accent1 13" xfId="204"/>
    <cellStyle name="40% - Accent1 13 2" xfId="2185"/>
    <cellStyle name="40% - Accent1 13 3" xfId="2186"/>
    <cellStyle name="40% - Accent1 14" xfId="205"/>
    <cellStyle name="40% - Accent1 14 2" xfId="2187"/>
    <cellStyle name="40% - Accent1 14 3" xfId="2188"/>
    <cellStyle name="40% - Accent1 15" xfId="206"/>
    <cellStyle name="40% - Accent1 15 2" xfId="2189"/>
    <cellStyle name="40% - Accent1 15 3" xfId="2190"/>
    <cellStyle name="40% - Accent1 16" xfId="207"/>
    <cellStyle name="40% - Accent1 16 2" xfId="2191"/>
    <cellStyle name="40% - Accent1 16 3" xfId="2192"/>
    <cellStyle name="40% - Accent1 17" xfId="208"/>
    <cellStyle name="40% - Accent1 17 2" xfId="2193"/>
    <cellStyle name="40% - Accent1 17 3" xfId="2194"/>
    <cellStyle name="40% - Accent1 18" xfId="209"/>
    <cellStyle name="40% - Accent1 18 2" xfId="2195"/>
    <cellStyle name="40% - Accent1 18 3" xfId="2196"/>
    <cellStyle name="40% - Accent1 19" xfId="210"/>
    <cellStyle name="40% - Accent1 19 2" xfId="2197"/>
    <cellStyle name="40% - Accent1 19 3" xfId="2198"/>
    <cellStyle name="40% - Accent1 2" xfId="211"/>
    <cellStyle name="40% - Accent1 2 2" xfId="2199"/>
    <cellStyle name="40% - Accent1 2 3" xfId="2200"/>
    <cellStyle name="40% - Accent1 20" xfId="212"/>
    <cellStyle name="40% - Accent1 20 2" xfId="2201"/>
    <cellStyle name="40% - Accent1 20 3" xfId="2202"/>
    <cellStyle name="40% - Accent1 21" xfId="213"/>
    <cellStyle name="40% - Accent1 21 2" xfId="2203"/>
    <cellStyle name="40% - Accent1 21 3" xfId="2204"/>
    <cellStyle name="40% - Accent1 22" xfId="214"/>
    <cellStyle name="40% - Accent1 22 2" xfId="2205"/>
    <cellStyle name="40% - Accent1 22 3" xfId="2206"/>
    <cellStyle name="40% - Accent1 23" xfId="215"/>
    <cellStyle name="40% - Accent1 23 2" xfId="2207"/>
    <cellStyle name="40% - Accent1 23 3" xfId="2208"/>
    <cellStyle name="40% - Accent1 24" xfId="216"/>
    <cellStyle name="40% - Accent1 24 2" xfId="2209"/>
    <cellStyle name="40% - Accent1 24 3" xfId="2210"/>
    <cellStyle name="40% - Accent1 25" xfId="217"/>
    <cellStyle name="40% - Accent1 25 2" xfId="2211"/>
    <cellStyle name="40% - Accent1 25 3" xfId="2212"/>
    <cellStyle name="40% - Accent1 26" xfId="218"/>
    <cellStyle name="40% - Accent1 26 2" xfId="2213"/>
    <cellStyle name="40% - Accent1 26 3" xfId="2214"/>
    <cellStyle name="40% - Accent1 27" xfId="219"/>
    <cellStyle name="40% - Accent1 27 2" xfId="2215"/>
    <cellStyle name="40% - Accent1 27 3" xfId="2216"/>
    <cellStyle name="40% - Accent1 28" xfId="220"/>
    <cellStyle name="40% - Accent1 28 2" xfId="2217"/>
    <cellStyle name="40% - Accent1 28 3" xfId="2218"/>
    <cellStyle name="40% - Accent1 29" xfId="221"/>
    <cellStyle name="40% - Accent1 29 2" xfId="2219"/>
    <cellStyle name="40% - Accent1 29 3" xfId="2220"/>
    <cellStyle name="40% - Accent1 3" xfId="222"/>
    <cellStyle name="40% - Accent1 3 2" xfId="2221"/>
    <cellStyle name="40% - Accent1 3 3" xfId="2222"/>
    <cellStyle name="40% - Accent1 30" xfId="223"/>
    <cellStyle name="40% - Accent1 30 2" xfId="2223"/>
    <cellStyle name="40% - Accent1 30 3" xfId="2224"/>
    <cellStyle name="40% - Accent1 31" xfId="224"/>
    <cellStyle name="40% - Accent1 31 2" xfId="2225"/>
    <cellStyle name="40% - Accent1 31 3" xfId="2226"/>
    <cellStyle name="40% - Accent1 32" xfId="2227"/>
    <cellStyle name="40% - Accent1 4" xfId="225"/>
    <cellStyle name="40% - Accent1 4 2" xfId="2228"/>
    <cellStyle name="40% - Accent1 4 3" xfId="2229"/>
    <cellStyle name="40% - Accent1 5" xfId="226"/>
    <cellStyle name="40% - Accent1 5 2" xfId="2230"/>
    <cellStyle name="40% - Accent1 5 3" xfId="2231"/>
    <cellStyle name="40% - Accent1 6" xfId="227"/>
    <cellStyle name="40% - Accent1 6 2" xfId="2232"/>
    <cellStyle name="40% - Accent1 6 3" xfId="2233"/>
    <cellStyle name="40% - Accent1 7" xfId="228"/>
    <cellStyle name="40% - Accent1 7 2" xfId="2234"/>
    <cellStyle name="40% - Accent1 7 3" xfId="2235"/>
    <cellStyle name="40% - Accent1 8" xfId="229"/>
    <cellStyle name="40% - Accent1 8 2" xfId="2236"/>
    <cellStyle name="40% - Accent1 8 3" xfId="2237"/>
    <cellStyle name="40% - Accent1 9" xfId="230"/>
    <cellStyle name="40% - Accent1 9 2" xfId="2238"/>
    <cellStyle name="40% - Accent1 9 3" xfId="2239"/>
    <cellStyle name="40% - Accent2 10" xfId="231"/>
    <cellStyle name="40% - Accent2 10 2" xfId="2240"/>
    <cellStyle name="40% - Accent2 10 3" xfId="2241"/>
    <cellStyle name="40% - Accent2 11" xfId="232"/>
    <cellStyle name="40% - Accent2 11 2" xfId="2242"/>
    <cellStyle name="40% - Accent2 11 3" xfId="2243"/>
    <cellStyle name="40% - Accent2 12" xfId="233"/>
    <cellStyle name="40% - Accent2 12 2" xfId="2244"/>
    <cellStyle name="40% - Accent2 12 3" xfId="2245"/>
    <cellStyle name="40% - Accent2 13" xfId="234"/>
    <cellStyle name="40% - Accent2 13 2" xfId="2246"/>
    <cellStyle name="40% - Accent2 13 3" xfId="2247"/>
    <cellStyle name="40% - Accent2 14" xfId="235"/>
    <cellStyle name="40% - Accent2 14 2" xfId="2248"/>
    <cellStyle name="40% - Accent2 14 3" xfId="2249"/>
    <cellStyle name="40% - Accent2 15" xfId="236"/>
    <cellStyle name="40% - Accent2 15 2" xfId="2250"/>
    <cellStyle name="40% - Accent2 15 3" xfId="2251"/>
    <cellStyle name="40% - Accent2 16" xfId="237"/>
    <cellStyle name="40% - Accent2 16 2" xfId="2252"/>
    <cellStyle name="40% - Accent2 16 3" xfId="2253"/>
    <cellStyle name="40% - Accent2 17" xfId="238"/>
    <cellStyle name="40% - Accent2 17 2" xfId="2254"/>
    <cellStyle name="40% - Accent2 17 3" xfId="2255"/>
    <cellStyle name="40% - Accent2 18" xfId="239"/>
    <cellStyle name="40% - Accent2 18 2" xfId="2256"/>
    <cellStyle name="40% - Accent2 18 3" xfId="2257"/>
    <cellStyle name="40% - Accent2 19" xfId="240"/>
    <cellStyle name="40% - Accent2 19 2" xfId="2258"/>
    <cellStyle name="40% - Accent2 19 3" xfId="2259"/>
    <cellStyle name="40% - Accent2 2" xfId="241"/>
    <cellStyle name="40% - Accent2 2 2" xfId="2260"/>
    <cellStyle name="40% - Accent2 2 3" xfId="2261"/>
    <cellStyle name="40% - Accent2 20" xfId="242"/>
    <cellStyle name="40% - Accent2 20 2" xfId="2262"/>
    <cellStyle name="40% - Accent2 20 3" xfId="2263"/>
    <cellStyle name="40% - Accent2 21" xfId="243"/>
    <cellStyle name="40% - Accent2 21 2" xfId="2264"/>
    <cellStyle name="40% - Accent2 21 3" xfId="2265"/>
    <cellStyle name="40% - Accent2 22" xfId="244"/>
    <cellStyle name="40% - Accent2 22 2" xfId="2266"/>
    <cellStyle name="40% - Accent2 22 3" xfId="2267"/>
    <cellStyle name="40% - Accent2 23" xfId="245"/>
    <cellStyle name="40% - Accent2 23 2" xfId="2268"/>
    <cellStyle name="40% - Accent2 23 3" xfId="2269"/>
    <cellStyle name="40% - Accent2 24" xfId="246"/>
    <cellStyle name="40% - Accent2 24 2" xfId="2270"/>
    <cellStyle name="40% - Accent2 24 3" xfId="2271"/>
    <cellStyle name="40% - Accent2 25" xfId="247"/>
    <cellStyle name="40% - Accent2 25 2" xfId="2272"/>
    <cellStyle name="40% - Accent2 25 3" xfId="2273"/>
    <cellStyle name="40% - Accent2 26" xfId="248"/>
    <cellStyle name="40% - Accent2 26 2" xfId="2274"/>
    <cellStyle name="40% - Accent2 26 3" xfId="2275"/>
    <cellStyle name="40% - Accent2 27" xfId="249"/>
    <cellStyle name="40% - Accent2 27 2" xfId="2276"/>
    <cellStyle name="40% - Accent2 27 3" xfId="2277"/>
    <cellStyle name="40% - Accent2 28" xfId="250"/>
    <cellStyle name="40% - Accent2 28 2" xfId="2278"/>
    <cellStyle name="40% - Accent2 28 3" xfId="2279"/>
    <cellStyle name="40% - Accent2 29" xfId="251"/>
    <cellStyle name="40% - Accent2 29 2" xfId="2280"/>
    <cellStyle name="40% - Accent2 29 3" xfId="2281"/>
    <cellStyle name="40% - Accent2 3" xfId="252"/>
    <cellStyle name="40% - Accent2 3 2" xfId="2282"/>
    <cellStyle name="40% - Accent2 3 3" xfId="2283"/>
    <cellStyle name="40% - Accent2 30" xfId="253"/>
    <cellStyle name="40% - Accent2 30 2" xfId="2284"/>
    <cellStyle name="40% - Accent2 30 3" xfId="2285"/>
    <cellStyle name="40% - Accent2 31" xfId="254"/>
    <cellStyle name="40% - Accent2 31 2" xfId="2286"/>
    <cellStyle name="40% - Accent2 31 3" xfId="2287"/>
    <cellStyle name="40% - Accent2 32" xfId="2288"/>
    <cellStyle name="40% - Accent2 4" xfId="255"/>
    <cellStyle name="40% - Accent2 4 2" xfId="2289"/>
    <cellStyle name="40% - Accent2 4 3" xfId="2290"/>
    <cellStyle name="40% - Accent2 5" xfId="256"/>
    <cellStyle name="40% - Accent2 5 2" xfId="2291"/>
    <cellStyle name="40% - Accent2 5 3" xfId="2292"/>
    <cellStyle name="40% - Accent2 6" xfId="257"/>
    <cellStyle name="40% - Accent2 6 2" xfId="2293"/>
    <cellStyle name="40% - Accent2 6 3" xfId="2294"/>
    <cellStyle name="40% - Accent2 7" xfId="258"/>
    <cellStyle name="40% - Accent2 7 2" xfId="2295"/>
    <cellStyle name="40% - Accent2 7 3" xfId="2296"/>
    <cellStyle name="40% - Accent2 8" xfId="259"/>
    <cellStyle name="40% - Accent2 8 2" xfId="2297"/>
    <cellStyle name="40% - Accent2 8 3" xfId="2298"/>
    <cellStyle name="40% - Accent2 9" xfId="260"/>
    <cellStyle name="40% - Accent2 9 2" xfId="2299"/>
    <cellStyle name="40% - Accent2 9 3" xfId="2300"/>
    <cellStyle name="40% - Accent3 10" xfId="261"/>
    <cellStyle name="40% - Accent3 10 2" xfId="2301"/>
    <cellStyle name="40% - Accent3 10 3" xfId="2302"/>
    <cellStyle name="40% - Accent3 11" xfId="262"/>
    <cellStyle name="40% - Accent3 11 2" xfId="2303"/>
    <cellStyle name="40% - Accent3 11 3" xfId="2304"/>
    <cellStyle name="40% - Accent3 12" xfId="263"/>
    <cellStyle name="40% - Accent3 12 2" xfId="2305"/>
    <cellStyle name="40% - Accent3 12 3" xfId="2306"/>
    <cellStyle name="40% - Accent3 13" xfId="264"/>
    <cellStyle name="40% - Accent3 13 2" xfId="2307"/>
    <cellStyle name="40% - Accent3 13 3" xfId="2308"/>
    <cellStyle name="40% - Accent3 14" xfId="265"/>
    <cellStyle name="40% - Accent3 14 2" xfId="2309"/>
    <cellStyle name="40% - Accent3 14 3" xfId="2310"/>
    <cellStyle name="40% - Accent3 15" xfId="266"/>
    <cellStyle name="40% - Accent3 15 2" xfId="2311"/>
    <cellStyle name="40% - Accent3 15 3" xfId="2312"/>
    <cellStyle name="40% - Accent3 16" xfId="267"/>
    <cellStyle name="40% - Accent3 16 2" xfId="2313"/>
    <cellStyle name="40% - Accent3 16 3" xfId="2314"/>
    <cellStyle name="40% - Accent3 17" xfId="268"/>
    <cellStyle name="40% - Accent3 17 2" xfId="2315"/>
    <cellStyle name="40% - Accent3 17 3" xfId="2316"/>
    <cellStyle name="40% - Accent3 18" xfId="269"/>
    <cellStyle name="40% - Accent3 18 2" xfId="2317"/>
    <cellStyle name="40% - Accent3 18 3" xfId="2318"/>
    <cellStyle name="40% - Accent3 19" xfId="270"/>
    <cellStyle name="40% - Accent3 19 2" xfId="2319"/>
    <cellStyle name="40% - Accent3 19 3" xfId="2320"/>
    <cellStyle name="40% - Accent3 2" xfId="271"/>
    <cellStyle name="40% - Accent3 2 2" xfId="2321"/>
    <cellStyle name="40% - Accent3 2 3" xfId="2322"/>
    <cellStyle name="40% - Accent3 20" xfId="272"/>
    <cellStyle name="40% - Accent3 20 2" xfId="2323"/>
    <cellStyle name="40% - Accent3 20 3" xfId="2324"/>
    <cellStyle name="40% - Accent3 21" xfId="273"/>
    <cellStyle name="40% - Accent3 21 2" xfId="2325"/>
    <cellStyle name="40% - Accent3 21 3" xfId="2326"/>
    <cellStyle name="40% - Accent3 22" xfId="274"/>
    <cellStyle name="40% - Accent3 22 2" xfId="2327"/>
    <cellStyle name="40% - Accent3 22 3" xfId="2328"/>
    <cellStyle name="40% - Accent3 23" xfId="275"/>
    <cellStyle name="40% - Accent3 23 2" xfId="2329"/>
    <cellStyle name="40% - Accent3 23 3" xfId="2330"/>
    <cellStyle name="40% - Accent3 24" xfId="276"/>
    <cellStyle name="40% - Accent3 24 2" xfId="2331"/>
    <cellStyle name="40% - Accent3 24 3" xfId="2332"/>
    <cellStyle name="40% - Accent3 25" xfId="277"/>
    <cellStyle name="40% - Accent3 25 2" xfId="2333"/>
    <cellStyle name="40% - Accent3 25 3" xfId="2334"/>
    <cellStyle name="40% - Accent3 26" xfId="278"/>
    <cellStyle name="40% - Accent3 26 2" xfId="2335"/>
    <cellStyle name="40% - Accent3 26 3" xfId="2336"/>
    <cellStyle name="40% - Accent3 27" xfId="279"/>
    <cellStyle name="40% - Accent3 27 2" xfId="2337"/>
    <cellStyle name="40% - Accent3 27 3" xfId="2338"/>
    <cellStyle name="40% - Accent3 28" xfId="280"/>
    <cellStyle name="40% - Accent3 28 2" xfId="2339"/>
    <cellStyle name="40% - Accent3 28 3" xfId="2340"/>
    <cellStyle name="40% - Accent3 29" xfId="281"/>
    <cellStyle name="40% - Accent3 29 2" xfId="2341"/>
    <cellStyle name="40% - Accent3 29 3" xfId="2342"/>
    <cellStyle name="40% - Accent3 3" xfId="282"/>
    <cellStyle name="40% - Accent3 3 2" xfId="2343"/>
    <cellStyle name="40% - Accent3 3 3" xfId="2344"/>
    <cellStyle name="40% - Accent3 30" xfId="283"/>
    <cellStyle name="40% - Accent3 30 2" xfId="2345"/>
    <cellStyle name="40% - Accent3 30 3" xfId="2346"/>
    <cellStyle name="40% - Accent3 31" xfId="284"/>
    <cellStyle name="40% - Accent3 31 2" xfId="2347"/>
    <cellStyle name="40% - Accent3 31 3" xfId="2348"/>
    <cellStyle name="40% - Accent3 32" xfId="2349"/>
    <cellStyle name="40% - Accent3 4" xfId="285"/>
    <cellStyle name="40% - Accent3 4 2" xfId="2350"/>
    <cellStyle name="40% - Accent3 4 3" xfId="2351"/>
    <cellStyle name="40% - Accent3 5" xfId="286"/>
    <cellStyle name="40% - Accent3 5 2" xfId="2352"/>
    <cellStyle name="40% - Accent3 5 3" xfId="2353"/>
    <cellStyle name="40% - Accent3 6" xfId="287"/>
    <cellStyle name="40% - Accent3 6 2" xfId="2354"/>
    <cellStyle name="40% - Accent3 6 3" xfId="2355"/>
    <cellStyle name="40% - Accent3 7" xfId="288"/>
    <cellStyle name="40% - Accent3 7 2" xfId="2356"/>
    <cellStyle name="40% - Accent3 7 3" xfId="2357"/>
    <cellStyle name="40% - Accent3 8" xfId="289"/>
    <cellStyle name="40% - Accent3 8 2" xfId="2358"/>
    <cellStyle name="40% - Accent3 8 3" xfId="2359"/>
    <cellStyle name="40% - Accent3 9" xfId="290"/>
    <cellStyle name="40% - Accent3 9 2" xfId="2360"/>
    <cellStyle name="40% - Accent3 9 3" xfId="2361"/>
    <cellStyle name="40% - Accent4 10" xfId="291"/>
    <cellStyle name="40% - Accent4 10 2" xfId="2362"/>
    <cellStyle name="40% - Accent4 10 3" xfId="2363"/>
    <cellStyle name="40% - Accent4 11" xfId="292"/>
    <cellStyle name="40% - Accent4 11 2" xfId="2364"/>
    <cellStyle name="40% - Accent4 11 3" xfId="2365"/>
    <cellStyle name="40% - Accent4 12" xfId="293"/>
    <cellStyle name="40% - Accent4 12 2" xfId="2366"/>
    <cellStyle name="40% - Accent4 12 3" xfId="2367"/>
    <cellStyle name="40% - Accent4 13" xfId="294"/>
    <cellStyle name="40% - Accent4 13 2" xfId="2368"/>
    <cellStyle name="40% - Accent4 13 3" xfId="2369"/>
    <cellStyle name="40% - Accent4 14" xfId="295"/>
    <cellStyle name="40% - Accent4 14 2" xfId="2370"/>
    <cellStyle name="40% - Accent4 14 3" xfId="2371"/>
    <cellStyle name="40% - Accent4 15" xfId="296"/>
    <cellStyle name="40% - Accent4 15 2" xfId="2372"/>
    <cellStyle name="40% - Accent4 15 3" xfId="2373"/>
    <cellStyle name="40% - Accent4 16" xfId="297"/>
    <cellStyle name="40% - Accent4 16 2" xfId="2374"/>
    <cellStyle name="40% - Accent4 16 3" xfId="2375"/>
    <cellStyle name="40% - Accent4 17" xfId="298"/>
    <cellStyle name="40% - Accent4 17 2" xfId="2376"/>
    <cellStyle name="40% - Accent4 17 3" xfId="2377"/>
    <cellStyle name="40% - Accent4 18" xfId="299"/>
    <cellStyle name="40% - Accent4 18 2" xfId="2378"/>
    <cellStyle name="40% - Accent4 18 3" xfId="2379"/>
    <cellStyle name="40% - Accent4 19" xfId="300"/>
    <cellStyle name="40% - Accent4 19 2" xfId="2380"/>
    <cellStyle name="40% - Accent4 19 3" xfId="2381"/>
    <cellStyle name="40% - Accent4 2" xfId="301"/>
    <cellStyle name="40% - Accent4 2 2" xfId="2382"/>
    <cellStyle name="40% - Accent4 2 3" xfId="2383"/>
    <cellStyle name="40% - Accent4 20" xfId="302"/>
    <cellStyle name="40% - Accent4 20 2" xfId="2384"/>
    <cellStyle name="40% - Accent4 20 3" xfId="2385"/>
    <cellStyle name="40% - Accent4 21" xfId="303"/>
    <cellStyle name="40% - Accent4 21 2" xfId="2386"/>
    <cellStyle name="40% - Accent4 21 3" xfId="2387"/>
    <cellStyle name="40% - Accent4 22" xfId="304"/>
    <cellStyle name="40% - Accent4 22 2" xfId="2388"/>
    <cellStyle name="40% - Accent4 22 3" xfId="2389"/>
    <cellStyle name="40% - Accent4 23" xfId="305"/>
    <cellStyle name="40% - Accent4 23 2" xfId="2390"/>
    <cellStyle name="40% - Accent4 23 3" xfId="2391"/>
    <cellStyle name="40% - Accent4 24" xfId="306"/>
    <cellStyle name="40% - Accent4 24 2" xfId="2392"/>
    <cellStyle name="40% - Accent4 24 3" xfId="2393"/>
    <cellStyle name="40% - Accent4 25" xfId="307"/>
    <cellStyle name="40% - Accent4 25 2" xfId="2394"/>
    <cellStyle name="40% - Accent4 25 3" xfId="2395"/>
    <cellStyle name="40% - Accent4 26" xfId="308"/>
    <cellStyle name="40% - Accent4 26 2" xfId="2396"/>
    <cellStyle name="40% - Accent4 26 3" xfId="2397"/>
    <cellStyle name="40% - Accent4 27" xfId="309"/>
    <cellStyle name="40% - Accent4 27 2" xfId="2398"/>
    <cellStyle name="40% - Accent4 27 3" xfId="2399"/>
    <cellStyle name="40% - Accent4 28" xfId="310"/>
    <cellStyle name="40% - Accent4 28 2" xfId="2400"/>
    <cellStyle name="40% - Accent4 28 3" xfId="2401"/>
    <cellStyle name="40% - Accent4 29" xfId="311"/>
    <cellStyle name="40% - Accent4 29 2" xfId="2402"/>
    <cellStyle name="40% - Accent4 29 3" xfId="2403"/>
    <cellStyle name="40% - Accent4 3" xfId="312"/>
    <cellStyle name="40% - Accent4 3 2" xfId="2404"/>
    <cellStyle name="40% - Accent4 3 3" xfId="2405"/>
    <cellStyle name="40% - Accent4 30" xfId="313"/>
    <cellStyle name="40% - Accent4 30 2" xfId="2406"/>
    <cellStyle name="40% - Accent4 30 3" xfId="2407"/>
    <cellStyle name="40% - Accent4 31" xfId="314"/>
    <cellStyle name="40% - Accent4 31 2" xfId="2408"/>
    <cellStyle name="40% - Accent4 31 3" xfId="2409"/>
    <cellStyle name="40% - Accent4 32" xfId="2410"/>
    <cellStyle name="40% - Accent4 4" xfId="315"/>
    <cellStyle name="40% - Accent4 4 2" xfId="2411"/>
    <cellStyle name="40% - Accent4 4 3" xfId="2412"/>
    <cellStyle name="40% - Accent4 5" xfId="316"/>
    <cellStyle name="40% - Accent4 5 2" xfId="2413"/>
    <cellStyle name="40% - Accent4 5 3" xfId="2414"/>
    <cellStyle name="40% - Accent4 6" xfId="317"/>
    <cellStyle name="40% - Accent4 6 2" xfId="2415"/>
    <cellStyle name="40% - Accent4 6 3" xfId="2416"/>
    <cellStyle name="40% - Accent4 7" xfId="318"/>
    <cellStyle name="40% - Accent4 7 2" xfId="2417"/>
    <cellStyle name="40% - Accent4 7 3" xfId="2418"/>
    <cellStyle name="40% - Accent4 8" xfId="319"/>
    <cellStyle name="40% - Accent4 8 2" xfId="2419"/>
    <cellStyle name="40% - Accent4 8 3" xfId="2420"/>
    <cellStyle name="40% - Accent4 9" xfId="320"/>
    <cellStyle name="40% - Accent4 9 2" xfId="2421"/>
    <cellStyle name="40% - Accent4 9 3" xfId="2422"/>
    <cellStyle name="40% - Accent5 10" xfId="321"/>
    <cellStyle name="40% - Accent5 10 2" xfId="2423"/>
    <cellStyle name="40% - Accent5 10 3" xfId="2424"/>
    <cellStyle name="40% - Accent5 11" xfId="322"/>
    <cellStyle name="40% - Accent5 11 2" xfId="2425"/>
    <cellStyle name="40% - Accent5 11 3" xfId="2426"/>
    <cellStyle name="40% - Accent5 12" xfId="323"/>
    <cellStyle name="40% - Accent5 12 2" xfId="2427"/>
    <cellStyle name="40% - Accent5 12 3" xfId="2428"/>
    <cellStyle name="40% - Accent5 13" xfId="324"/>
    <cellStyle name="40% - Accent5 13 2" xfId="2429"/>
    <cellStyle name="40% - Accent5 13 3" xfId="2430"/>
    <cellStyle name="40% - Accent5 14" xfId="325"/>
    <cellStyle name="40% - Accent5 14 2" xfId="2431"/>
    <cellStyle name="40% - Accent5 14 3" xfId="2432"/>
    <cellStyle name="40% - Accent5 15" xfId="326"/>
    <cellStyle name="40% - Accent5 15 2" xfId="2433"/>
    <cellStyle name="40% - Accent5 15 3" xfId="2434"/>
    <cellStyle name="40% - Accent5 16" xfId="327"/>
    <cellStyle name="40% - Accent5 16 2" xfId="2435"/>
    <cellStyle name="40% - Accent5 16 3" xfId="2436"/>
    <cellStyle name="40% - Accent5 17" xfId="328"/>
    <cellStyle name="40% - Accent5 17 2" xfId="2437"/>
    <cellStyle name="40% - Accent5 17 3" xfId="2438"/>
    <cellStyle name="40% - Accent5 18" xfId="329"/>
    <cellStyle name="40% - Accent5 18 2" xfId="2439"/>
    <cellStyle name="40% - Accent5 18 3" xfId="2440"/>
    <cellStyle name="40% - Accent5 19" xfId="330"/>
    <cellStyle name="40% - Accent5 19 2" xfId="2441"/>
    <cellStyle name="40% - Accent5 19 3" xfId="2442"/>
    <cellStyle name="40% - Accent5 2" xfId="331"/>
    <cellStyle name="40% - Accent5 2 2" xfId="2443"/>
    <cellStyle name="40% - Accent5 2 3" xfId="2444"/>
    <cellStyle name="40% - Accent5 20" xfId="332"/>
    <cellStyle name="40% - Accent5 20 2" xfId="2445"/>
    <cellStyle name="40% - Accent5 20 3" xfId="2446"/>
    <cellStyle name="40% - Accent5 21" xfId="333"/>
    <cellStyle name="40% - Accent5 21 2" xfId="2447"/>
    <cellStyle name="40% - Accent5 21 3" xfId="2448"/>
    <cellStyle name="40% - Accent5 22" xfId="334"/>
    <cellStyle name="40% - Accent5 22 2" xfId="2449"/>
    <cellStyle name="40% - Accent5 22 3" xfId="2450"/>
    <cellStyle name="40% - Accent5 23" xfId="335"/>
    <cellStyle name="40% - Accent5 23 2" xfId="2451"/>
    <cellStyle name="40% - Accent5 23 3" xfId="2452"/>
    <cellStyle name="40% - Accent5 24" xfId="336"/>
    <cellStyle name="40% - Accent5 24 2" xfId="2453"/>
    <cellStyle name="40% - Accent5 24 3" xfId="2454"/>
    <cellStyle name="40% - Accent5 25" xfId="337"/>
    <cellStyle name="40% - Accent5 25 2" xfId="2455"/>
    <cellStyle name="40% - Accent5 25 3" xfId="2456"/>
    <cellStyle name="40% - Accent5 26" xfId="338"/>
    <cellStyle name="40% - Accent5 26 2" xfId="2457"/>
    <cellStyle name="40% - Accent5 26 3" xfId="2458"/>
    <cellStyle name="40% - Accent5 27" xfId="339"/>
    <cellStyle name="40% - Accent5 27 2" xfId="2459"/>
    <cellStyle name="40% - Accent5 27 3" xfId="2460"/>
    <cellStyle name="40% - Accent5 28" xfId="340"/>
    <cellStyle name="40% - Accent5 28 2" xfId="2461"/>
    <cellStyle name="40% - Accent5 28 3" xfId="2462"/>
    <cellStyle name="40% - Accent5 29" xfId="341"/>
    <cellStyle name="40% - Accent5 29 2" xfId="2463"/>
    <cellStyle name="40% - Accent5 29 3" xfId="2464"/>
    <cellStyle name="40% - Accent5 3" xfId="342"/>
    <cellStyle name="40% - Accent5 3 2" xfId="2465"/>
    <cellStyle name="40% - Accent5 3 3" xfId="2466"/>
    <cellStyle name="40% - Accent5 30" xfId="343"/>
    <cellStyle name="40% - Accent5 30 2" xfId="2467"/>
    <cellStyle name="40% - Accent5 30 3" xfId="2468"/>
    <cellStyle name="40% - Accent5 31" xfId="344"/>
    <cellStyle name="40% - Accent5 31 2" xfId="2469"/>
    <cellStyle name="40% - Accent5 31 3" xfId="2470"/>
    <cellStyle name="40% - Accent5 32" xfId="2471"/>
    <cellStyle name="40% - Accent5 4" xfId="345"/>
    <cellStyle name="40% - Accent5 4 2" xfId="2472"/>
    <cellStyle name="40% - Accent5 4 3" xfId="2473"/>
    <cellStyle name="40% - Accent5 5" xfId="346"/>
    <cellStyle name="40% - Accent5 5 2" xfId="2474"/>
    <cellStyle name="40% - Accent5 5 3" xfId="2475"/>
    <cellStyle name="40% - Accent5 6" xfId="347"/>
    <cellStyle name="40% - Accent5 6 2" xfId="2476"/>
    <cellStyle name="40% - Accent5 6 3" xfId="2477"/>
    <cellStyle name="40% - Accent5 7" xfId="348"/>
    <cellStyle name="40% - Accent5 7 2" xfId="2478"/>
    <cellStyle name="40% - Accent5 7 3" xfId="2479"/>
    <cellStyle name="40% - Accent5 8" xfId="349"/>
    <cellStyle name="40% - Accent5 8 2" xfId="2480"/>
    <cellStyle name="40% - Accent5 8 3" xfId="2481"/>
    <cellStyle name="40% - Accent5 9" xfId="350"/>
    <cellStyle name="40% - Accent5 9 2" xfId="2482"/>
    <cellStyle name="40% - Accent5 9 3" xfId="2483"/>
    <cellStyle name="40% - Accent6 10" xfId="351"/>
    <cellStyle name="40% - Accent6 10 2" xfId="2484"/>
    <cellStyle name="40% - Accent6 10 3" xfId="2485"/>
    <cellStyle name="40% - Accent6 11" xfId="352"/>
    <cellStyle name="40% - Accent6 11 2" xfId="2486"/>
    <cellStyle name="40% - Accent6 11 3" xfId="2487"/>
    <cellStyle name="40% - Accent6 12" xfId="353"/>
    <cellStyle name="40% - Accent6 12 2" xfId="2488"/>
    <cellStyle name="40% - Accent6 12 3" xfId="2489"/>
    <cellStyle name="40% - Accent6 13" xfId="354"/>
    <cellStyle name="40% - Accent6 13 2" xfId="2490"/>
    <cellStyle name="40% - Accent6 13 3" xfId="2491"/>
    <cellStyle name="40% - Accent6 14" xfId="355"/>
    <cellStyle name="40% - Accent6 14 2" xfId="2492"/>
    <cellStyle name="40% - Accent6 14 3" xfId="2493"/>
    <cellStyle name="40% - Accent6 15" xfId="356"/>
    <cellStyle name="40% - Accent6 15 2" xfId="2494"/>
    <cellStyle name="40% - Accent6 15 3" xfId="2495"/>
    <cellStyle name="40% - Accent6 16" xfId="357"/>
    <cellStyle name="40% - Accent6 16 2" xfId="2496"/>
    <cellStyle name="40% - Accent6 16 3" xfId="2497"/>
    <cellStyle name="40% - Accent6 17" xfId="358"/>
    <cellStyle name="40% - Accent6 17 2" xfId="2498"/>
    <cellStyle name="40% - Accent6 17 3" xfId="2499"/>
    <cellStyle name="40% - Accent6 18" xfId="359"/>
    <cellStyle name="40% - Accent6 18 2" xfId="2500"/>
    <cellStyle name="40% - Accent6 18 3" xfId="2501"/>
    <cellStyle name="40% - Accent6 19" xfId="360"/>
    <cellStyle name="40% - Accent6 19 2" xfId="2502"/>
    <cellStyle name="40% - Accent6 19 3" xfId="2503"/>
    <cellStyle name="40% - Accent6 2" xfId="361"/>
    <cellStyle name="40% - Accent6 2 2" xfId="2504"/>
    <cellStyle name="40% - Accent6 2 3" xfId="2505"/>
    <cellStyle name="40% - Accent6 20" xfId="362"/>
    <cellStyle name="40% - Accent6 20 2" xfId="2506"/>
    <cellStyle name="40% - Accent6 20 3" xfId="2507"/>
    <cellStyle name="40% - Accent6 21" xfId="363"/>
    <cellStyle name="40% - Accent6 21 2" xfId="2508"/>
    <cellStyle name="40% - Accent6 21 3" xfId="2509"/>
    <cellStyle name="40% - Accent6 22" xfId="364"/>
    <cellStyle name="40% - Accent6 22 2" xfId="2510"/>
    <cellStyle name="40% - Accent6 22 3" xfId="2511"/>
    <cellStyle name="40% - Accent6 23" xfId="365"/>
    <cellStyle name="40% - Accent6 23 2" xfId="2512"/>
    <cellStyle name="40% - Accent6 23 3" xfId="2513"/>
    <cellStyle name="40% - Accent6 24" xfId="366"/>
    <cellStyle name="40% - Accent6 24 2" xfId="2514"/>
    <cellStyle name="40% - Accent6 24 3" xfId="2515"/>
    <cellStyle name="40% - Accent6 25" xfId="367"/>
    <cellStyle name="40% - Accent6 25 2" xfId="2516"/>
    <cellStyle name="40% - Accent6 25 3" xfId="2517"/>
    <cellStyle name="40% - Accent6 26" xfId="368"/>
    <cellStyle name="40% - Accent6 26 2" xfId="2518"/>
    <cellStyle name="40% - Accent6 26 3" xfId="2519"/>
    <cellStyle name="40% - Accent6 27" xfId="369"/>
    <cellStyle name="40% - Accent6 27 2" xfId="2520"/>
    <cellStyle name="40% - Accent6 27 3" xfId="2521"/>
    <cellStyle name="40% - Accent6 28" xfId="370"/>
    <cellStyle name="40% - Accent6 28 2" xfId="2522"/>
    <cellStyle name="40% - Accent6 28 3" xfId="2523"/>
    <cellStyle name="40% - Accent6 29" xfId="371"/>
    <cellStyle name="40% - Accent6 29 2" xfId="2524"/>
    <cellStyle name="40% - Accent6 29 3" xfId="2525"/>
    <cellStyle name="40% - Accent6 3" xfId="372"/>
    <cellStyle name="40% - Accent6 3 2" xfId="2526"/>
    <cellStyle name="40% - Accent6 3 3" xfId="2527"/>
    <cellStyle name="40% - Accent6 30" xfId="373"/>
    <cellStyle name="40% - Accent6 30 2" xfId="2528"/>
    <cellStyle name="40% - Accent6 30 3" xfId="2529"/>
    <cellStyle name="40% - Accent6 31" xfId="374"/>
    <cellStyle name="40% - Accent6 31 2" xfId="2530"/>
    <cellStyle name="40% - Accent6 31 3" xfId="2531"/>
    <cellStyle name="40% - Accent6 32" xfId="2532"/>
    <cellStyle name="40% - Accent6 4" xfId="375"/>
    <cellStyle name="40% - Accent6 4 2" xfId="2533"/>
    <cellStyle name="40% - Accent6 4 3" xfId="2534"/>
    <cellStyle name="40% - Accent6 5" xfId="376"/>
    <cellStyle name="40% - Accent6 5 2" xfId="2535"/>
    <cellStyle name="40% - Accent6 5 3" xfId="2536"/>
    <cellStyle name="40% - Accent6 6" xfId="377"/>
    <cellStyle name="40% - Accent6 6 2" xfId="2537"/>
    <cellStyle name="40% - Accent6 6 3" xfId="2538"/>
    <cellStyle name="40% - Accent6 7" xfId="378"/>
    <cellStyle name="40% - Accent6 7 2" xfId="2539"/>
    <cellStyle name="40% - Accent6 7 3" xfId="2540"/>
    <cellStyle name="40% - Accent6 8" xfId="379"/>
    <cellStyle name="40% - Accent6 8 2" xfId="2541"/>
    <cellStyle name="40% - Accent6 8 3" xfId="2542"/>
    <cellStyle name="40% - Accent6 9" xfId="380"/>
    <cellStyle name="40% - Accent6 9 2" xfId="2543"/>
    <cellStyle name="40% - Accent6 9 3" xfId="2544"/>
    <cellStyle name="60% - Accent1 10" xfId="381"/>
    <cellStyle name="60% - Accent1 10 2" xfId="2545"/>
    <cellStyle name="60% - Accent1 10 3" xfId="2546"/>
    <cellStyle name="60% - Accent1 11" xfId="382"/>
    <cellStyle name="60% - Accent1 11 2" xfId="2547"/>
    <cellStyle name="60% - Accent1 11 3" xfId="2548"/>
    <cellStyle name="60% - Accent1 12" xfId="383"/>
    <cellStyle name="60% - Accent1 12 2" xfId="2549"/>
    <cellStyle name="60% - Accent1 12 3" xfId="2550"/>
    <cellStyle name="60% - Accent1 13" xfId="384"/>
    <cellStyle name="60% - Accent1 13 2" xfId="2551"/>
    <cellStyle name="60% - Accent1 13 3" xfId="2552"/>
    <cellStyle name="60% - Accent1 14" xfId="385"/>
    <cellStyle name="60% - Accent1 14 2" xfId="2553"/>
    <cellStyle name="60% - Accent1 14 3" xfId="2554"/>
    <cellStyle name="60% - Accent1 15" xfId="386"/>
    <cellStyle name="60% - Accent1 15 2" xfId="2555"/>
    <cellStyle name="60% - Accent1 15 3" xfId="2556"/>
    <cellStyle name="60% - Accent1 16" xfId="387"/>
    <cellStyle name="60% - Accent1 16 2" xfId="2557"/>
    <cellStyle name="60% - Accent1 16 3" xfId="2558"/>
    <cellStyle name="60% - Accent1 17" xfId="388"/>
    <cellStyle name="60% - Accent1 17 2" xfId="2559"/>
    <cellStyle name="60% - Accent1 17 3" xfId="2560"/>
    <cellStyle name="60% - Accent1 18" xfId="389"/>
    <cellStyle name="60% - Accent1 18 2" xfId="2561"/>
    <cellStyle name="60% - Accent1 18 3" xfId="2562"/>
    <cellStyle name="60% - Accent1 19" xfId="390"/>
    <cellStyle name="60% - Accent1 19 2" xfId="2563"/>
    <cellStyle name="60% - Accent1 19 3" xfId="2564"/>
    <cellStyle name="60% - Accent1 2" xfId="391"/>
    <cellStyle name="60% - Accent1 2 2" xfId="2565"/>
    <cellStyle name="60% - Accent1 2 3" xfId="2566"/>
    <cellStyle name="60% - Accent1 20" xfId="392"/>
    <cellStyle name="60% - Accent1 20 2" xfId="2567"/>
    <cellStyle name="60% - Accent1 20 3" xfId="2568"/>
    <cellStyle name="60% - Accent1 21" xfId="393"/>
    <cellStyle name="60% - Accent1 21 2" xfId="2569"/>
    <cellStyle name="60% - Accent1 21 3" xfId="2570"/>
    <cellStyle name="60% - Accent1 22" xfId="394"/>
    <cellStyle name="60% - Accent1 22 2" xfId="2571"/>
    <cellStyle name="60% - Accent1 22 3" xfId="2572"/>
    <cellStyle name="60% - Accent1 23" xfId="395"/>
    <cellStyle name="60% - Accent1 23 2" xfId="2573"/>
    <cellStyle name="60% - Accent1 23 3" xfId="2574"/>
    <cellStyle name="60% - Accent1 24" xfId="396"/>
    <cellStyle name="60% - Accent1 24 2" xfId="2575"/>
    <cellStyle name="60% - Accent1 24 3" xfId="2576"/>
    <cellStyle name="60% - Accent1 25" xfId="397"/>
    <cellStyle name="60% - Accent1 25 2" xfId="2577"/>
    <cellStyle name="60% - Accent1 25 3" xfId="2578"/>
    <cellStyle name="60% - Accent1 26" xfId="398"/>
    <cellStyle name="60% - Accent1 26 2" xfId="2579"/>
    <cellStyle name="60% - Accent1 26 3" xfId="2580"/>
    <cellStyle name="60% - Accent1 27" xfId="399"/>
    <cellStyle name="60% - Accent1 27 2" xfId="2581"/>
    <cellStyle name="60% - Accent1 27 3" xfId="2582"/>
    <cellStyle name="60% - Accent1 28" xfId="400"/>
    <cellStyle name="60% - Accent1 28 2" xfId="2583"/>
    <cellStyle name="60% - Accent1 28 3" xfId="2584"/>
    <cellStyle name="60% - Accent1 29" xfId="401"/>
    <cellStyle name="60% - Accent1 29 2" xfId="2585"/>
    <cellStyle name="60% - Accent1 29 3" xfId="2586"/>
    <cellStyle name="60% - Accent1 3" xfId="402"/>
    <cellStyle name="60% - Accent1 3 2" xfId="2587"/>
    <cellStyle name="60% - Accent1 3 3" xfId="2588"/>
    <cellStyle name="60% - Accent1 30" xfId="403"/>
    <cellStyle name="60% - Accent1 30 2" xfId="2589"/>
    <cellStyle name="60% - Accent1 30 3" xfId="2590"/>
    <cellStyle name="60% - Accent1 31" xfId="404"/>
    <cellStyle name="60% - Accent1 31 2" xfId="2591"/>
    <cellStyle name="60% - Accent1 31 3" xfId="2592"/>
    <cellStyle name="60% - Accent1 32" xfId="2593"/>
    <cellStyle name="60% - Accent1 4" xfId="405"/>
    <cellStyle name="60% - Accent1 4 2" xfId="2594"/>
    <cellStyle name="60% - Accent1 4 3" xfId="2595"/>
    <cellStyle name="60% - Accent1 5" xfId="406"/>
    <cellStyle name="60% - Accent1 5 2" xfId="2596"/>
    <cellStyle name="60% - Accent1 5 3" xfId="2597"/>
    <cellStyle name="60% - Accent1 6" xfId="407"/>
    <cellStyle name="60% - Accent1 6 2" xfId="2598"/>
    <cellStyle name="60% - Accent1 6 3" xfId="2599"/>
    <cellStyle name="60% - Accent1 7" xfId="408"/>
    <cellStyle name="60% - Accent1 7 2" xfId="2600"/>
    <cellStyle name="60% - Accent1 7 3" xfId="2601"/>
    <cellStyle name="60% - Accent1 8" xfId="409"/>
    <cellStyle name="60% - Accent1 8 2" xfId="2602"/>
    <cellStyle name="60% - Accent1 8 3" xfId="2603"/>
    <cellStyle name="60% - Accent1 9" xfId="410"/>
    <cellStyle name="60% - Accent1 9 2" xfId="2604"/>
    <cellStyle name="60% - Accent1 9 3" xfId="2605"/>
    <cellStyle name="60% - Accent2 10" xfId="411"/>
    <cellStyle name="60% - Accent2 10 2" xfId="2606"/>
    <cellStyle name="60% - Accent2 10 3" xfId="2607"/>
    <cellStyle name="60% - Accent2 11" xfId="412"/>
    <cellStyle name="60% - Accent2 11 2" xfId="2608"/>
    <cellStyle name="60% - Accent2 11 3" xfId="2609"/>
    <cellStyle name="60% - Accent2 12" xfId="413"/>
    <cellStyle name="60% - Accent2 12 2" xfId="2610"/>
    <cellStyle name="60% - Accent2 12 3" xfId="2611"/>
    <cellStyle name="60% - Accent2 13" xfId="414"/>
    <cellStyle name="60% - Accent2 13 2" xfId="2612"/>
    <cellStyle name="60% - Accent2 13 3" xfId="2613"/>
    <cellStyle name="60% - Accent2 14" xfId="415"/>
    <cellStyle name="60% - Accent2 14 2" xfId="2614"/>
    <cellStyle name="60% - Accent2 14 3" xfId="2615"/>
    <cellStyle name="60% - Accent2 15" xfId="416"/>
    <cellStyle name="60% - Accent2 15 2" xfId="2616"/>
    <cellStyle name="60% - Accent2 15 3" xfId="2617"/>
    <cellStyle name="60% - Accent2 16" xfId="417"/>
    <cellStyle name="60% - Accent2 16 2" xfId="2618"/>
    <cellStyle name="60% - Accent2 16 3" xfId="2619"/>
    <cellStyle name="60% - Accent2 17" xfId="418"/>
    <cellStyle name="60% - Accent2 17 2" xfId="2620"/>
    <cellStyle name="60% - Accent2 17 3" xfId="2621"/>
    <cellStyle name="60% - Accent2 18" xfId="419"/>
    <cellStyle name="60% - Accent2 18 2" xfId="2622"/>
    <cellStyle name="60% - Accent2 18 3" xfId="2623"/>
    <cellStyle name="60% - Accent2 19" xfId="420"/>
    <cellStyle name="60% - Accent2 19 2" xfId="2624"/>
    <cellStyle name="60% - Accent2 19 3" xfId="2625"/>
    <cellStyle name="60% - Accent2 2" xfId="421"/>
    <cellStyle name="60% - Accent2 2 2" xfId="2626"/>
    <cellStyle name="60% - Accent2 2 3" xfId="2627"/>
    <cellStyle name="60% - Accent2 20" xfId="422"/>
    <cellStyle name="60% - Accent2 20 2" xfId="2628"/>
    <cellStyle name="60% - Accent2 20 3" xfId="2629"/>
    <cellStyle name="60% - Accent2 21" xfId="423"/>
    <cellStyle name="60% - Accent2 21 2" xfId="2630"/>
    <cellStyle name="60% - Accent2 21 3" xfId="2631"/>
    <cellStyle name="60% - Accent2 22" xfId="424"/>
    <cellStyle name="60% - Accent2 22 2" xfId="2632"/>
    <cellStyle name="60% - Accent2 22 3" xfId="2633"/>
    <cellStyle name="60% - Accent2 23" xfId="425"/>
    <cellStyle name="60% - Accent2 23 2" xfId="2634"/>
    <cellStyle name="60% - Accent2 23 3" xfId="2635"/>
    <cellStyle name="60% - Accent2 24" xfId="426"/>
    <cellStyle name="60% - Accent2 24 2" xfId="2636"/>
    <cellStyle name="60% - Accent2 24 3" xfId="2637"/>
    <cellStyle name="60% - Accent2 25" xfId="427"/>
    <cellStyle name="60% - Accent2 25 2" xfId="2638"/>
    <cellStyle name="60% - Accent2 25 3" xfId="2639"/>
    <cellStyle name="60% - Accent2 26" xfId="428"/>
    <cellStyle name="60% - Accent2 26 2" xfId="2640"/>
    <cellStyle name="60% - Accent2 26 3" xfId="2641"/>
    <cellStyle name="60% - Accent2 27" xfId="429"/>
    <cellStyle name="60% - Accent2 27 2" xfId="2642"/>
    <cellStyle name="60% - Accent2 27 3" xfId="2643"/>
    <cellStyle name="60% - Accent2 28" xfId="430"/>
    <cellStyle name="60% - Accent2 28 2" xfId="2644"/>
    <cellStyle name="60% - Accent2 28 3" xfId="2645"/>
    <cellStyle name="60% - Accent2 29" xfId="431"/>
    <cellStyle name="60% - Accent2 29 2" xfId="2646"/>
    <cellStyle name="60% - Accent2 29 3" xfId="2647"/>
    <cellStyle name="60% - Accent2 3" xfId="432"/>
    <cellStyle name="60% - Accent2 3 2" xfId="2648"/>
    <cellStyle name="60% - Accent2 3 3" xfId="2649"/>
    <cellStyle name="60% - Accent2 30" xfId="433"/>
    <cellStyle name="60% - Accent2 30 2" xfId="2650"/>
    <cellStyle name="60% - Accent2 30 3" xfId="2651"/>
    <cellStyle name="60% - Accent2 31" xfId="434"/>
    <cellStyle name="60% - Accent2 31 2" xfId="2652"/>
    <cellStyle name="60% - Accent2 31 3" xfId="2653"/>
    <cellStyle name="60% - Accent2 32" xfId="2654"/>
    <cellStyle name="60% - Accent2 4" xfId="435"/>
    <cellStyle name="60% - Accent2 4 2" xfId="2655"/>
    <cellStyle name="60% - Accent2 4 3" xfId="2656"/>
    <cellStyle name="60% - Accent2 5" xfId="436"/>
    <cellStyle name="60% - Accent2 5 2" xfId="2657"/>
    <cellStyle name="60% - Accent2 5 3" xfId="2658"/>
    <cellStyle name="60% - Accent2 6" xfId="437"/>
    <cellStyle name="60% - Accent2 6 2" xfId="2659"/>
    <cellStyle name="60% - Accent2 6 3" xfId="2660"/>
    <cellStyle name="60% - Accent2 7" xfId="438"/>
    <cellStyle name="60% - Accent2 7 2" xfId="2661"/>
    <cellStyle name="60% - Accent2 7 3" xfId="2662"/>
    <cellStyle name="60% - Accent2 8" xfId="439"/>
    <cellStyle name="60% - Accent2 8 2" xfId="2663"/>
    <cellStyle name="60% - Accent2 8 3" xfId="2664"/>
    <cellStyle name="60% - Accent2 9" xfId="440"/>
    <cellStyle name="60% - Accent2 9 2" xfId="2665"/>
    <cellStyle name="60% - Accent2 9 3" xfId="2666"/>
    <cellStyle name="60% - Accent3 10" xfId="441"/>
    <cellStyle name="60% - Accent3 10 2" xfId="2667"/>
    <cellStyle name="60% - Accent3 10 3" xfId="2668"/>
    <cellStyle name="60% - Accent3 11" xfId="442"/>
    <cellStyle name="60% - Accent3 11 2" xfId="2669"/>
    <cellStyle name="60% - Accent3 11 3" xfId="2670"/>
    <cellStyle name="60% - Accent3 12" xfId="443"/>
    <cellStyle name="60% - Accent3 12 2" xfId="2671"/>
    <cellStyle name="60% - Accent3 12 3" xfId="2672"/>
    <cellStyle name="60% - Accent3 13" xfId="444"/>
    <cellStyle name="60% - Accent3 13 2" xfId="2673"/>
    <cellStyle name="60% - Accent3 13 3" xfId="2674"/>
    <cellStyle name="60% - Accent3 14" xfId="445"/>
    <cellStyle name="60% - Accent3 14 2" xfId="2675"/>
    <cellStyle name="60% - Accent3 14 3" xfId="2676"/>
    <cellStyle name="60% - Accent3 15" xfId="446"/>
    <cellStyle name="60% - Accent3 15 2" xfId="2677"/>
    <cellStyle name="60% - Accent3 15 3" xfId="2678"/>
    <cellStyle name="60% - Accent3 16" xfId="447"/>
    <cellStyle name="60% - Accent3 16 2" xfId="2679"/>
    <cellStyle name="60% - Accent3 16 3" xfId="2680"/>
    <cellStyle name="60% - Accent3 17" xfId="448"/>
    <cellStyle name="60% - Accent3 17 2" xfId="2681"/>
    <cellStyle name="60% - Accent3 17 3" xfId="2682"/>
    <cellStyle name="60% - Accent3 18" xfId="449"/>
    <cellStyle name="60% - Accent3 18 2" xfId="2683"/>
    <cellStyle name="60% - Accent3 18 3" xfId="2684"/>
    <cellStyle name="60% - Accent3 19" xfId="450"/>
    <cellStyle name="60% - Accent3 19 2" xfId="2685"/>
    <cellStyle name="60% - Accent3 19 3" xfId="2686"/>
    <cellStyle name="60% - Accent3 2" xfId="451"/>
    <cellStyle name="60% - Accent3 2 2" xfId="2687"/>
    <cellStyle name="60% - Accent3 2 3" xfId="2688"/>
    <cellStyle name="60% - Accent3 20" xfId="452"/>
    <cellStyle name="60% - Accent3 20 2" xfId="2689"/>
    <cellStyle name="60% - Accent3 20 3" xfId="2690"/>
    <cellStyle name="60% - Accent3 21" xfId="453"/>
    <cellStyle name="60% - Accent3 21 2" xfId="2691"/>
    <cellStyle name="60% - Accent3 21 3" xfId="2692"/>
    <cellStyle name="60% - Accent3 22" xfId="454"/>
    <cellStyle name="60% - Accent3 22 2" xfId="2693"/>
    <cellStyle name="60% - Accent3 22 3" xfId="2694"/>
    <cellStyle name="60% - Accent3 23" xfId="455"/>
    <cellStyle name="60% - Accent3 23 2" xfId="2695"/>
    <cellStyle name="60% - Accent3 23 3" xfId="2696"/>
    <cellStyle name="60% - Accent3 24" xfId="456"/>
    <cellStyle name="60% - Accent3 24 2" xfId="2697"/>
    <cellStyle name="60% - Accent3 24 3" xfId="2698"/>
    <cellStyle name="60% - Accent3 25" xfId="457"/>
    <cellStyle name="60% - Accent3 25 2" xfId="2699"/>
    <cellStyle name="60% - Accent3 25 3" xfId="2700"/>
    <cellStyle name="60% - Accent3 26" xfId="458"/>
    <cellStyle name="60% - Accent3 26 2" xfId="2701"/>
    <cellStyle name="60% - Accent3 26 3" xfId="2702"/>
    <cellStyle name="60% - Accent3 27" xfId="459"/>
    <cellStyle name="60% - Accent3 27 2" xfId="2703"/>
    <cellStyle name="60% - Accent3 27 3" xfId="2704"/>
    <cellStyle name="60% - Accent3 28" xfId="460"/>
    <cellStyle name="60% - Accent3 28 2" xfId="2705"/>
    <cellStyle name="60% - Accent3 28 3" xfId="2706"/>
    <cellStyle name="60% - Accent3 29" xfId="461"/>
    <cellStyle name="60% - Accent3 29 2" xfId="2707"/>
    <cellStyle name="60% - Accent3 29 3" xfId="2708"/>
    <cellStyle name="60% - Accent3 3" xfId="462"/>
    <cellStyle name="60% - Accent3 3 2" xfId="2709"/>
    <cellStyle name="60% - Accent3 3 3" xfId="2710"/>
    <cellStyle name="60% - Accent3 30" xfId="463"/>
    <cellStyle name="60% - Accent3 30 2" xfId="2711"/>
    <cellStyle name="60% - Accent3 30 3" xfId="2712"/>
    <cellStyle name="60% - Accent3 31" xfId="464"/>
    <cellStyle name="60% - Accent3 31 2" xfId="2713"/>
    <cellStyle name="60% - Accent3 31 3" xfId="2714"/>
    <cellStyle name="60% - Accent3 32" xfId="2715"/>
    <cellStyle name="60% - Accent3 4" xfId="465"/>
    <cellStyle name="60% - Accent3 4 2" xfId="2716"/>
    <cellStyle name="60% - Accent3 4 3" xfId="2717"/>
    <cellStyle name="60% - Accent3 5" xfId="466"/>
    <cellStyle name="60% - Accent3 5 2" xfId="2718"/>
    <cellStyle name="60% - Accent3 5 3" xfId="2719"/>
    <cellStyle name="60% - Accent3 6" xfId="467"/>
    <cellStyle name="60% - Accent3 6 2" xfId="2720"/>
    <cellStyle name="60% - Accent3 6 3" xfId="2721"/>
    <cellStyle name="60% - Accent3 7" xfId="468"/>
    <cellStyle name="60% - Accent3 7 2" xfId="2722"/>
    <cellStyle name="60% - Accent3 7 3" xfId="2723"/>
    <cellStyle name="60% - Accent3 8" xfId="469"/>
    <cellStyle name="60% - Accent3 8 2" xfId="2724"/>
    <cellStyle name="60% - Accent3 8 3" xfId="2725"/>
    <cellStyle name="60% - Accent3 9" xfId="470"/>
    <cellStyle name="60% - Accent3 9 2" xfId="2726"/>
    <cellStyle name="60% - Accent3 9 3" xfId="2727"/>
    <cellStyle name="60% - Accent4 10" xfId="471"/>
    <cellStyle name="60% - Accent4 10 2" xfId="2728"/>
    <cellStyle name="60% - Accent4 10 3" xfId="2729"/>
    <cellStyle name="60% - Accent4 11" xfId="472"/>
    <cellStyle name="60% - Accent4 11 2" xfId="2730"/>
    <cellStyle name="60% - Accent4 11 3" xfId="2731"/>
    <cellStyle name="60% - Accent4 12" xfId="473"/>
    <cellStyle name="60% - Accent4 12 2" xfId="2732"/>
    <cellStyle name="60% - Accent4 12 3" xfId="2733"/>
    <cellStyle name="60% - Accent4 13" xfId="474"/>
    <cellStyle name="60% - Accent4 13 2" xfId="2734"/>
    <cellStyle name="60% - Accent4 13 3" xfId="2735"/>
    <cellStyle name="60% - Accent4 14" xfId="475"/>
    <cellStyle name="60% - Accent4 14 2" xfId="2736"/>
    <cellStyle name="60% - Accent4 14 3" xfId="2737"/>
    <cellStyle name="60% - Accent4 15" xfId="476"/>
    <cellStyle name="60% - Accent4 15 2" xfId="2738"/>
    <cellStyle name="60% - Accent4 15 3" xfId="2739"/>
    <cellStyle name="60% - Accent4 16" xfId="477"/>
    <cellStyle name="60% - Accent4 16 2" xfId="2740"/>
    <cellStyle name="60% - Accent4 16 3" xfId="2741"/>
    <cellStyle name="60% - Accent4 17" xfId="478"/>
    <cellStyle name="60% - Accent4 17 2" xfId="2742"/>
    <cellStyle name="60% - Accent4 17 3" xfId="2743"/>
    <cellStyle name="60% - Accent4 18" xfId="479"/>
    <cellStyle name="60% - Accent4 18 2" xfId="2744"/>
    <cellStyle name="60% - Accent4 18 3" xfId="2745"/>
    <cellStyle name="60% - Accent4 19" xfId="480"/>
    <cellStyle name="60% - Accent4 19 2" xfId="2746"/>
    <cellStyle name="60% - Accent4 19 3" xfId="2747"/>
    <cellStyle name="60% - Accent4 2" xfId="481"/>
    <cellStyle name="60% - Accent4 2 2" xfId="2748"/>
    <cellStyle name="60% - Accent4 2 3" xfId="2749"/>
    <cellStyle name="60% - Accent4 20" xfId="482"/>
    <cellStyle name="60% - Accent4 20 2" xfId="2750"/>
    <cellStyle name="60% - Accent4 20 3" xfId="2751"/>
    <cellStyle name="60% - Accent4 21" xfId="483"/>
    <cellStyle name="60% - Accent4 21 2" xfId="2752"/>
    <cellStyle name="60% - Accent4 21 3" xfId="2753"/>
    <cellStyle name="60% - Accent4 22" xfId="484"/>
    <cellStyle name="60% - Accent4 22 2" xfId="2754"/>
    <cellStyle name="60% - Accent4 22 3" xfId="2755"/>
    <cellStyle name="60% - Accent4 23" xfId="485"/>
    <cellStyle name="60% - Accent4 23 2" xfId="2756"/>
    <cellStyle name="60% - Accent4 23 3" xfId="2757"/>
    <cellStyle name="60% - Accent4 24" xfId="486"/>
    <cellStyle name="60% - Accent4 24 2" xfId="2758"/>
    <cellStyle name="60% - Accent4 24 3" xfId="2759"/>
    <cellStyle name="60% - Accent4 25" xfId="487"/>
    <cellStyle name="60% - Accent4 25 2" xfId="2760"/>
    <cellStyle name="60% - Accent4 25 3" xfId="2761"/>
    <cellStyle name="60% - Accent4 26" xfId="488"/>
    <cellStyle name="60% - Accent4 26 2" xfId="2762"/>
    <cellStyle name="60% - Accent4 26 3" xfId="2763"/>
    <cellStyle name="60% - Accent4 27" xfId="489"/>
    <cellStyle name="60% - Accent4 27 2" xfId="2764"/>
    <cellStyle name="60% - Accent4 27 3" xfId="2765"/>
    <cellStyle name="60% - Accent4 28" xfId="490"/>
    <cellStyle name="60% - Accent4 28 2" xfId="2766"/>
    <cellStyle name="60% - Accent4 28 3" xfId="2767"/>
    <cellStyle name="60% - Accent4 29" xfId="491"/>
    <cellStyle name="60% - Accent4 29 2" xfId="2768"/>
    <cellStyle name="60% - Accent4 29 3" xfId="2769"/>
    <cellStyle name="60% - Accent4 3" xfId="492"/>
    <cellStyle name="60% - Accent4 3 2" xfId="2770"/>
    <cellStyle name="60% - Accent4 3 3" xfId="2771"/>
    <cellStyle name="60% - Accent4 30" xfId="493"/>
    <cellStyle name="60% - Accent4 30 2" xfId="2772"/>
    <cellStyle name="60% - Accent4 30 3" xfId="2773"/>
    <cellStyle name="60% - Accent4 31" xfId="494"/>
    <cellStyle name="60% - Accent4 31 2" xfId="2774"/>
    <cellStyle name="60% - Accent4 31 3" xfId="2775"/>
    <cellStyle name="60% - Accent4 32" xfId="2776"/>
    <cellStyle name="60% - Accent4 4" xfId="495"/>
    <cellStyle name="60% - Accent4 4 2" xfId="2777"/>
    <cellStyle name="60% - Accent4 4 3" xfId="2778"/>
    <cellStyle name="60% - Accent4 5" xfId="496"/>
    <cellStyle name="60% - Accent4 5 2" xfId="2779"/>
    <cellStyle name="60% - Accent4 5 3" xfId="2780"/>
    <cellStyle name="60% - Accent4 6" xfId="497"/>
    <cellStyle name="60% - Accent4 6 2" xfId="2781"/>
    <cellStyle name="60% - Accent4 6 3" xfId="2782"/>
    <cellStyle name="60% - Accent4 7" xfId="498"/>
    <cellStyle name="60% - Accent4 7 2" xfId="2783"/>
    <cellStyle name="60% - Accent4 7 3" xfId="2784"/>
    <cellStyle name="60% - Accent4 8" xfId="499"/>
    <cellStyle name="60% - Accent4 8 2" xfId="2785"/>
    <cellStyle name="60% - Accent4 8 3" xfId="2786"/>
    <cellStyle name="60% - Accent4 9" xfId="500"/>
    <cellStyle name="60% - Accent4 9 2" xfId="2787"/>
    <cellStyle name="60% - Accent4 9 3" xfId="2788"/>
    <cellStyle name="60% - Accent5 10" xfId="501"/>
    <cellStyle name="60% - Accent5 10 2" xfId="2789"/>
    <cellStyle name="60% - Accent5 10 3" xfId="2790"/>
    <cellStyle name="60% - Accent5 11" xfId="502"/>
    <cellStyle name="60% - Accent5 11 2" xfId="2791"/>
    <cellStyle name="60% - Accent5 11 3" xfId="2792"/>
    <cellStyle name="60% - Accent5 12" xfId="503"/>
    <cellStyle name="60% - Accent5 12 2" xfId="2793"/>
    <cellStyle name="60% - Accent5 12 3" xfId="2794"/>
    <cellStyle name="60% - Accent5 13" xfId="504"/>
    <cellStyle name="60% - Accent5 13 2" xfId="2795"/>
    <cellStyle name="60% - Accent5 13 3" xfId="2796"/>
    <cellStyle name="60% - Accent5 14" xfId="505"/>
    <cellStyle name="60% - Accent5 14 2" xfId="2797"/>
    <cellStyle name="60% - Accent5 14 3" xfId="2798"/>
    <cellStyle name="60% - Accent5 15" xfId="506"/>
    <cellStyle name="60% - Accent5 15 2" xfId="2799"/>
    <cellStyle name="60% - Accent5 15 3" xfId="2800"/>
    <cellStyle name="60% - Accent5 16" xfId="507"/>
    <cellStyle name="60% - Accent5 16 2" xfId="2801"/>
    <cellStyle name="60% - Accent5 16 3" xfId="2802"/>
    <cellStyle name="60% - Accent5 17" xfId="508"/>
    <cellStyle name="60% - Accent5 17 2" xfId="2803"/>
    <cellStyle name="60% - Accent5 17 3" xfId="2804"/>
    <cellStyle name="60% - Accent5 18" xfId="509"/>
    <cellStyle name="60% - Accent5 18 2" xfId="2805"/>
    <cellStyle name="60% - Accent5 18 3" xfId="2806"/>
    <cellStyle name="60% - Accent5 19" xfId="510"/>
    <cellStyle name="60% - Accent5 19 2" xfId="2807"/>
    <cellStyle name="60% - Accent5 19 3" xfId="2808"/>
    <cellStyle name="60% - Accent5 2" xfId="511"/>
    <cellStyle name="60% - Accent5 2 2" xfId="2809"/>
    <cellStyle name="60% - Accent5 2 3" xfId="2810"/>
    <cellStyle name="60% - Accent5 20" xfId="512"/>
    <cellStyle name="60% - Accent5 20 2" xfId="2811"/>
    <cellStyle name="60% - Accent5 20 3" xfId="2812"/>
    <cellStyle name="60% - Accent5 21" xfId="513"/>
    <cellStyle name="60% - Accent5 21 2" xfId="2813"/>
    <cellStyle name="60% - Accent5 21 3" xfId="2814"/>
    <cellStyle name="60% - Accent5 22" xfId="514"/>
    <cellStyle name="60% - Accent5 22 2" xfId="2815"/>
    <cellStyle name="60% - Accent5 22 3" xfId="2816"/>
    <cellStyle name="60% - Accent5 23" xfId="515"/>
    <cellStyle name="60% - Accent5 23 2" xfId="2817"/>
    <cellStyle name="60% - Accent5 23 3" xfId="2818"/>
    <cellStyle name="60% - Accent5 24" xfId="516"/>
    <cellStyle name="60% - Accent5 24 2" xfId="2819"/>
    <cellStyle name="60% - Accent5 24 3" xfId="2820"/>
    <cellStyle name="60% - Accent5 25" xfId="517"/>
    <cellStyle name="60% - Accent5 25 2" xfId="2821"/>
    <cellStyle name="60% - Accent5 25 3" xfId="2822"/>
    <cellStyle name="60% - Accent5 26" xfId="518"/>
    <cellStyle name="60% - Accent5 26 2" xfId="2823"/>
    <cellStyle name="60% - Accent5 26 3" xfId="2824"/>
    <cellStyle name="60% - Accent5 27" xfId="519"/>
    <cellStyle name="60% - Accent5 27 2" xfId="2825"/>
    <cellStyle name="60% - Accent5 27 3" xfId="2826"/>
    <cellStyle name="60% - Accent5 28" xfId="520"/>
    <cellStyle name="60% - Accent5 28 2" xfId="2827"/>
    <cellStyle name="60% - Accent5 28 3" xfId="2828"/>
    <cellStyle name="60% - Accent5 29" xfId="521"/>
    <cellStyle name="60% - Accent5 29 2" xfId="2829"/>
    <cellStyle name="60% - Accent5 29 3" xfId="2830"/>
    <cellStyle name="60% - Accent5 3" xfId="522"/>
    <cellStyle name="60% - Accent5 3 2" xfId="2831"/>
    <cellStyle name="60% - Accent5 3 3" xfId="2832"/>
    <cellStyle name="60% - Accent5 30" xfId="523"/>
    <cellStyle name="60% - Accent5 30 2" xfId="2833"/>
    <cellStyle name="60% - Accent5 30 3" xfId="2834"/>
    <cellStyle name="60% - Accent5 31" xfId="524"/>
    <cellStyle name="60% - Accent5 31 2" xfId="2835"/>
    <cellStyle name="60% - Accent5 31 3" xfId="2836"/>
    <cellStyle name="60% - Accent5 32" xfId="2837"/>
    <cellStyle name="60% - Accent5 4" xfId="525"/>
    <cellStyle name="60% - Accent5 4 2" xfId="2838"/>
    <cellStyle name="60% - Accent5 4 3" xfId="2839"/>
    <cellStyle name="60% - Accent5 5" xfId="526"/>
    <cellStyle name="60% - Accent5 5 2" xfId="2840"/>
    <cellStyle name="60% - Accent5 5 3" xfId="2841"/>
    <cellStyle name="60% - Accent5 6" xfId="527"/>
    <cellStyle name="60% - Accent5 6 2" xfId="2842"/>
    <cellStyle name="60% - Accent5 6 3" xfId="2843"/>
    <cellStyle name="60% - Accent5 7" xfId="528"/>
    <cellStyle name="60% - Accent5 7 2" xfId="2844"/>
    <cellStyle name="60% - Accent5 7 3" xfId="2845"/>
    <cellStyle name="60% - Accent5 8" xfId="529"/>
    <cellStyle name="60% - Accent5 8 2" xfId="2846"/>
    <cellStyle name="60% - Accent5 8 3" xfId="2847"/>
    <cellStyle name="60% - Accent5 9" xfId="530"/>
    <cellStyle name="60% - Accent5 9 2" xfId="2848"/>
    <cellStyle name="60% - Accent5 9 3" xfId="2849"/>
    <cellStyle name="60% - Accent6 10" xfId="531"/>
    <cellStyle name="60% - Accent6 10 2" xfId="2850"/>
    <cellStyle name="60% - Accent6 10 3" xfId="2851"/>
    <cellStyle name="60% - Accent6 11" xfId="532"/>
    <cellStyle name="60% - Accent6 11 2" xfId="2852"/>
    <cellStyle name="60% - Accent6 11 3" xfId="2853"/>
    <cellStyle name="60% - Accent6 12" xfId="533"/>
    <cellStyle name="60% - Accent6 12 2" xfId="2854"/>
    <cellStyle name="60% - Accent6 12 3" xfId="2855"/>
    <cellStyle name="60% - Accent6 13" xfId="534"/>
    <cellStyle name="60% - Accent6 13 2" xfId="2856"/>
    <cellStyle name="60% - Accent6 13 3" xfId="2857"/>
    <cellStyle name="60% - Accent6 14" xfId="535"/>
    <cellStyle name="60% - Accent6 14 2" xfId="2858"/>
    <cellStyle name="60% - Accent6 14 3" xfId="2859"/>
    <cellStyle name="60% - Accent6 15" xfId="536"/>
    <cellStyle name="60% - Accent6 15 2" xfId="2860"/>
    <cellStyle name="60% - Accent6 15 3" xfId="2861"/>
    <cellStyle name="60% - Accent6 16" xfId="537"/>
    <cellStyle name="60% - Accent6 16 2" xfId="2862"/>
    <cellStyle name="60% - Accent6 16 3" xfId="2863"/>
    <cellStyle name="60% - Accent6 17" xfId="538"/>
    <cellStyle name="60% - Accent6 17 2" xfId="2864"/>
    <cellStyle name="60% - Accent6 17 3" xfId="2865"/>
    <cellStyle name="60% - Accent6 18" xfId="539"/>
    <cellStyle name="60% - Accent6 18 2" xfId="2866"/>
    <cellStyle name="60% - Accent6 18 3" xfId="2867"/>
    <cellStyle name="60% - Accent6 19" xfId="540"/>
    <cellStyle name="60% - Accent6 19 2" xfId="2868"/>
    <cellStyle name="60% - Accent6 19 3" xfId="2869"/>
    <cellStyle name="60% - Accent6 2" xfId="541"/>
    <cellStyle name="60% - Accent6 2 2" xfId="2870"/>
    <cellStyle name="60% - Accent6 2 3" xfId="2871"/>
    <cellStyle name="60% - Accent6 20" xfId="542"/>
    <cellStyle name="60% - Accent6 20 2" xfId="2872"/>
    <cellStyle name="60% - Accent6 20 3" xfId="2873"/>
    <cellStyle name="60% - Accent6 21" xfId="543"/>
    <cellStyle name="60% - Accent6 21 2" xfId="2874"/>
    <cellStyle name="60% - Accent6 21 3" xfId="2875"/>
    <cellStyle name="60% - Accent6 22" xfId="544"/>
    <cellStyle name="60% - Accent6 22 2" xfId="2876"/>
    <cellStyle name="60% - Accent6 22 3" xfId="2877"/>
    <cellStyle name="60% - Accent6 23" xfId="545"/>
    <cellStyle name="60% - Accent6 23 2" xfId="2878"/>
    <cellStyle name="60% - Accent6 23 3" xfId="2879"/>
    <cellStyle name="60% - Accent6 24" xfId="546"/>
    <cellStyle name="60% - Accent6 24 2" xfId="2880"/>
    <cellStyle name="60% - Accent6 24 3" xfId="2881"/>
    <cellStyle name="60% - Accent6 25" xfId="547"/>
    <cellStyle name="60% - Accent6 25 2" xfId="2882"/>
    <cellStyle name="60% - Accent6 25 3" xfId="2883"/>
    <cellStyle name="60% - Accent6 26" xfId="548"/>
    <cellStyle name="60% - Accent6 26 2" xfId="2884"/>
    <cellStyle name="60% - Accent6 26 3" xfId="2885"/>
    <cellStyle name="60% - Accent6 27" xfId="549"/>
    <cellStyle name="60% - Accent6 27 2" xfId="2886"/>
    <cellStyle name="60% - Accent6 27 3" xfId="2887"/>
    <cellStyle name="60% - Accent6 28" xfId="550"/>
    <cellStyle name="60% - Accent6 28 2" xfId="2888"/>
    <cellStyle name="60% - Accent6 28 3" xfId="2889"/>
    <cellStyle name="60% - Accent6 29" xfId="551"/>
    <cellStyle name="60% - Accent6 29 2" xfId="2890"/>
    <cellStyle name="60% - Accent6 29 3" xfId="2891"/>
    <cellStyle name="60% - Accent6 3" xfId="552"/>
    <cellStyle name="60% - Accent6 3 2" xfId="2892"/>
    <cellStyle name="60% - Accent6 3 3" xfId="2893"/>
    <cellStyle name="60% - Accent6 30" xfId="553"/>
    <cellStyle name="60% - Accent6 30 2" xfId="2894"/>
    <cellStyle name="60% - Accent6 30 3" xfId="2895"/>
    <cellStyle name="60% - Accent6 31" xfId="554"/>
    <cellStyle name="60% - Accent6 31 2" xfId="2896"/>
    <cellStyle name="60% - Accent6 31 3" xfId="2897"/>
    <cellStyle name="60% - Accent6 32" xfId="2898"/>
    <cellStyle name="60% - Accent6 4" xfId="555"/>
    <cellStyle name="60% - Accent6 4 2" xfId="2899"/>
    <cellStyle name="60% - Accent6 4 3" xfId="2900"/>
    <cellStyle name="60% - Accent6 5" xfId="556"/>
    <cellStyle name="60% - Accent6 5 2" xfId="2901"/>
    <cellStyle name="60% - Accent6 5 3" xfId="2902"/>
    <cellStyle name="60% - Accent6 6" xfId="557"/>
    <cellStyle name="60% - Accent6 6 2" xfId="2903"/>
    <cellStyle name="60% - Accent6 6 3" xfId="2904"/>
    <cellStyle name="60% - Accent6 7" xfId="558"/>
    <cellStyle name="60% - Accent6 7 2" xfId="2905"/>
    <cellStyle name="60% - Accent6 7 3" xfId="2906"/>
    <cellStyle name="60% - Accent6 8" xfId="559"/>
    <cellStyle name="60% - Accent6 8 2" xfId="2907"/>
    <cellStyle name="60% - Accent6 8 3" xfId="2908"/>
    <cellStyle name="60% - Accent6 9" xfId="560"/>
    <cellStyle name="60% - Accent6 9 2" xfId="2909"/>
    <cellStyle name="60% - Accent6 9 3" xfId="2910"/>
    <cellStyle name="Accent1 10" xfId="561"/>
    <cellStyle name="Accent1 10 2" xfId="2911"/>
    <cellStyle name="Accent1 10 3" xfId="2912"/>
    <cellStyle name="Accent1 11" xfId="562"/>
    <cellStyle name="Accent1 11 2" xfId="2913"/>
    <cellStyle name="Accent1 11 3" xfId="2914"/>
    <cellStyle name="Accent1 12" xfId="563"/>
    <cellStyle name="Accent1 12 2" xfId="2915"/>
    <cellStyle name="Accent1 12 3" xfId="2916"/>
    <cellStyle name="Accent1 13" xfId="564"/>
    <cellStyle name="Accent1 13 2" xfId="2917"/>
    <cellStyle name="Accent1 13 3" xfId="2918"/>
    <cellStyle name="Accent1 14" xfId="565"/>
    <cellStyle name="Accent1 14 2" xfId="2919"/>
    <cellStyle name="Accent1 14 3" xfId="2920"/>
    <cellStyle name="Accent1 15" xfId="566"/>
    <cellStyle name="Accent1 15 2" xfId="2921"/>
    <cellStyle name="Accent1 15 3" xfId="2922"/>
    <cellStyle name="Accent1 16" xfId="567"/>
    <cellStyle name="Accent1 16 2" xfId="2923"/>
    <cellStyle name="Accent1 16 3" xfId="2924"/>
    <cellStyle name="Accent1 17" xfId="568"/>
    <cellStyle name="Accent1 17 2" xfId="2925"/>
    <cellStyle name="Accent1 17 3" xfId="2926"/>
    <cellStyle name="Accent1 18" xfId="569"/>
    <cellStyle name="Accent1 18 2" xfId="2927"/>
    <cellStyle name="Accent1 18 3" xfId="2928"/>
    <cellStyle name="Accent1 19" xfId="570"/>
    <cellStyle name="Accent1 19 2" xfId="2929"/>
    <cellStyle name="Accent1 19 3" xfId="2930"/>
    <cellStyle name="Accent1 2" xfId="571"/>
    <cellStyle name="Accent1 2 2" xfId="2931"/>
    <cellStyle name="Accent1 2 3" xfId="2932"/>
    <cellStyle name="Accent1 20" xfId="572"/>
    <cellStyle name="Accent1 20 2" xfId="2933"/>
    <cellStyle name="Accent1 20 3" xfId="2934"/>
    <cellStyle name="Accent1 21" xfId="573"/>
    <cellStyle name="Accent1 21 2" xfId="2935"/>
    <cellStyle name="Accent1 21 3" xfId="2936"/>
    <cellStyle name="Accent1 22" xfId="574"/>
    <cellStyle name="Accent1 22 2" xfId="2937"/>
    <cellStyle name="Accent1 22 3" xfId="2938"/>
    <cellStyle name="Accent1 23" xfId="575"/>
    <cellStyle name="Accent1 23 2" xfId="2939"/>
    <cellStyle name="Accent1 23 3" xfId="2940"/>
    <cellStyle name="Accent1 24" xfId="576"/>
    <cellStyle name="Accent1 24 2" xfId="2941"/>
    <cellStyle name="Accent1 24 3" xfId="2942"/>
    <cellStyle name="Accent1 25" xfId="577"/>
    <cellStyle name="Accent1 25 2" xfId="2943"/>
    <cellStyle name="Accent1 25 3" xfId="2944"/>
    <cellStyle name="Accent1 26" xfId="578"/>
    <cellStyle name="Accent1 26 2" xfId="2945"/>
    <cellStyle name="Accent1 26 3" xfId="2946"/>
    <cellStyle name="Accent1 27" xfId="579"/>
    <cellStyle name="Accent1 27 2" xfId="2947"/>
    <cellStyle name="Accent1 27 3" xfId="2948"/>
    <cellStyle name="Accent1 28" xfId="580"/>
    <cellStyle name="Accent1 28 2" xfId="2949"/>
    <cellStyle name="Accent1 28 3" xfId="2950"/>
    <cellStyle name="Accent1 29" xfId="581"/>
    <cellStyle name="Accent1 29 2" xfId="2951"/>
    <cellStyle name="Accent1 29 3" xfId="2952"/>
    <cellStyle name="Accent1 3" xfId="582"/>
    <cellStyle name="Accent1 3 2" xfId="2953"/>
    <cellStyle name="Accent1 3 3" xfId="2954"/>
    <cellStyle name="Accent1 30" xfId="583"/>
    <cellStyle name="Accent1 30 2" xfId="2955"/>
    <cellStyle name="Accent1 30 3" xfId="2956"/>
    <cellStyle name="Accent1 31" xfId="584"/>
    <cellStyle name="Accent1 31 2" xfId="2957"/>
    <cellStyle name="Accent1 31 3" xfId="2958"/>
    <cellStyle name="Accent1 32" xfId="2959"/>
    <cellStyle name="Accent1 4" xfId="585"/>
    <cellStyle name="Accent1 4 2" xfId="2960"/>
    <cellStyle name="Accent1 4 3" xfId="2961"/>
    <cellStyle name="Accent1 5" xfId="586"/>
    <cellStyle name="Accent1 5 2" xfId="2962"/>
    <cellStyle name="Accent1 5 3" xfId="2963"/>
    <cellStyle name="Accent1 6" xfId="587"/>
    <cellStyle name="Accent1 6 2" xfId="2964"/>
    <cellStyle name="Accent1 6 3" xfId="2965"/>
    <cellStyle name="Accent1 7" xfId="588"/>
    <cellStyle name="Accent1 7 2" xfId="2966"/>
    <cellStyle name="Accent1 7 3" xfId="2967"/>
    <cellStyle name="Accent1 8" xfId="589"/>
    <cellStyle name="Accent1 8 2" xfId="2968"/>
    <cellStyle name="Accent1 8 3" xfId="2969"/>
    <cellStyle name="Accent1 9" xfId="590"/>
    <cellStyle name="Accent1 9 2" xfId="2970"/>
    <cellStyle name="Accent1 9 3" xfId="2971"/>
    <cellStyle name="Accent2 10" xfId="591"/>
    <cellStyle name="Accent2 10 2" xfId="2972"/>
    <cellStyle name="Accent2 10 3" xfId="2973"/>
    <cellStyle name="Accent2 11" xfId="592"/>
    <cellStyle name="Accent2 11 2" xfId="2974"/>
    <cellStyle name="Accent2 11 3" xfId="2975"/>
    <cellStyle name="Accent2 12" xfId="593"/>
    <cellStyle name="Accent2 12 2" xfId="2976"/>
    <cellStyle name="Accent2 12 3" xfId="2977"/>
    <cellStyle name="Accent2 13" xfId="594"/>
    <cellStyle name="Accent2 13 2" xfId="2978"/>
    <cellStyle name="Accent2 13 3" xfId="2979"/>
    <cellStyle name="Accent2 14" xfId="595"/>
    <cellStyle name="Accent2 14 2" xfId="2980"/>
    <cellStyle name="Accent2 14 3" xfId="2981"/>
    <cellStyle name="Accent2 15" xfId="596"/>
    <cellStyle name="Accent2 15 2" xfId="2982"/>
    <cellStyle name="Accent2 15 3" xfId="2983"/>
    <cellStyle name="Accent2 16" xfId="597"/>
    <cellStyle name="Accent2 16 2" xfId="2984"/>
    <cellStyle name="Accent2 16 3" xfId="2985"/>
    <cellStyle name="Accent2 17" xfId="598"/>
    <cellStyle name="Accent2 17 2" xfId="2986"/>
    <cellStyle name="Accent2 17 3" xfId="2987"/>
    <cellStyle name="Accent2 18" xfId="599"/>
    <cellStyle name="Accent2 18 2" xfId="2988"/>
    <cellStyle name="Accent2 18 3" xfId="2989"/>
    <cellStyle name="Accent2 19" xfId="600"/>
    <cellStyle name="Accent2 19 2" xfId="2990"/>
    <cellStyle name="Accent2 19 3" xfId="2991"/>
    <cellStyle name="Accent2 2" xfId="601"/>
    <cellStyle name="Accent2 2 2" xfId="2992"/>
    <cellStyle name="Accent2 2 3" xfId="2993"/>
    <cellStyle name="Accent2 20" xfId="602"/>
    <cellStyle name="Accent2 20 2" xfId="2994"/>
    <cellStyle name="Accent2 20 3" xfId="2995"/>
    <cellStyle name="Accent2 21" xfId="603"/>
    <cellStyle name="Accent2 21 2" xfId="2996"/>
    <cellStyle name="Accent2 21 3" xfId="2997"/>
    <cellStyle name="Accent2 22" xfId="604"/>
    <cellStyle name="Accent2 22 2" xfId="2998"/>
    <cellStyle name="Accent2 22 3" xfId="2999"/>
    <cellStyle name="Accent2 23" xfId="605"/>
    <cellStyle name="Accent2 23 2" xfId="3000"/>
    <cellStyle name="Accent2 23 3" xfId="3001"/>
    <cellStyle name="Accent2 24" xfId="606"/>
    <cellStyle name="Accent2 24 2" xfId="3002"/>
    <cellStyle name="Accent2 24 3" xfId="3003"/>
    <cellStyle name="Accent2 25" xfId="607"/>
    <cellStyle name="Accent2 25 2" xfId="3004"/>
    <cellStyle name="Accent2 25 3" xfId="3005"/>
    <cellStyle name="Accent2 26" xfId="608"/>
    <cellStyle name="Accent2 26 2" xfId="3006"/>
    <cellStyle name="Accent2 26 3" xfId="3007"/>
    <cellStyle name="Accent2 27" xfId="609"/>
    <cellStyle name="Accent2 27 2" xfId="3008"/>
    <cellStyle name="Accent2 27 3" xfId="3009"/>
    <cellStyle name="Accent2 28" xfId="610"/>
    <cellStyle name="Accent2 28 2" xfId="3010"/>
    <cellStyle name="Accent2 28 3" xfId="3011"/>
    <cellStyle name="Accent2 29" xfId="611"/>
    <cellStyle name="Accent2 29 2" xfId="3012"/>
    <cellStyle name="Accent2 29 3" xfId="3013"/>
    <cellStyle name="Accent2 3" xfId="612"/>
    <cellStyle name="Accent2 3 2" xfId="3014"/>
    <cellStyle name="Accent2 3 3" xfId="3015"/>
    <cellStyle name="Accent2 30" xfId="613"/>
    <cellStyle name="Accent2 30 2" xfId="3016"/>
    <cellStyle name="Accent2 30 3" xfId="3017"/>
    <cellStyle name="Accent2 31" xfId="614"/>
    <cellStyle name="Accent2 31 2" xfId="3018"/>
    <cellStyle name="Accent2 31 3" xfId="3019"/>
    <cellStyle name="Accent2 32" xfId="3020"/>
    <cellStyle name="Accent2 4" xfId="615"/>
    <cellStyle name="Accent2 4 2" xfId="3021"/>
    <cellStyle name="Accent2 4 3" xfId="3022"/>
    <cellStyle name="Accent2 5" xfId="616"/>
    <cellStyle name="Accent2 5 2" xfId="3023"/>
    <cellStyle name="Accent2 5 3" xfId="3024"/>
    <cellStyle name="Accent2 6" xfId="617"/>
    <cellStyle name="Accent2 6 2" xfId="3025"/>
    <cellStyle name="Accent2 6 3" xfId="3026"/>
    <cellStyle name="Accent2 7" xfId="618"/>
    <cellStyle name="Accent2 7 2" xfId="3027"/>
    <cellStyle name="Accent2 7 3" xfId="3028"/>
    <cellStyle name="Accent2 8" xfId="619"/>
    <cellStyle name="Accent2 8 2" xfId="3029"/>
    <cellStyle name="Accent2 8 3" xfId="3030"/>
    <cellStyle name="Accent2 9" xfId="620"/>
    <cellStyle name="Accent2 9 2" xfId="3031"/>
    <cellStyle name="Accent2 9 3" xfId="3032"/>
    <cellStyle name="Accent3 10" xfId="621"/>
    <cellStyle name="Accent3 10 2" xfId="3033"/>
    <cellStyle name="Accent3 10 3" xfId="3034"/>
    <cellStyle name="Accent3 11" xfId="622"/>
    <cellStyle name="Accent3 11 2" xfId="3035"/>
    <cellStyle name="Accent3 11 3" xfId="3036"/>
    <cellStyle name="Accent3 12" xfId="623"/>
    <cellStyle name="Accent3 12 2" xfId="3037"/>
    <cellStyle name="Accent3 12 3" xfId="3038"/>
    <cellStyle name="Accent3 13" xfId="624"/>
    <cellStyle name="Accent3 13 2" xfId="3039"/>
    <cellStyle name="Accent3 13 3" xfId="3040"/>
    <cellStyle name="Accent3 14" xfId="625"/>
    <cellStyle name="Accent3 14 2" xfId="3041"/>
    <cellStyle name="Accent3 14 3" xfId="3042"/>
    <cellStyle name="Accent3 15" xfId="626"/>
    <cellStyle name="Accent3 15 2" xfId="3043"/>
    <cellStyle name="Accent3 15 3" xfId="3044"/>
    <cellStyle name="Accent3 16" xfId="627"/>
    <cellStyle name="Accent3 16 2" xfId="3045"/>
    <cellStyle name="Accent3 16 3" xfId="3046"/>
    <cellStyle name="Accent3 17" xfId="628"/>
    <cellStyle name="Accent3 17 2" xfId="3047"/>
    <cellStyle name="Accent3 17 3" xfId="3048"/>
    <cellStyle name="Accent3 18" xfId="629"/>
    <cellStyle name="Accent3 18 2" xfId="3049"/>
    <cellStyle name="Accent3 18 3" xfId="3050"/>
    <cellStyle name="Accent3 19" xfId="630"/>
    <cellStyle name="Accent3 19 2" xfId="3051"/>
    <cellStyle name="Accent3 19 3" xfId="3052"/>
    <cellStyle name="Accent3 2" xfId="631"/>
    <cellStyle name="Accent3 2 2" xfId="3053"/>
    <cellStyle name="Accent3 2 3" xfId="3054"/>
    <cellStyle name="Accent3 20" xfId="632"/>
    <cellStyle name="Accent3 20 2" xfId="3055"/>
    <cellStyle name="Accent3 20 3" xfId="3056"/>
    <cellStyle name="Accent3 21" xfId="633"/>
    <cellStyle name="Accent3 21 2" xfId="3057"/>
    <cellStyle name="Accent3 21 3" xfId="3058"/>
    <cellStyle name="Accent3 22" xfId="634"/>
    <cellStyle name="Accent3 22 2" xfId="3059"/>
    <cellStyle name="Accent3 22 3" xfId="3060"/>
    <cellStyle name="Accent3 23" xfId="635"/>
    <cellStyle name="Accent3 23 2" xfId="3061"/>
    <cellStyle name="Accent3 23 3" xfId="3062"/>
    <cellStyle name="Accent3 24" xfId="636"/>
    <cellStyle name="Accent3 24 2" xfId="3063"/>
    <cellStyle name="Accent3 24 3" xfId="3064"/>
    <cellStyle name="Accent3 25" xfId="637"/>
    <cellStyle name="Accent3 25 2" xfId="3065"/>
    <cellStyle name="Accent3 25 3" xfId="3066"/>
    <cellStyle name="Accent3 26" xfId="638"/>
    <cellStyle name="Accent3 26 2" xfId="3067"/>
    <cellStyle name="Accent3 26 3" xfId="3068"/>
    <cellStyle name="Accent3 27" xfId="639"/>
    <cellStyle name="Accent3 27 2" xfId="3069"/>
    <cellStyle name="Accent3 27 3" xfId="3070"/>
    <cellStyle name="Accent3 28" xfId="640"/>
    <cellStyle name="Accent3 28 2" xfId="3071"/>
    <cellStyle name="Accent3 28 3" xfId="3072"/>
    <cellStyle name="Accent3 29" xfId="641"/>
    <cellStyle name="Accent3 29 2" xfId="3073"/>
    <cellStyle name="Accent3 29 3" xfId="3074"/>
    <cellStyle name="Accent3 3" xfId="642"/>
    <cellStyle name="Accent3 3 2" xfId="3075"/>
    <cellStyle name="Accent3 3 3" xfId="3076"/>
    <cellStyle name="Accent3 30" xfId="643"/>
    <cellStyle name="Accent3 30 2" xfId="3077"/>
    <cellStyle name="Accent3 30 3" xfId="3078"/>
    <cellStyle name="Accent3 31" xfId="644"/>
    <cellStyle name="Accent3 31 2" xfId="3079"/>
    <cellStyle name="Accent3 31 3" xfId="3080"/>
    <cellStyle name="Accent3 32" xfId="3081"/>
    <cellStyle name="Accent3 4" xfId="645"/>
    <cellStyle name="Accent3 4 2" xfId="3082"/>
    <cellStyle name="Accent3 4 3" xfId="3083"/>
    <cellStyle name="Accent3 5" xfId="646"/>
    <cellStyle name="Accent3 5 2" xfId="3084"/>
    <cellStyle name="Accent3 5 3" xfId="3085"/>
    <cellStyle name="Accent3 6" xfId="647"/>
    <cellStyle name="Accent3 6 2" xfId="3086"/>
    <cellStyle name="Accent3 6 3" xfId="3087"/>
    <cellStyle name="Accent3 7" xfId="648"/>
    <cellStyle name="Accent3 7 2" xfId="3088"/>
    <cellStyle name="Accent3 7 3" xfId="3089"/>
    <cellStyle name="Accent3 8" xfId="649"/>
    <cellStyle name="Accent3 8 2" xfId="3090"/>
    <cellStyle name="Accent3 8 3" xfId="3091"/>
    <cellStyle name="Accent3 9" xfId="650"/>
    <cellStyle name="Accent3 9 2" xfId="3092"/>
    <cellStyle name="Accent3 9 3" xfId="3093"/>
    <cellStyle name="Accent4 10" xfId="651"/>
    <cellStyle name="Accent4 10 2" xfId="3094"/>
    <cellStyle name="Accent4 10 3" xfId="3095"/>
    <cellStyle name="Accent4 11" xfId="652"/>
    <cellStyle name="Accent4 11 2" xfId="3096"/>
    <cellStyle name="Accent4 11 3" xfId="3097"/>
    <cellStyle name="Accent4 12" xfId="653"/>
    <cellStyle name="Accent4 12 2" xfId="3098"/>
    <cellStyle name="Accent4 12 3" xfId="3099"/>
    <cellStyle name="Accent4 13" xfId="654"/>
    <cellStyle name="Accent4 13 2" xfId="3100"/>
    <cellStyle name="Accent4 13 3" xfId="3101"/>
    <cellStyle name="Accent4 14" xfId="655"/>
    <cellStyle name="Accent4 14 2" xfId="3102"/>
    <cellStyle name="Accent4 14 3" xfId="3103"/>
    <cellStyle name="Accent4 15" xfId="656"/>
    <cellStyle name="Accent4 15 2" xfId="3104"/>
    <cellStyle name="Accent4 15 3" xfId="3105"/>
    <cellStyle name="Accent4 16" xfId="657"/>
    <cellStyle name="Accent4 16 2" xfId="3106"/>
    <cellStyle name="Accent4 16 3" xfId="3107"/>
    <cellStyle name="Accent4 17" xfId="658"/>
    <cellStyle name="Accent4 17 2" xfId="3108"/>
    <cellStyle name="Accent4 17 3" xfId="3109"/>
    <cellStyle name="Accent4 18" xfId="659"/>
    <cellStyle name="Accent4 18 2" xfId="3110"/>
    <cellStyle name="Accent4 18 3" xfId="3111"/>
    <cellStyle name="Accent4 19" xfId="660"/>
    <cellStyle name="Accent4 19 2" xfId="3112"/>
    <cellStyle name="Accent4 19 3" xfId="3113"/>
    <cellStyle name="Accent4 2" xfId="661"/>
    <cellStyle name="Accent4 2 2" xfId="3114"/>
    <cellStyle name="Accent4 2 3" xfId="3115"/>
    <cellStyle name="Accent4 20" xfId="662"/>
    <cellStyle name="Accent4 20 2" xfId="3116"/>
    <cellStyle name="Accent4 20 3" xfId="3117"/>
    <cellStyle name="Accent4 21" xfId="663"/>
    <cellStyle name="Accent4 21 2" xfId="3118"/>
    <cellStyle name="Accent4 21 3" xfId="3119"/>
    <cellStyle name="Accent4 22" xfId="664"/>
    <cellStyle name="Accent4 22 2" xfId="3120"/>
    <cellStyle name="Accent4 22 3" xfId="3121"/>
    <cellStyle name="Accent4 23" xfId="665"/>
    <cellStyle name="Accent4 23 2" xfId="3122"/>
    <cellStyle name="Accent4 23 3" xfId="3123"/>
    <cellStyle name="Accent4 24" xfId="666"/>
    <cellStyle name="Accent4 24 2" xfId="3124"/>
    <cellStyle name="Accent4 24 3" xfId="3125"/>
    <cellStyle name="Accent4 25" xfId="667"/>
    <cellStyle name="Accent4 25 2" xfId="3126"/>
    <cellStyle name="Accent4 25 3" xfId="3127"/>
    <cellStyle name="Accent4 26" xfId="668"/>
    <cellStyle name="Accent4 26 2" xfId="3128"/>
    <cellStyle name="Accent4 26 3" xfId="3129"/>
    <cellStyle name="Accent4 27" xfId="669"/>
    <cellStyle name="Accent4 27 2" xfId="3130"/>
    <cellStyle name="Accent4 27 3" xfId="3131"/>
    <cellStyle name="Accent4 28" xfId="670"/>
    <cellStyle name="Accent4 28 2" xfId="3132"/>
    <cellStyle name="Accent4 28 3" xfId="3133"/>
    <cellStyle name="Accent4 29" xfId="671"/>
    <cellStyle name="Accent4 29 2" xfId="3134"/>
    <cellStyle name="Accent4 29 3" xfId="3135"/>
    <cellStyle name="Accent4 3" xfId="672"/>
    <cellStyle name="Accent4 3 2" xfId="3136"/>
    <cellStyle name="Accent4 3 3" xfId="3137"/>
    <cellStyle name="Accent4 30" xfId="673"/>
    <cellStyle name="Accent4 30 2" xfId="3138"/>
    <cellStyle name="Accent4 30 3" xfId="3139"/>
    <cellStyle name="Accent4 31" xfId="674"/>
    <cellStyle name="Accent4 31 2" xfId="3140"/>
    <cellStyle name="Accent4 31 3" xfId="3141"/>
    <cellStyle name="Accent4 32" xfId="3142"/>
    <cellStyle name="Accent4 4" xfId="675"/>
    <cellStyle name="Accent4 4 2" xfId="3143"/>
    <cellStyle name="Accent4 4 3" xfId="3144"/>
    <cellStyle name="Accent4 5" xfId="676"/>
    <cellStyle name="Accent4 5 2" xfId="3145"/>
    <cellStyle name="Accent4 5 3" xfId="3146"/>
    <cellStyle name="Accent4 6" xfId="677"/>
    <cellStyle name="Accent4 6 2" xfId="3147"/>
    <cellStyle name="Accent4 6 3" xfId="3148"/>
    <cellStyle name="Accent4 7" xfId="678"/>
    <cellStyle name="Accent4 7 2" xfId="3149"/>
    <cellStyle name="Accent4 7 3" xfId="3150"/>
    <cellStyle name="Accent4 8" xfId="679"/>
    <cellStyle name="Accent4 8 2" xfId="3151"/>
    <cellStyle name="Accent4 8 3" xfId="3152"/>
    <cellStyle name="Accent4 9" xfId="680"/>
    <cellStyle name="Accent4 9 2" xfId="3153"/>
    <cellStyle name="Accent4 9 3" xfId="3154"/>
    <cellStyle name="Accent5 10" xfId="681"/>
    <cellStyle name="Accent5 10 2" xfId="3155"/>
    <cellStyle name="Accent5 10 3" xfId="3156"/>
    <cellStyle name="Accent5 11" xfId="682"/>
    <cellStyle name="Accent5 11 2" xfId="3157"/>
    <cellStyle name="Accent5 11 3" xfId="3158"/>
    <cellStyle name="Accent5 12" xfId="683"/>
    <cellStyle name="Accent5 12 2" xfId="3159"/>
    <cellStyle name="Accent5 12 3" xfId="3160"/>
    <cellStyle name="Accent5 13" xfId="684"/>
    <cellStyle name="Accent5 13 2" xfId="3161"/>
    <cellStyle name="Accent5 13 3" xfId="3162"/>
    <cellStyle name="Accent5 14" xfId="685"/>
    <cellStyle name="Accent5 14 2" xfId="3163"/>
    <cellStyle name="Accent5 14 3" xfId="3164"/>
    <cellStyle name="Accent5 15" xfId="686"/>
    <cellStyle name="Accent5 15 2" xfId="3165"/>
    <cellStyle name="Accent5 15 3" xfId="3166"/>
    <cellStyle name="Accent5 16" xfId="687"/>
    <cellStyle name="Accent5 16 2" xfId="3167"/>
    <cellStyle name="Accent5 16 3" xfId="3168"/>
    <cellStyle name="Accent5 17" xfId="688"/>
    <cellStyle name="Accent5 17 2" xfId="3169"/>
    <cellStyle name="Accent5 17 3" xfId="3170"/>
    <cellStyle name="Accent5 18" xfId="689"/>
    <cellStyle name="Accent5 18 2" xfId="3171"/>
    <cellStyle name="Accent5 18 3" xfId="3172"/>
    <cellStyle name="Accent5 19" xfId="690"/>
    <cellStyle name="Accent5 19 2" xfId="3173"/>
    <cellStyle name="Accent5 19 3" xfId="3174"/>
    <cellStyle name="Accent5 2" xfId="691"/>
    <cellStyle name="Accent5 2 2" xfId="3175"/>
    <cellStyle name="Accent5 2 3" xfId="3176"/>
    <cellStyle name="Accent5 20" xfId="692"/>
    <cellStyle name="Accent5 20 2" xfId="3177"/>
    <cellStyle name="Accent5 20 3" xfId="3178"/>
    <cellStyle name="Accent5 21" xfId="693"/>
    <cellStyle name="Accent5 21 2" xfId="3179"/>
    <cellStyle name="Accent5 21 3" xfId="3180"/>
    <cellStyle name="Accent5 22" xfId="694"/>
    <cellStyle name="Accent5 22 2" xfId="3181"/>
    <cellStyle name="Accent5 22 3" xfId="3182"/>
    <cellStyle name="Accent5 23" xfId="695"/>
    <cellStyle name="Accent5 23 2" xfId="3183"/>
    <cellStyle name="Accent5 23 3" xfId="3184"/>
    <cellStyle name="Accent5 24" xfId="696"/>
    <cellStyle name="Accent5 24 2" xfId="3185"/>
    <cellStyle name="Accent5 24 3" xfId="3186"/>
    <cellStyle name="Accent5 25" xfId="697"/>
    <cellStyle name="Accent5 25 2" xfId="3187"/>
    <cellStyle name="Accent5 25 3" xfId="3188"/>
    <cellStyle name="Accent5 26" xfId="698"/>
    <cellStyle name="Accent5 26 2" xfId="3189"/>
    <cellStyle name="Accent5 26 3" xfId="3190"/>
    <cellStyle name="Accent5 27" xfId="699"/>
    <cellStyle name="Accent5 27 2" xfId="3191"/>
    <cellStyle name="Accent5 27 3" xfId="3192"/>
    <cellStyle name="Accent5 28" xfId="700"/>
    <cellStyle name="Accent5 28 2" xfId="3193"/>
    <cellStyle name="Accent5 28 3" xfId="3194"/>
    <cellStyle name="Accent5 29" xfId="701"/>
    <cellStyle name="Accent5 29 2" xfId="3195"/>
    <cellStyle name="Accent5 29 3" xfId="3196"/>
    <cellStyle name="Accent5 3" xfId="702"/>
    <cellStyle name="Accent5 3 2" xfId="3197"/>
    <cellStyle name="Accent5 3 3" xfId="3198"/>
    <cellStyle name="Accent5 30" xfId="703"/>
    <cellStyle name="Accent5 30 2" xfId="3199"/>
    <cellStyle name="Accent5 30 3" xfId="3200"/>
    <cellStyle name="Accent5 31" xfId="704"/>
    <cellStyle name="Accent5 31 2" xfId="3201"/>
    <cellStyle name="Accent5 31 3" xfId="3202"/>
    <cellStyle name="Accent5 32" xfId="3203"/>
    <cellStyle name="Accent5 4" xfId="705"/>
    <cellStyle name="Accent5 4 2" xfId="3204"/>
    <cellStyle name="Accent5 4 3" xfId="3205"/>
    <cellStyle name="Accent5 5" xfId="706"/>
    <cellStyle name="Accent5 5 2" xfId="3206"/>
    <cellStyle name="Accent5 5 3" xfId="3207"/>
    <cellStyle name="Accent5 6" xfId="707"/>
    <cellStyle name="Accent5 6 2" xfId="3208"/>
    <cellStyle name="Accent5 6 3" xfId="3209"/>
    <cellStyle name="Accent5 7" xfId="708"/>
    <cellStyle name="Accent5 7 2" xfId="3210"/>
    <cellStyle name="Accent5 7 3" xfId="3211"/>
    <cellStyle name="Accent5 8" xfId="709"/>
    <cellStyle name="Accent5 8 2" xfId="3212"/>
    <cellStyle name="Accent5 8 3" xfId="3213"/>
    <cellStyle name="Accent5 9" xfId="710"/>
    <cellStyle name="Accent5 9 2" xfId="3214"/>
    <cellStyle name="Accent5 9 3" xfId="3215"/>
    <cellStyle name="Accent6 10" xfId="711"/>
    <cellStyle name="Accent6 10 2" xfId="3216"/>
    <cellStyle name="Accent6 10 3" xfId="3217"/>
    <cellStyle name="Accent6 11" xfId="712"/>
    <cellStyle name="Accent6 11 2" xfId="3218"/>
    <cellStyle name="Accent6 11 3" xfId="3219"/>
    <cellStyle name="Accent6 12" xfId="713"/>
    <cellStyle name="Accent6 12 2" xfId="3220"/>
    <cellStyle name="Accent6 12 3" xfId="3221"/>
    <cellStyle name="Accent6 13" xfId="714"/>
    <cellStyle name="Accent6 13 2" xfId="3222"/>
    <cellStyle name="Accent6 13 3" xfId="3223"/>
    <cellStyle name="Accent6 14" xfId="715"/>
    <cellStyle name="Accent6 14 2" xfId="3224"/>
    <cellStyle name="Accent6 14 3" xfId="3225"/>
    <cellStyle name="Accent6 15" xfId="716"/>
    <cellStyle name="Accent6 15 2" xfId="3226"/>
    <cellStyle name="Accent6 15 3" xfId="3227"/>
    <cellStyle name="Accent6 16" xfId="717"/>
    <cellStyle name="Accent6 16 2" xfId="3228"/>
    <cellStyle name="Accent6 16 3" xfId="3229"/>
    <cellStyle name="Accent6 17" xfId="718"/>
    <cellStyle name="Accent6 17 2" xfId="3230"/>
    <cellStyle name="Accent6 17 3" xfId="3231"/>
    <cellStyle name="Accent6 18" xfId="719"/>
    <cellStyle name="Accent6 18 2" xfId="3232"/>
    <cellStyle name="Accent6 18 3" xfId="3233"/>
    <cellStyle name="Accent6 19" xfId="720"/>
    <cellStyle name="Accent6 19 2" xfId="3234"/>
    <cellStyle name="Accent6 19 3" xfId="3235"/>
    <cellStyle name="Accent6 2" xfId="721"/>
    <cellStyle name="Accent6 2 2" xfId="3236"/>
    <cellStyle name="Accent6 2 3" xfId="3237"/>
    <cellStyle name="Accent6 20" xfId="722"/>
    <cellStyle name="Accent6 20 2" xfId="3238"/>
    <cellStyle name="Accent6 20 3" xfId="3239"/>
    <cellStyle name="Accent6 21" xfId="723"/>
    <cellStyle name="Accent6 21 2" xfId="3240"/>
    <cellStyle name="Accent6 21 3" xfId="3241"/>
    <cellStyle name="Accent6 22" xfId="724"/>
    <cellStyle name="Accent6 22 2" xfId="3242"/>
    <cellStyle name="Accent6 22 3" xfId="3243"/>
    <cellStyle name="Accent6 23" xfId="725"/>
    <cellStyle name="Accent6 23 2" xfId="3244"/>
    <cellStyle name="Accent6 23 3" xfId="3245"/>
    <cellStyle name="Accent6 24" xfId="726"/>
    <cellStyle name="Accent6 24 2" xfId="3246"/>
    <cellStyle name="Accent6 24 3" xfId="3247"/>
    <cellStyle name="Accent6 25" xfId="727"/>
    <cellStyle name="Accent6 25 2" xfId="3248"/>
    <cellStyle name="Accent6 25 3" xfId="3249"/>
    <cellStyle name="Accent6 26" xfId="728"/>
    <cellStyle name="Accent6 26 2" xfId="3250"/>
    <cellStyle name="Accent6 26 3" xfId="3251"/>
    <cellStyle name="Accent6 27" xfId="729"/>
    <cellStyle name="Accent6 27 2" xfId="3252"/>
    <cellStyle name="Accent6 27 3" xfId="3253"/>
    <cellStyle name="Accent6 28" xfId="730"/>
    <cellStyle name="Accent6 28 2" xfId="3254"/>
    <cellStyle name="Accent6 28 3" xfId="3255"/>
    <cellStyle name="Accent6 29" xfId="731"/>
    <cellStyle name="Accent6 29 2" xfId="3256"/>
    <cellStyle name="Accent6 29 3" xfId="3257"/>
    <cellStyle name="Accent6 3" xfId="732"/>
    <cellStyle name="Accent6 3 2" xfId="3258"/>
    <cellStyle name="Accent6 3 3" xfId="3259"/>
    <cellStyle name="Accent6 30" xfId="733"/>
    <cellStyle name="Accent6 30 2" xfId="3260"/>
    <cellStyle name="Accent6 30 3" xfId="3261"/>
    <cellStyle name="Accent6 31" xfId="734"/>
    <cellStyle name="Accent6 31 2" xfId="3262"/>
    <cellStyle name="Accent6 31 3" xfId="3263"/>
    <cellStyle name="Accent6 32" xfId="3264"/>
    <cellStyle name="Accent6 4" xfId="735"/>
    <cellStyle name="Accent6 4 2" xfId="3265"/>
    <cellStyle name="Accent6 4 3" xfId="3266"/>
    <cellStyle name="Accent6 5" xfId="736"/>
    <cellStyle name="Accent6 5 2" xfId="3267"/>
    <cellStyle name="Accent6 5 3" xfId="3268"/>
    <cellStyle name="Accent6 6" xfId="737"/>
    <cellStyle name="Accent6 6 2" xfId="3269"/>
    <cellStyle name="Accent6 6 3" xfId="3270"/>
    <cellStyle name="Accent6 7" xfId="738"/>
    <cellStyle name="Accent6 7 2" xfId="3271"/>
    <cellStyle name="Accent6 7 3" xfId="3272"/>
    <cellStyle name="Accent6 8" xfId="739"/>
    <cellStyle name="Accent6 8 2" xfId="3273"/>
    <cellStyle name="Accent6 8 3" xfId="3274"/>
    <cellStyle name="Accent6 9" xfId="740"/>
    <cellStyle name="Accent6 9 2" xfId="3275"/>
    <cellStyle name="Accent6 9 3" xfId="3276"/>
    <cellStyle name="AeE­ [0]_INQUIRY ¿?¾÷AßAø " xfId="741"/>
    <cellStyle name="AeE­_INQUIRY ¿?¾÷AßAø " xfId="742"/>
    <cellStyle name="AÞ¸¶ [0]_INQUIRY ¿?¾÷AßAø " xfId="743"/>
    <cellStyle name="AÞ¸¶_INQUIRY ¿?¾÷AßAø " xfId="744"/>
    <cellStyle name="Bad 10" xfId="745"/>
    <cellStyle name="Bad 11" xfId="746"/>
    <cellStyle name="Bad 12" xfId="747"/>
    <cellStyle name="Bad 13" xfId="748"/>
    <cellStyle name="Bad 14" xfId="749"/>
    <cellStyle name="Bad 15" xfId="750"/>
    <cellStyle name="Bad 16" xfId="751"/>
    <cellStyle name="Bad 17" xfId="752"/>
    <cellStyle name="Bad 18" xfId="753"/>
    <cellStyle name="Bad 19" xfId="754"/>
    <cellStyle name="Bad 2" xfId="755"/>
    <cellStyle name="Bad 2 2" xfId="3277"/>
    <cellStyle name="Bad 20" xfId="756"/>
    <cellStyle name="Bad 21" xfId="757"/>
    <cellStyle name="Bad 22" xfId="758"/>
    <cellStyle name="Bad 23" xfId="759"/>
    <cellStyle name="Bad 24" xfId="760"/>
    <cellStyle name="Bad 25" xfId="761"/>
    <cellStyle name="Bad 26" xfId="762"/>
    <cellStyle name="Bad 27" xfId="763"/>
    <cellStyle name="Bad 28" xfId="764"/>
    <cellStyle name="Bad 29" xfId="765"/>
    <cellStyle name="Bad 3" xfId="766"/>
    <cellStyle name="Bad 30" xfId="767"/>
    <cellStyle name="Bad 31" xfId="768"/>
    <cellStyle name="Bad 4" xfId="769"/>
    <cellStyle name="Bad 5" xfId="770"/>
    <cellStyle name="Bad 6" xfId="771"/>
    <cellStyle name="Bad 7" xfId="772"/>
    <cellStyle name="Bad 8" xfId="773"/>
    <cellStyle name="Bad 9" xfId="774"/>
    <cellStyle name="Black" xfId="775"/>
    <cellStyle name="Body" xfId="776"/>
    <cellStyle name="BodyText" xfId="3278"/>
    <cellStyle name="BodyTextWith_K_SEP" xfId="3279"/>
    <cellStyle name="Border" xfId="777"/>
    <cellStyle name="BT_Normal_RC1" xfId="3280"/>
    <cellStyle name="C?AØ_¿?¾÷CoE² " xfId="778"/>
    <cellStyle name="C¥AØ_¿?¾÷CoE² " xfId="779"/>
    <cellStyle name="C￥AØ_¿μ¾÷CoE² " xfId="780"/>
    <cellStyle name="Calc Currency (0)" xfId="781"/>
    <cellStyle name="Calc Currency (0) 2" xfId="3281"/>
    <cellStyle name="Calculation 10" xfId="782"/>
    <cellStyle name="Calculation 11" xfId="783"/>
    <cellStyle name="Calculation 12" xfId="784"/>
    <cellStyle name="Calculation 13" xfId="785"/>
    <cellStyle name="Calculation 14" xfId="786"/>
    <cellStyle name="Calculation 15" xfId="787"/>
    <cellStyle name="Calculation 16" xfId="788"/>
    <cellStyle name="Calculation 17" xfId="789"/>
    <cellStyle name="Calculation 18" xfId="790"/>
    <cellStyle name="Calculation 19" xfId="791"/>
    <cellStyle name="Calculation 2" xfId="792"/>
    <cellStyle name="Calculation 2 2" xfId="1830"/>
    <cellStyle name="Calculation 20" xfId="793"/>
    <cellStyle name="Calculation 21" xfId="794"/>
    <cellStyle name="Calculation 22" xfId="795"/>
    <cellStyle name="Calculation 23" xfId="796"/>
    <cellStyle name="Calculation 24" xfId="797"/>
    <cellStyle name="Calculation 25" xfId="798"/>
    <cellStyle name="Calculation 26" xfId="799"/>
    <cellStyle name="Calculation 27" xfId="800"/>
    <cellStyle name="Calculation 28" xfId="801"/>
    <cellStyle name="Calculation 29" xfId="802"/>
    <cellStyle name="Calculation 3" xfId="803"/>
    <cellStyle name="Calculation 30" xfId="804"/>
    <cellStyle name="Calculation 31" xfId="805"/>
    <cellStyle name="Calculation 4" xfId="806"/>
    <cellStyle name="Calculation 5" xfId="807"/>
    <cellStyle name="Calculation 6" xfId="808"/>
    <cellStyle name="Calculation 7" xfId="809"/>
    <cellStyle name="Calculation 8" xfId="810"/>
    <cellStyle name="Calculation 9" xfId="811"/>
    <cellStyle name="Check Cell 10" xfId="812"/>
    <cellStyle name="Check Cell 11" xfId="813"/>
    <cellStyle name="Check Cell 12" xfId="814"/>
    <cellStyle name="Check Cell 13" xfId="815"/>
    <cellStyle name="Check Cell 14" xfId="816"/>
    <cellStyle name="Check Cell 15" xfId="817"/>
    <cellStyle name="Check Cell 16" xfId="818"/>
    <cellStyle name="Check Cell 17" xfId="819"/>
    <cellStyle name="Check Cell 18" xfId="820"/>
    <cellStyle name="Check Cell 19" xfId="821"/>
    <cellStyle name="Check Cell 2" xfId="822"/>
    <cellStyle name="Check Cell 2 2" xfId="3282"/>
    <cellStyle name="Check Cell 20" xfId="823"/>
    <cellStyle name="Check Cell 21" xfId="824"/>
    <cellStyle name="Check Cell 22" xfId="825"/>
    <cellStyle name="Check Cell 23" xfId="826"/>
    <cellStyle name="Check Cell 24" xfId="827"/>
    <cellStyle name="Check Cell 25" xfId="828"/>
    <cellStyle name="Check Cell 26" xfId="829"/>
    <cellStyle name="Check Cell 27" xfId="830"/>
    <cellStyle name="Check Cell 28" xfId="831"/>
    <cellStyle name="Check Cell 29" xfId="832"/>
    <cellStyle name="Check Cell 3" xfId="833"/>
    <cellStyle name="Check Cell 30" xfId="834"/>
    <cellStyle name="Check Cell 31" xfId="835"/>
    <cellStyle name="Check Cell 4" xfId="836"/>
    <cellStyle name="Check Cell 5" xfId="837"/>
    <cellStyle name="Check Cell 6" xfId="838"/>
    <cellStyle name="Check Cell 7" xfId="839"/>
    <cellStyle name="Check Cell 8" xfId="840"/>
    <cellStyle name="Check Cell 9" xfId="841"/>
    <cellStyle name="Comma 10" xfId="3283"/>
    <cellStyle name="Comma 11" xfId="3284"/>
    <cellStyle name="Comma 12" xfId="3285"/>
    <cellStyle name="Comma 13" xfId="842"/>
    <cellStyle name="Comma 14" xfId="3286"/>
    <cellStyle name="Comma 15" xfId="843"/>
    <cellStyle name="Comma 16" xfId="3287"/>
    <cellStyle name="Comma 17" xfId="844"/>
    <cellStyle name="Comma 19" xfId="845"/>
    <cellStyle name="Comma 2" xfId="846"/>
    <cellStyle name="Comma 2 2" xfId="847"/>
    <cellStyle name="Comma 2 2 2" xfId="3288"/>
    <cellStyle name="Comma 2 2 2 2" xfId="3289"/>
    <cellStyle name="Comma 2 2 2_Sheet2" xfId="3290"/>
    <cellStyle name="Comma 2 2 3" xfId="3291"/>
    <cellStyle name="Comma 2 2_Sheet2" xfId="3292"/>
    <cellStyle name="Comma 2 3" xfId="1639"/>
    <cellStyle name="Comma 2 3 2" xfId="3293"/>
    <cellStyle name="Comma 2 3_Sheet2" xfId="3294"/>
    <cellStyle name="Comma 2_Sheet2" xfId="3295"/>
    <cellStyle name="Comma 21" xfId="848"/>
    <cellStyle name="Comma 22" xfId="849"/>
    <cellStyle name="Comma 25" xfId="850"/>
    <cellStyle name="Comma 26" xfId="851"/>
    <cellStyle name="Comma 28" xfId="852"/>
    <cellStyle name="Comma 3" xfId="853"/>
    <cellStyle name="Comma 3 2" xfId="3296"/>
    <cellStyle name="Comma 30" xfId="854"/>
    <cellStyle name="Comma 4" xfId="855"/>
    <cellStyle name="Comma 4 2" xfId="856"/>
    <cellStyle name="Comma 4 3" xfId="3297"/>
    <cellStyle name="Comma 4 3 2" xfId="3298"/>
    <cellStyle name="Comma 4 3 3" xfId="3299"/>
    <cellStyle name="Comma 5" xfId="857"/>
    <cellStyle name="Comma 5 2" xfId="3300"/>
    <cellStyle name="Comma 6" xfId="858"/>
    <cellStyle name="Comma 6 2" xfId="3301"/>
    <cellStyle name="Comma 6 3" xfId="3302"/>
    <cellStyle name="Comma 6 4" xfId="3303"/>
    <cellStyle name="Comma 6_Sheet2" xfId="3304"/>
    <cellStyle name="Comma 7" xfId="859"/>
    <cellStyle name="Comma 8" xfId="3305"/>
    <cellStyle name="Comma 8 2" xfId="3306"/>
    <cellStyle name="Comma 9" xfId="3307"/>
    <cellStyle name="Comma0" xfId="860"/>
    <cellStyle name="Copied" xfId="861"/>
    <cellStyle name="Currency 2" xfId="862"/>
    <cellStyle name="Currency 2 2" xfId="863"/>
    <cellStyle name="Currency 2 3" xfId="3308"/>
    <cellStyle name="Currency 2 4" xfId="3309"/>
    <cellStyle name="Currency 3" xfId="864"/>
    <cellStyle name="Currency0" xfId="865"/>
    <cellStyle name="Currency0 2" xfId="866"/>
    <cellStyle name="Currency0 3" xfId="867"/>
    <cellStyle name="Currency0 3 2" xfId="868"/>
    <cellStyle name="Date" xfId="869"/>
    <cellStyle name="Dezimal [0]_laroux" xfId="870"/>
    <cellStyle name="Dezimal_laroux" xfId="871"/>
    <cellStyle name="Entered" xfId="872"/>
    <cellStyle name="Euro" xfId="873"/>
    <cellStyle name="Euro 2" xfId="874"/>
    <cellStyle name="Euro 3" xfId="875"/>
    <cellStyle name="Euro 3 2" xfId="876"/>
    <cellStyle name="Excel Built-in Normal" xfId="877"/>
    <cellStyle name="Excel Built-in Normal 2" xfId="3310"/>
    <cellStyle name="Explanatory Text 10" xfId="878"/>
    <cellStyle name="Explanatory Text 11" xfId="879"/>
    <cellStyle name="Explanatory Text 12" xfId="880"/>
    <cellStyle name="Explanatory Text 13" xfId="881"/>
    <cellStyle name="Explanatory Text 14" xfId="882"/>
    <cellStyle name="Explanatory Text 15" xfId="883"/>
    <cellStyle name="Explanatory Text 16" xfId="884"/>
    <cellStyle name="Explanatory Text 17" xfId="885"/>
    <cellStyle name="Explanatory Text 18" xfId="886"/>
    <cellStyle name="Explanatory Text 19" xfId="887"/>
    <cellStyle name="Explanatory Text 2" xfId="888"/>
    <cellStyle name="Explanatory Text 2 2" xfId="3311"/>
    <cellStyle name="Explanatory Text 20" xfId="889"/>
    <cellStyle name="Explanatory Text 21" xfId="890"/>
    <cellStyle name="Explanatory Text 22" xfId="891"/>
    <cellStyle name="Explanatory Text 23" xfId="892"/>
    <cellStyle name="Explanatory Text 24" xfId="893"/>
    <cellStyle name="Explanatory Text 25" xfId="894"/>
    <cellStyle name="Explanatory Text 26" xfId="895"/>
    <cellStyle name="Explanatory Text 27" xfId="896"/>
    <cellStyle name="Explanatory Text 28" xfId="897"/>
    <cellStyle name="Explanatory Text 29" xfId="898"/>
    <cellStyle name="Explanatory Text 3" xfId="899"/>
    <cellStyle name="Explanatory Text 30" xfId="900"/>
    <cellStyle name="Explanatory Text 31" xfId="901"/>
    <cellStyle name="Explanatory Text 4" xfId="902"/>
    <cellStyle name="Explanatory Text 5" xfId="903"/>
    <cellStyle name="Explanatory Text 6" xfId="904"/>
    <cellStyle name="Explanatory Text 7" xfId="905"/>
    <cellStyle name="Explanatory Text 8" xfId="906"/>
    <cellStyle name="Explanatory Text 9" xfId="907"/>
    <cellStyle name="Fixed" xfId="908"/>
    <cellStyle name="FootNote" xfId="3312"/>
    <cellStyle name="FootNote 2" xfId="3313"/>
    <cellStyle name="Good 10" xfId="909"/>
    <cellStyle name="Good 11" xfId="910"/>
    <cellStyle name="Good 12" xfId="911"/>
    <cellStyle name="Good 13" xfId="912"/>
    <cellStyle name="Good 14" xfId="913"/>
    <cellStyle name="Good 15" xfId="914"/>
    <cellStyle name="Good 16" xfId="915"/>
    <cellStyle name="Good 17" xfId="916"/>
    <cellStyle name="Good 18" xfId="917"/>
    <cellStyle name="Good 19" xfId="918"/>
    <cellStyle name="Good 2" xfId="919"/>
    <cellStyle name="Good 2 2" xfId="3314"/>
    <cellStyle name="Good 20" xfId="920"/>
    <cellStyle name="Good 21" xfId="921"/>
    <cellStyle name="Good 22" xfId="922"/>
    <cellStyle name="Good 23" xfId="923"/>
    <cellStyle name="Good 24" xfId="924"/>
    <cellStyle name="Good 25" xfId="925"/>
    <cellStyle name="Good 26" xfId="926"/>
    <cellStyle name="Good 27" xfId="927"/>
    <cellStyle name="Good 28" xfId="928"/>
    <cellStyle name="Good 29" xfId="929"/>
    <cellStyle name="Good 3" xfId="930"/>
    <cellStyle name="Good 30" xfId="931"/>
    <cellStyle name="Good 31" xfId="932"/>
    <cellStyle name="Good 4" xfId="933"/>
    <cellStyle name="Good 5" xfId="934"/>
    <cellStyle name="Good 6" xfId="935"/>
    <cellStyle name="Good 7" xfId="936"/>
    <cellStyle name="Good 8" xfId="937"/>
    <cellStyle name="Good 9" xfId="938"/>
    <cellStyle name="Grey" xfId="939"/>
    <cellStyle name="Grey 2" xfId="940"/>
    <cellStyle name="grey band" xfId="3315"/>
    <cellStyle name="HC_Bold_TL1" xfId="3316"/>
    <cellStyle name="Head 1" xfId="941"/>
    <cellStyle name="Header1" xfId="942"/>
    <cellStyle name="Header2" xfId="943"/>
    <cellStyle name="HeaderText" xfId="3317"/>
    <cellStyle name="Heading 1 10" xfId="944"/>
    <cellStyle name="Heading 1 10 2" xfId="3318"/>
    <cellStyle name="Heading 1 10 3" xfId="3319"/>
    <cellStyle name="Heading 1 11" xfId="945"/>
    <cellStyle name="Heading 1 11 2" xfId="3320"/>
    <cellStyle name="Heading 1 11 3" xfId="3321"/>
    <cellStyle name="Heading 1 12" xfId="946"/>
    <cellStyle name="Heading 1 12 2" xfId="3322"/>
    <cellStyle name="Heading 1 12 3" xfId="3323"/>
    <cellStyle name="Heading 1 13" xfId="947"/>
    <cellStyle name="Heading 1 13 2" xfId="3324"/>
    <cellStyle name="Heading 1 13 3" xfId="3325"/>
    <cellStyle name="Heading 1 14" xfId="948"/>
    <cellStyle name="Heading 1 14 2" xfId="3326"/>
    <cellStyle name="Heading 1 14 3" xfId="3327"/>
    <cellStyle name="Heading 1 15" xfId="949"/>
    <cellStyle name="Heading 1 15 2" xfId="3328"/>
    <cellStyle name="Heading 1 15 3" xfId="3329"/>
    <cellStyle name="Heading 1 16" xfId="950"/>
    <cellStyle name="Heading 1 16 2" xfId="3330"/>
    <cellStyle name="Heading 1 16 3" xfId="3331"/>
    <cellStyle name="Heading 1 17" xfId="951"/>
    <cellStyle name="Heading 1 17 2" xfId="3332"/>
    <cellStyle name="Heading 1 17 3" xfId="3333"/>
    <cellStyle name="Heading 1 18" xfId="952"/>
    <cellStyle name="Heading 1 18 2" xfId="3334"/>
    <cellStyle name="Heading 1 18 3" xfId="3335"/>
    <cellStyle name="Heading 1 19" xfId="953"/>
    <cellStyle name="Heading 1 19 2" xfId="3336"/>
    <cellStyle name="Heading 1 19 3" xfId="3337"/>
    <cellStyle name="Heading 1 2" xfId="954"/>
    <cellStyle name="Heading 1 2 2" xfId="3338"/>
    <cellStyle name="Heading 1 2 3" xfId="3339"/>
    <cellStyle name="Heading 1 20" xfId="955"/>
    <cellStyle name="Heading 1 20 2" xfId="3340"/>
    <cellStyle name="Heading 1 20 3" xfId="3341"/>
    <cellStyle name="Heading 1 21" xfId="956"/>
    <cellStyle name="Heading 1 21 2" xfId="3342"/>
    <cellStyle name="Heading 1 21 3" xfId="3343"/>
    <cellStyle name="Heading 1 22" xfId="957"/>
    <cellStyle name="Heading 1 22 2" xfId="3344"/>
    <cellStyle name="Heading 1 22 3" xfId="3345"/>
    <cellStyle name="Heading 1 23" xfId="958"/>
    <cellStyle name="Heading 1 23 2" xfId="3346"/>
    <cellStyle name="Heading 1 23 3" xfId="3347"/>
    <cellStyle name="Heading 1 24" xfId="959"/>
    <cellStyle name="Heading 1 24 2" xfId="3348"/>
    <cellStyle name="Heading 1 24 3" xfId="3349"/>
    <cellStyle name="Heading 1 25" xfId="960"/>
    <cellStyle name="Heading 1 25 2" xfId="3350"/>
    <cellStyle name="Heading 1 25 3" xfId="3351"/>
    <cellStyle name="Heading 1 26" xfId="961"/>
    <cellStyle name="Heading 1 26 2" xfId="3352"/>
    <cellStyle name="Heading 1 26 3" xfId="3353"/>
    <cellStyle name="Heading 1 27" xfId="962"/>
    <cellStyle name="Heading 1 27 2" xfId="3354"/>
    <cellStyle name="Heading 1 27 3" xfId="3355"/>
    <cellStyle name="Heading 1 28" xfId="963"/>
    <cellStyle name="Heading 1 28 2" xfId="3356"/>
    <cellStyle name="Heading 1 28 3" xfId="3357"/>
    <cellStyle name="Heading 1 29" xfId="964"/>
    <cellStyle name="Heading 1 29 2" xfId="3358"/>
    <cellStyle name="Heading 1 29 3" xfId="3359"/>
    <cellStyle name="Heading 1 3" xfId="965"/>
    <cellStyle name="Heading 1 3 2" xfId="3360"/>
    <cellStyle name="Heading 1 3 3" xfId="3361"/>
    <cellStyle name="Heading 1 30" xfId="966"/>
    <cellStyle name="Heading 1 30 2" xfId="3362"/>
    <cellStyle name="Heading 1 30 3" xfId="3363"/>
    <cellStyle name="Heading 1 31" xfId="967"/>
    <cellStyle name="Heading 1 31 2" xfId="3364"/>
    <cellStyle name="Heading 1 31 3" xfId="3365"/>
    <cellStyle name="Heading 1 32" xfId="3366"/>
    <cellStyle name="Heading 1 4" xfId="968"/>
    <cellStyle name="Heading 1 4 2" xfId="3367"/>
    <cellStyle name="Heading 1 4 3" xfId="3368"/>
    <cellStyle name="Heading 1 5" xfId="969"/>
    <cellStyle name="Heading 1 5 2" xfId="3369"/>
    <cellStyle name="Heading 1 5 3" xfId="3370"/>
    <cellStyle name="Heading 1 6" xfId="970"/>
    <cellStyle name="Heading 1 6 2" xfId="3371"/>
    <cellStyle name="Heading 1 6 3" xfId="3372"/>
    <cellStyle name="Heading 1 7" xfId="971"/>
    <cellStyle name="Heading 1 7 2" xfId="3373"/>
    <cellStyle name="Heading 1 7 3" xfId="3374"/>
    <cellStyle name="Heading 1 8" xfId="972"/>
    <cellStyle name="Heading 1 8 2" xfId="3375"/>
    <cellStyle name="Heading 1 8 3" xfId="3376"/>
    <cellStyle name="Heading 1 9" xfId="973"/>
    <cellStyle name="Heading 1 9 2" xfId="3377"/>
    <cellStyle name="Heading 1 9 3" xfId="3378"/>
    <cellStyle name="Heading 2 10" xfId="974"/>
    <cellStyle name="Heading 2 10 2" xfId="3379"/>
    <cellStyle name="Heading 2 10 3" xfId="3380"/>
    <cellStyle name="Heading 2 11" xfId="975"/>
    <cellStyle name="Heading 2 11 2" xfId="3381"/>
    <cellStyle name="Heading 2 11 3" xfId="3382"/>
    <cellStyle name="Heading 2 12" xfId="976"/>
    <cellStyle name="Heading 2 12 2" xfId="3383"/>
    <cellStyle name="Heading 2 12 3" xfId="3384"/>
    <cellStyle name="Heading 2 13" xfId="977"/>
    <cellStyle name="Heading 2 13 2" xfId="3385"/>
    <cellStyle name="Heading 2 13 3" xfId="3386"/>
    <cellStyle name="Heading 2 14" xfId="978"/>
    <cellStyle name="Heading 2 14 2" xfId="3387"/>
    <cellStyle name="Heading 2 14 3" xfId="3388"/>
    <cellStyle name="Heading 2 15" xfId="979"/>
    <cellStyle name="Heading 2 15 2" xfId="3389"/>
    <cellStyle name="Heading 2 15 3" xfId="3390"/>
    <cellStyle name="Heading 2 16" xfId="980"/>
    <cellStyle name="Heading 2 16 2" xfId="3391"/>
    <cellStyle name="Heading 2 16 3" xfId="3392"/>
    <cellStyle name="Heading 2 17" xfId="981"/>
    <cellStyle name="Heading 2 17 2" xfId="3393"/>
    <cellStyle name="Heading 2 17 3" xfId="3394"/>
    <cellStyle name="Heading 2 18" xfId="982"/>
    <cellStyle name="Heading 2 18 2" xfId="3395"/>
    <cellStyle name="Heading 2 18 3" xfId="3396"/>
    <cellStyle name="Heading 2 19" xfId="983"/>
    <cellStyle name="Heading 2 19 2" xfId="3397"/>
    <cellStyle name="Heading 2 19 3" xfId="3398"/>
    <cellStyle name="Heading 2 2" xfId="984"/>
    <cellStyle name="Heading 2 2 2" xfId="3399"/>
    <cellStyle name="Heading 2 2 3" xfId="3400"/>
    <cellStyle name="Heading 2 20" xfId="985"/>
    <cellStyle name="Heading 2 20 2" xfId="3401"/>
    <cellStyle name="Heading 2 20 3" xfId="3402"/>
    <cellStyle name="Heading 2 21" xfId="986"/>
    <cellStyle name="Heading 2 21 2" xfId="3403"/>
    <cellStyle name="Heading 2 21 3" xfId="3404"/>
    <cellStyle name="Heading 2 22" xfId="987"/>
    <cellStyle name="Heading 2 22 2" xfId="3405"/>
    <cellStyle name="Heading 2 22 3" xfId="3406"/>
    <cellStyle name="Heading 2 23" xfId="988"/>
    <cellStyle name="Heading 2 23 2" xfId="3407"/>
    <cellStyle name="Heading 2 23 3" xfId="3408"/>
    <cellStyle name="Heading 2 24" xfId="989"/>
    <cellStyle name="Heading 2 24 2" xfId="3409"/>
    <cellStyle name="Heading 2 24 3" xfId="3410"/>
    <cellStyle name="Heading 2 25" xfId="990"/>
    <cellStyle name="Heading 2 25 2" xfId="3411"/>
    <cellStyle name="Heading 2 25 3" xfId="3412"/>
    <cellStyle name="Heading 2 26" xfId="991"/>
    <cellStyle name="Heading 2 26 2" xfId="3413"/>
    <cellStyle name="Heading 2 26 3" xfId="3414"/>
    <cellStyle name="Heading 2 27" xfId="992"/>
    <cellStyle name="Heading 2 27 2" xfId="3415"/>
    <cellStyle name="Heading 2 27 3" xfId="3416"/>
    <cellStyle name="Heading 2 28" xfId="993"/>
    <cellStyle name="Heading 2 28 2" xfId="3417"/>
    <cellStyle name="Heading 2 28 3" xfId="3418"/>
    <cellStyle name="Heading 2 29" xfId="994"/>
    <cellStyle name="Heading 2 29 2" xfId="3419"/>
    <cellStyle name="Heading 2 29 3" xfId="3420"/>
    <cellStyle name="Heading 2 3" xfId="995"/>
    <cellStyle name="Heading 2 3 2" xfId="3421"/>
    <cellStyle name="Heading 2 3 3" xfId="3422"/>
    <cellStyle name="Heading 2 30" xfId="996"/>
    <cellStyle name="Heading 2 30 2" xfId="3423"/>
    <cellStyle name="Heading 2 30 3" xfId="3424"/>
    <cellStyle name="Heading 2 31" xfId="997"/>
    <cellStyle name="Heading 2 31 2" xfId="3425"/>
    <cellStyle name="Heading 2 31 3" xfId="3426"/>
    <cellStyle name="Heading 2 32" xfId="3427"/>
    <cellStyle name="Heading 2 4" xfId="998"/>
    <cellStyle name="Heading 2 4 2" xfId="3428"/>
    <cellStyle name="Heading 2 4 3" xfId="3429"/>
    <cellStyle name="Heading 2 5" xfId="999"/>
    <cellStyle name="Heading 2 5 2" xfId="3430"/>
    <cellStyle name="Heading 2 5 3" xfId="3431"/>
    <cellStyle name="Heading 2 6" xfId="1000"/>
    <cellStyle name="Heading 2 6 2" xfId="3432"/>
    <cellStyle name="Heading 2 6 3" xfId="3433"/>
    <cellStyle name="Heading 2 7" xfId="1001"/>
    <cellStyle name="Heading 2 7 2" xfId="3434"/>
    <cellStyle name="Heading 2 7 3" xfId="3435"/>
    <cellStyle name="Heading 2 8" xfId="1002"/>
    <cellStyle name="Heading 2 8 2" xfId="3436"/>
    <cellStyle name="Heading 2 8 3" xfId="3437"/>
    <cellStyle name="Heading 2 9" xfId="1003"/>
    <cellStyle name="Heading 2 9 2" xfId="3438"/>
    <cellStyle name="Heading 2 9 3" xfId="3439"/>
    <cellStyle name="Heading 3 10" xfId="1004"/>
    <cellStyle name="Heading 3 10 2" xfId="3440"/>
    <cellStyle name="Heading 3 10 3" xfId="3441"/>
    <cellStyle name="Heading 3 11" xfId="1005"/>
    <cellStyle name="Heading 3 11 2" xfId="3442"/>
    <cellStyle name="Heading 3 11 3" xfId="3443"/>
    <cellStyle name="Heading 3 12" xfId="1006"/>
    <cellStyle name="Heading 3 12 2" xfId="3444"/>
    <cellStyle name="Heading 3 12 3" xfId="3445"/>
    <cellStyle name="Heading 3 13" xfId="1007"/>
    <cellStyle name="Heading 3 13 2" xfId="3446"/>
    <cellStyle name="Heading 3 13 3" xfId="3447"/>
    <cellStyle name="Heading 3 14" xfId="1008"/>
    <cellStyle name="Heading 3 14 2" xfId="3448"/>
    <cellStyle name="Heading 3 14 3" xfId="3449"/>
    <cellStyle name="Heading 3 15" xfId="1009"/>
    <cellStyle name="Heading 3 15 2" xfId="3450"/>
    <cellStyle name="Heading 3 15 3" xfId="3451"/>
    <cellStyle name="Heading 3 16" xfId="1010"/>
    <cellStyle name="Heading 3 16 2" xfId="3452"/>
    <cellStyle name="Heading 3 16 3" xfId="3453"/>
    <cellStyle name="Heading 3 17" xfId="1011"/>
    <cellStyle name="Heading 3 17 2" xfId="3454"/>
    <cellStyle name="Heading 3 17 3" xfId="3455"/>
    <cellStyle name="Heading 3 18" xfId="1012"/>
    <cellStyle name="Heading 3 18 2" xfId="3456"/>
    <cellStyle name="Heading 3 18 3" xfId="3457"/>
    <cellStyle name="Heading 3 19" xfId="1013"/>
    <cellStyle name="Heading 3 19 2" xfId="3458"/>
    <cellStyle name="Heading 3 19 3" xfId="3459"/>
    <cellStyle name="Heading 3 2" xfId="1014"/>
    <cellStyle name="Heading 3 2 2" xfId="3460"/>
    <cellStyle name="Heading 3 2 3" xfId="3461"/>
    <cellStyle name="Heading 3 20" xfId="1015"/>
    <cellStyle name="Heading 3 20 2" xfId="3462"/>
    <cellStyle name="Heading 3 20 3" xfId="3463"/>
    <cellStyle name="Heading 3 21" xfId="1016"/>
    <cellStyle name="Heading 3 21 2" xfId="3464"/>
    <cellStyle name="Heading 3 21 3" xfId="3465"/>
    <cellStyle name="Heading 3 22" xfId="1017"/>
    <cellStyle name="Heading 3 22 2" xfId="3466"/>
    <cellStyle name="Heading 3 22 3" xfId="3467"/>
    <cellStyle name="Heading 3 23" xfId="1018"/>
    <cellStyle name="Heading 3 23 2" xfId="3468"/>
    <cellStyle name="Heading 3 23 3" xfId="3469"/>
    <cellStyle name="Heading 3 24" xfId="1019"/>
    <cellStyle name="Heading 3 24 2" xfId="3470"/>
    <cellStyle name="Heading 3 24 3" xfId="3471"/>
    <cellStyle name="Heading 3 25" xfId="1020"/>
    <cellStyle name="Heading 3 25 2" xfId="3472"/>
    <cellStyle name="Heading 3 25 3" xfId="3473"/>
    <cellStyle name="Heading 3 26" xfId="1021"/>
    <cellStyle name="Heading 3 26 2" xfId="3474"/>
    <cellStyle name="Heading 3 26 3" xfId="3475"/>
    <cellStyle name="Heading 3 27" xfId="1022"/>
    <cellStyle name="Heading 3 27 2" xfId="3476"/>
    <cellStyle name="Heading 3 27 3" xfId="3477"/>
    <cellStyle name="Heading 3 28" xfId="1023"/>
    <cellStyle name="Heading 3 28 2" xfId="3478"/>
    <cellStyle name="Heading 3 28 3" xfId="3479"/>
    <cellStyle name="Heading 3 29" xfId="1024"/>
    <cellStyle name="Heading 3 29 2" xfId="3480"/>
    <cellStyle name="Heading 3 29 3" xfId="3481"/>
    <cellStyle name="Heading 3 3" xfId="1025"/>
    <cellStyle name="Heading 3 3 2" xfId="3482"/>
    <cellStyle name="Heading 3 3 3" xfId="3483"/>
    <cellStyle name="Heading 3 30" xfId="1026"/>
    <cellStyle name="Heading 3 30 2" xfId="3484"/>
    <cellStyle name="Heading 3 30 3" xfId="3485"/>
    <cellStyle name="Heading 3 31" xfId="1027"/>
    <cellStyle name="Heading 3 31 2" xfId="3486"/>
    <cellStyle name="Heading 3 31 3" xfId="3487"/>
    <cellStyle name="Heading 3 32" xfId="3488"/>
    <cellStyle name="Heading 3 4" xfId="1028"/>
    <cellStyle name="Heading 3 4 2" xfId="3489"/>
    <cellStyle name="Heading 3 4 3" xfId="3490"/>
    <cellStyle name="Heading 3 5" xfId="1029"/>
    <cellStyle name="Heading 3 5 2" xfId="3491"/>
    <cellStyle name="Heading 3 5 3" xfId="3492"/>
    <cellStyle name="Heading 3 6" xfId="1030"/>
    <cellStyle name="Heading 3 6 2" xfId="3493"/>
    <cellStyle name="Heading 3 6 3" xfId="3494"/>
    <cellStyle name="Heading 3 7" xfId="1031"/>
    <cellStyle name="Heading 3 7 2" xfId="3495"/>
    <cellStyle name="Heading 3 7 3" xfId="3496"/>
    <cellStyle name="Heading 3 8" xfId="1032"/>
    <cellStyle name="Heading 3 8 2" xfId="3497"/>
    <cellStyle name="Heading 3 8 3" xfId="3498"/>
    <cellStyle name="Heading 3 9" xfId="1033"/>
    <cellStyle name="Heading 3 9 2" xfId="3499"/>
    <cellStyle name="Heading 3 9 3" xfId="3500"/>
    <cellStyle name="Heading 4 10" xfId="1034"/>
    <cellStyle name="Heading 4 10 2" xfId="3501"/>
    <cellStyle name="Heading 4 10 3" xfId="3502"/>
    <cellStyle name="Heading 4 11" xfId="1035"/>
    <cellStyle name="Heading 4 11 2" xfId="3503"/>
    <cellStyle name="Heading 4 11 3" xfId="3504"/>
    <cellStyle name="Heading 4 12" xfId="1036"/>
    <cellStyle name="Heading 4 12 2" xfId="3505"/>
    <cellStyle name="Heading 4 12 3" xfId="3506"/>
    <cellStyle name="Heading 4 13" xfId="1037"/>
    <cellStyle name="Heading 4 13 2" xfId="3507"/>
    <cellStyle name="Heading 4 13 3" xfId="3508"/>
    <cellStyle name="Heading 4 14" xfId="1038"/>
    <cellStyle name="Heading 4 14 2" xfId="3509"/>
    <cellStyle name="Heading 4 14 3" xfId="3510"/>
    <cellStyle name="Heading 4 15" xfId="1039"/>
    <cellStyle name="Heading 4 15 2" xfId="3511"/>
    <cellStyle name="Heading 4 15 3" xfId="3512"/>
    <cellStyle name="Heading 4 16" xfId="1040"/>
    <cellStyle name="Heading 4 16 2" xfId="3513"/>
    <cellStyle name="Heading 4 16 3" xfId="3514"/>
    <cellStyle name="Heading 4 17" xfId="1041"/>
    <cellStyle name="Heading 4 17 2" xfId="3515"/>
    <cellStyle name="Heading 4 17 3" xfId="3516"/>
    <cellStyle name="Heading 4 18" xfId="1042"/>
    <cellStyle name="Heading 4 18 2" xfId="3517"/>
    <cellStyle name="Heading 4 18 3" xfId="3518"/>
    <cellStyle name="Heading 4 19" xfId="1043"/>
    <cellStyle name="Heading 4 19 2" xfId="3519"/>
    <cellStyle name="Heading 4 19 3" xfId="3520"/>
    <cellStyle name="Heading 4 2" xfId="1044"/>
    <cellStyle name="Heading 4 2 2" xfId="3521"/>
    <cellStyle name="Heading 4 2 3" xfId="3522"/>
    <cellStyle name="Heading 4 20" xfId="1045"/>
    <cellStyle name="Heading 4 20 2" xfId="3523"/>
    <cellStyle name="Heading 4 20 3" xfId="3524"/>
    <cellStyle name="Heading 4 21" xfId="1046"/>
    <cellStyle name="Heading 4 21 2" xfId="3525"/>
    <cellStyle name="Heading 4 21 3" xfId="3526"/>
    <cellStyle name="Heading 4 22" xfId="1047"/>
    <cellStyle name="Heading 4 22 2" xfId="3527"/>
    <cellStyle name="Heading 4 22 3" xfId="3528"/>
    <cellStyle name="Heading 4 23" xfId="1048"/>
    <cellStyle name="Heading 4 23 2" xfId="3529"/>
    <cellStyle name="Heading 4 23 3" xfId="3530"/>
    <cellStyle name="Heading 4 24" xfId="1049"/>
    <cellStyle name="Heading 4 24 2" xfId="3531"/>
    <cellStyle name="Heading 4 24 3" xfId="3532"/>
    <cellStyle name="Heading 4 25" xfId="1050"/>
    <cellStyle name="Heading 4 25 2" xfId="3533"/>
    <cellStyle name="Heading 4 25 3" xfId="3534"/>
    <cellStyle name="Heading 4 26" xfId="1051"/>
    <cellStyle name="Heading 4 26 2" xfId="3535"/>
    <cellStyle name="Heading 4 26 3" xfId="3536"/>
    <cellStyle name="Heading 4 27" xfId="1052"/>
    <cellStyle name="Heading 4 27 2" xfId="3537"/>
    <cellStyle name="Heading 4 27 3" xfId="3538"/>
    <cellStyle name="Heading 4 28" xfId="1053"/>
    <cellStyle name="Heading 4 28 2" xfId="3539"/>
    <cellStyle name="Heading 4 28 3" xfId="3540"/>
    <cellStyle name="Heading 4 29" xfId="1054"/>
    <cellStyle name="Heading 4 29 2" xfId="3541"/>
    <cellStyle name="Heading 4 29 3" xfId="3542"/>
    <cellStyle name="Heading 4 3" xfId="1055"/>
    <cellStyle name="Heading 4 3 2" xfId="3543"/>
    <cellStyle name="Heading 4 3 3" xfId="3544"/>
    <cellStyle name="Heading 4 30" xfId="1056"/>
    <cellStyle name="Heading 4 30 2" xfId="3545"/>
    <cellStyle name="Heading 4 30 3" xfId="3546"/>
    <cellStyle name="Heading 4 31" xfId="1057"/>
    <cellStyle name="Heading 4 31 2" xfId="3547"/>
    <cellStyle name="Heading 4 31 3" xfId="3548"/>
    <cellStyle name="Heading 4 32" xfId="3549"/>
    <cellStyle name="Heading 4 4" xfId="1058"/>
    <cellStyle name="Heading 4 4 2" xfId="3550"/>
    <cellStyle name="Heading 4 4 3" xfId="3551"/>
    <cellStyle name="Heading 4 5" xfId="1059"/>
    <cellStyle name="Heading 4 5 2" xfId="3552"/>
    <cellStyle name="Heading 4 5 3" xfId="3553"/>
    <cellStyle name="Heading 4 6" xfId="1060"/>
    <cellStyle name="Heading 4 6 2" xfId="3554"/>
    <cellStyle name="Heading 4 6 3" xfId="3555"/>
    <cellStyle name="Heading 4 7" xfId="1061"/>
    <cellStyle name="Heading 4 7 2" xfId="3556"/>
    <cellStyle name="Heading 4 7 3" xfId="3557"/>
    <cellStyle name="Heading 4 8" xfId="1062"/>
    <cellStyle name="Heading 4 8 2" xfId="3558"/>
    <cellStyle name="Heading 4 8 3" xfId="3559"/>
    <cellStyle name="Heading 4 9" xfId="1063"/>
    <cellStyle name="Heading 4 9 2" xfId="3560"/>
    <cellStyle name="Heading 4 9 3" xfId="3561"/>
    <cellStyle name="HT_Bold_TL1" xfId="3562"/>
    <cellStyle name="Hyperlink" xfId="5" builtinId="8"/>
    <cellStyle name="Hyperlink 2" xfId="1064"/>
    <cellStyle name="Hyperlink 2 2" xfId="3563"/>
    <cellStyle name="Hyperlink 2 3" xfId="3564"/>
    <cellStyle name="Hyperlink 2 4" xfId="3565"/>
    <cellStyle name="Hyperlink 2 5" xfId="3566"/>
    <cellStyle name="Hyperlink 2 6" xfId="3567"/>
    <cellStyle name="Hyperlink 2_State APPENDIX_Planning Tables 2011-12" xfId="3568"/>
    <cellStyle name="Hyperlink 3" xfId="3569"/>
    <cellStyle name="Input [yellow]" xfId="1065"/>
    <cellStyle name="Input [yellow] 2" xfId="1066"/>
    <cellStyle name="Input 10" xfId="1067"/>
    <cellStyle name="Input 11" xfId="1068"/>
    <cellStyle name="Input 12" xfId="1069"/>
    <cellStyle name="Input 13" xfId="1070"/>
    <cellStyle name="Input 14" xfId="1071"/>
    <cellStyle name="Input 15" xfId="1072"/>
    <cellStyle name="Input 16" xfId="1073"/>
    <cellStyle name="Input 17" xfId="1074"/>
    <cellStyle name="Input 18" xfId="1075"/>
    <cellStyle name="Input 19" xfId="1076"/>
    <cellStyle name="Input 2" xfId="1077"/>
    <cellStyle name="Input 2 2" xfId="3570"/>
    <cellStyle name="Input 20" xfId="1078"/>
    <cellStyle name="Input 21" xfId="1079"/>
    <cellStyle name="Input 22" xfId="1080"/>
    <cellStyle name="Input 23" xfId="1081"/>
    <cellStyle name="Input 24" xfId="1082"/>
    <cellStyle name="Input 25" xfId="1083"/>
    <cellStyle name="Input 26" xfId="1084"/>
    <cellStyle name="Input 27" xfId="1085"/>
    <cellStyle name="Input 28" xfId="1086"/>
    <cellStyle name="Input 29" xfId="1087"/>
    <cellStyle name="Input 3" xfId="1088"/>
    <cellStyle name="Input 30" xfId="1089"/>
    <cellStyle name="Input 31" xfId="1090"/>
    <cellStyle name="Input 32" xfId="3571"/>
    <cellStyle name="Input 33" xfId="3572"/>
    <cellStyle name="Input 34" xfId="3573"/>
    <cellStyle name="Input 4" xfId="1091"/>
    <cellStyle name="Input 5" xfId="1092"/>
    <cellStyle name="Input 6" xfId="1093"/>
    <cellStyle name="Input 7" xfId="1094"/>
    <cellStyle name="Input 8" xfId="1095"/>
    <cellStyle name="Input 9" xfId="1096"/>
    <cellStyle name="Linked Cell 10" xfId="1097"/>
    <cellStyle name="Linked Cell 11" xfId="1098"/>
    <cellStyle name="Linked Cell 12" xfId="1099"/>
    <cellStyle name="Linked Cell 13" xfId="1100"/>
    <cellStyle name="Linked Cell 14" xfId="1101"/>
    <cellStyle name="Linked Cell 15" xfId="1102"/>
    <cellStyle name="Linked Cell 16" xfId="1103"/>
    <cellStyle name="Linked Cell 17" xfId="1104"/>
    <cellStyle name="Linked Cell 18" xfId="1105"/>
    <cellStyle name="Linked Cell 19" xfId="1106"/>
    <cellStyle name="Linked Cell 2" xfId="1107"/>
    <cellStyle name="Linked Cell 2 2" xfId="3574"/>
    <cellStyle name="Linked Cell 20" xfId="1108"/>
    <cellStyle name="Linked Cell 21" xfId="1109"/>
    <cellStyle name="Linked Cell 22" xfId="1110"/>
    <cellStyle name="Linked Cell 23" xfId="1111"/>
    <cellStyle name="Linked Cell 24" xfId="1112"/>
    <cellStyle name="Linked Cell 25" xfId="1113"/>
    <cellStyle name="Linked Cell 26" xfId="1114"/>
    <cellStyle name="Linked Cell 27" xfId="1115"/>
    <cellStyle name="Linked Cell 28" xfId="1116"/>
    <cellStyle name="Linked Cell 29" xfId="1117"/>
    <cellStyle name="Linked Cell 3" xfId="1118"/>
    <cellStyle name="Linked Cell 30" xfId="1119"/>
    <cellStyle name="Linked Cell 31" xfId="1120"/>
    <cellStyle name="Linked Cell 4" xfId="1121"/>
    <cellStyle name="Linked Cell 5" xfId="1122"/>
    <cellStyle name="Linked Cell 6" xfId="1123"/>
    <cellStyle name="Linked Cell 7" xfId="1124"/>
    <cellStyle name="Linked Cell 8" xfId="1125"/>
    <cellStyle name="Linked Cell 9" xfId="1126"/>
    <cellStyle name="list" xfId="1127"/>
    <cellStyle name="list1" xfId="1128"/>
    <cellStyle name="Milliers [0]_laroux" xfId="1129"/>
    <cellStyle name="Milliers_laroux" xfId="1130"/>
    <cellStyle name="Neutral 10" xfId="1131"/>
    <cellStyle name="Neutral 11" xfId="1132"/>
    <cellStyle name="Neutral 12" xfId="1133"/>
    <cellStyle name="Neutral 13" xfId="1134"/>
    <cellStyle name="Neutral 14" xfId="1135"/>
    <cellStyle name="Neutral 15" xfId="1136"/>
    <cellStyle name="Neutral 16" xfId="1137"/>
    <cellStyle name="Neutral 17" xfId="1138"/>
    <cellStyle name="Neutral 18" xfId="1139"/>
    <cellStyle name="Neutral 19" xfId="1140"/>
    <cellStyle name="Neutral 2" xfId="1141"/>
    <cellStyle name="Neutral 2 2" xfId="3575"/>
    <cellStyle name="Neutral 20" xfId="1142"/>
    <cellStyle name="Neutral 21" xfId="1143"/>
    <cellStyle name="Neutral 22" xfId="1144"/>
    <cellStyle name="Neutral 23" xfId="1145"/>
    <cellStyle name="Neutral 24" xfId="1146"/>
    <cellStyle name="Neutral 25" xfId="1147"/>
    <cellStyle name="Neutral 26" xfId="1148"/>
    <cellStyle name="Neutral 27" xfId="1149"/>
    <cellStyle name="Neutral 28" xfId="1150"/>
    <cellStyle name="Neutral 29" xfId="1151"/>
    <cellStyle name="Neutral 3" xfId="1152"/>
    <cellStyle name="Neutral 30" xfId="1153"/>
    <cellStyle name="Neutral 31" xfId="1154"/>
    <cellStyle name="Neutral 4" xfId="1155"/>
    <cellStyle name="Neutral 5" xfId="1156"/>
    <cellStyle name="Neutral 6" xfId="1157"/>
    <cellStyle name="Neutral 7" xfId="1158"/>
    <cellStyle name="Neutral 8" xfId="1159"/>
    <cellStyle name="Neutral 9" xfId="1160"/>
    <cellStyle name="no dec" xfId="1161"/>
    <cellStyle name="Non défini" xfId="1162"/>
    <cellStyle name="Normal" xfId="0" builtinId="0"/>
    <cellStyle name="Normal - Style1" xfId="1163"/>
    <cellStyle name="Normal - Style1 2" xfId="1164"/>
    <cellStyle name="Normal - Style1 3" xfId="1831"/>
    <cellStyle name="Normal - Style1 4" xfId="1832"/>
    <cellStyle name="Normal - Style1 5" xfId="1833"/>
    <cellStyle name="Normal - Style1 6" xfId="1834"/>
    <cellStyle name="Normal - Style1 7" xfId="1835"/>
    <cellStyle name="Normal - Style1_IED 96000" xfId="1836"/>
    <cellStyle name="Normal 10" xfId="1165"/>
    <cellStyle name="Normal 10 10" xfId="3576"/>
    <cellStyle name="Normal 10 11" xfId="3577"/>
    <cellStyle name="Normal 10 2" xfId="9"/>
    <cellStyle name="Normal 10 2 2" xfId="3578"/>
    <cellStyle name="Normal 10 2 2 2" xfId="3579"/>
    <cellStyle name="Normal 10 2 2 3" xfId="3580"/>
    <cellStyle name="Normal 10 2 2 4" xfId="3581"/>
    <cellStyle name="Normal 10 2 3" xfId="3582"/>
    <cellStyle name="Normal 10 2 4" xfId="3583"/>
    <cellStyle name="Normal 10 2 5" xfId="3584"/>
    <cellStyle name="Normal 10 3" xfId="1166"/>
    <cellStyle name="Normal 10 3 2" xfId="1640"/>
    <cellStyle name="Normal 10 3 2 2" xfId="3585"/>
    <cellStyle name="Normal 10 3 2 3" xfId="3586"/>
    <cellStyle name="Normal 10 3 3" xfId="3587"/>
    <cellStyle name="Normal 10 3 4" xfId="3588"/>
    <cellStyle name="Normal 10 4" xfId="1167"/>
    <cellStyle name="Normal 10 4 2" xfId="3589"/>
    <cellStyle name="Normal 10 4 3" xfId="3590"/>
    <cellStyle name="Normal 10 5" xfId="1641"/>
    <cellStyle name="Normal 10 5 2" xfId="1843"/>
    <cellStyle name="Normal 10 6" xfId="3591"/>
    <cellStyle name="Normal 10 7" xfId="3592"/>
    <cellStyle name="Normal 10 8" xfId="3593"/>
    <cellStyle name="Normal 10 9" xfId="3594"/>
    <cellStyle name="Normal 10 9 2" xfId="3595"/>
    <cellStyle name="Normal 10 9 3" xfId="3596"/>
    <cellStyle name="Normal 10 9 4" xfId="3597"/>
    <cellStyle name="Normal 10_Cost_Table__2014-15" xfId="3598"/>
    <cellStyle name="Normal 11" xfId="1168"/>
    <cellStyle name="Normal 11 2" xfId="1169"/>
    <cellStyle name="Normal 11 3" xfId="1170"/>
    <cellStyle name="Normal 11 4" xfId="1171"/>
    <cellStyle name="Normal 11 5" xfId="3599"/>
    <cellStyle name="Normal 113" xfId="1642"/>
    <cellStyle name="Normal 113 2" xfId="3600"/>
    <cellStyle name="Normal 113 3" xfId="3601"/>
    <cellStyle name="Normal 114" xfId="1643"/>
    <cellStyle name="Normal 114 2" xfId="3602"/>
    <cellStyle name="Normal 114 3" xfId="3603"/>
    <cellStyle name="Normal 115" xfId="1644"/>
    <cellStyle name="Normal 115 2" xfId="3604"/>
    <cellStyle name="Normal 115 3" xfId="3605"/>
    <cellStyle name="Normal 116" xfId="1645"/>
    <cellStyle name="Normal 116 2" xfId="3606"/>
    <cellStyle name="Normal 116 3" xfId="3607"/>
    <cellStyle name="Normal 12" xfId="1172"/>
    <cellStyle name="Normal 12 2" xfId="1173"/>
    <cellStyle name="Normal 12 2 2" xfId="1174"/>
    <cellStyle name="Normal 12 2 3" xfId="3608"/>
    <cellStyle name="Normal 12 2 4" xfId="3609"/>
    <cellStyle name="Normal 12 2_Book1" xfId="1175"/>
    <cellStyle name="Normal 12 3" xfId="3610"/>
    <cellStyle name="Normal 12 3 2" xfId="3611"/>
    <cellStyle name="Normal 12 4" xfId="3612"/>
    <cellStyle name="Normal 12 5" xfId="3613"/>
    <cellStyle name="Normal 12 6" xfId="3614"/>
    <cellStyle name="Normal 12 7" xfId="3615"/>
    <cellStyle name="Normal 12 8" xfId="3616"/>
    <cellStyle name="Normal 12 9" xfId="3617"/>
    <cellStyle name="Normal 12_Cost_Table__2014-15" xfId="3618"/>
    <cellStyle name="Normal 13" xfId="1176"/>
    <cellStyle name="Normal 13 2" xfId="3619"/>
    <cellStyle name="Normal 13 2 2" xfId="3620"/>
    <cellStyle name="Normal 13 2 2 2" xfId="3621"/>
    <cellStyle name="Normal 13 3" xfId="3622"/>
    <cellStyle name="Normal 13 4" xfId="3623"/>
    <cellStyle name="Normal 13_25% 12-13_2013-14 &amp; 2014-15 Table &amp; Annnexure Shorted" xfId="3624"/>
    <cellStyle name="Normal 14" xfId="1177"/>
    <cellStyle name="Normal 14 2" xfId="1178"/>
    <cellStyle name="Normal 14 2 10" xfId="3625"/>
    <cellStyle name="Normal 14 2 11" xfId="3626"/>
    <cellStyle name="Normal 14 2 12" xfId="3627"/>
    <cellStyle name="Normal 14 2 13" xfId="3628"/>
    <cellStyle name="Normal 14 2 14" xfId="3629"/>
    <cellStyle name="Normal 14 2 15" xfId="3630"/>
    <cellStyle name="Normal 14 2 16" xfId="3631"/>
    <cellStyle name="Normal 14 2 17" xfId="3632"/>
    <cellStyle name="Normal 14 2 18" xfId="3633"/>
    <cellStyle name="Normal 14 2 19" xfId="3634"/>
    <cellStyle name="Normal 14 2 2" xfId="3635"/>
    <cellStyle name="Normal 14 2 3" xfId="3636"/>
    <cellStyle name="Normal 14 2 4" xfId="3637"/>
    <cellStyle name="Normal 14 2 5" xfId="3638"/>
    <cellStyle name="Normal 14 2 6" xfId="3639"/>
    <cellStyle name="Normal 14 2 7" xfId="3640"/>
    <cellStyle name="Normal 14 2 8" xfId="3641"/>
    <cellStyle name="Normal 14 2 9" xfId="3642"/>
    <cellStyle name="Normal 14 3" xfId="3643"/>
    <cellStyle name="Normal 14 4" xfId="3644"/>
    <cellStyle name="Normal 14 5" xfId="3645"/>
    <cellStyle name="Normal 15" xfId="1179"/>
    <cellStyle name="Normal 15 2" xfId="3646"/>
    <cellStyle name="Normal 15 3" xfId="3647"/>
    <cellStyle name="Normal 15 4" xfId="3648"/>
    <cellStyle name="Normal 16" xfId="1180"/>
    <cellStyle name="Normal 16 2" xfId="3649"/>
    <cellStyle name="Normal 17" xfId="1181"/>
    <cellStyle name="Normal 17 2" xfId="3650"/>
    <cellStyle name="Normal 17 3" xfId="3651"/>
    <cellStyle name="Normal 17 4" xfId="3652"/>
    <cellStyle name="Normal 18" xfId="1182"/>
    <cellStyle name="Normal 18 2" xfId="3653"/>
    <cellStyle name="Normal 18 3" xfId="3654"/>
    <cellStyle name="Normal 18 4" xfId="3655"/>
    <cellStyle name="Normal 19" xfId="1183"/>
    <cellStyle name="Normal 19 2" xfId="3656"/>
    <cellStyle name="Normal 19 3" xfId="3657"/>
    <cellStyle name="Normal 19 4" xfId="3658"/>
    <cellStyle name="Normal 2" xfId="4"/>
    <cellStyle name="Normal 2 10" xfId="10"/>
    <cellStyle name="Normal 2 10 2" xfId="1646"/>
    <cellStyle name="Normal 2 11" xfId="1184"/>
    <cellStyle name="Normal 2 11 2" xfId="1185"/>
    <cellStyle name="Normal 2 12" xfId="1186"/>
    <cellStyle name="Normal 2 12 2" xfId="3659"/>
    <cellStyle name="Normal 2 13" xfId="1187"/>
    <cellStyle name="Normal 2 14" xfId="1188"/>
    <cellStyle name="Normal 2 14 2" xfId="3660"/>
    <cellStyle name="Normal 2 15" xfId="1647"/>
    <cellStyle name="Normal 2 15 2" xfId="3661"/>
    <cellStyle name="Normal 2 16" xfId="1648"/>
    <cellStyle name="Normal 2 17" xfId="1649"/>
    <cellStyle name="Normal 2 17 2" xfId="3662"/>
    <cellStyle name="Normal 2 17 3" xfId="3663"/>
    <cellStyle name="Normal 2 18" xfId="1650"/>
    <cellStyle name="Normal 2 18 2" xfId="3664"/>
    <cellStyle name="Normal 2 18 3" xfId="3665"/>
    <cellStyle name="Normal 2 18 3 2" xfId="3666"/>
    <cellStyle name="Normal 2 19" xfId="1651"/>
    <cellStyle name="Normal 2 2" xfId="6"/>
    <cellStyle name="Normal 2 2 2" xfId="1189"/>
    <cellStyle name="Normal 2 2 2 2" xfId="1190"/>
    <cellStyle name="Normal 2 2 2 2 2" xfId="3667"/>
    <cellStyle name="Normal 2 2 2 2 2 2" xfId="3668"/>
    <cellStyle name="Normal 2 2 2 2 2 2 2" xfId="3669"/>
    <cellStyle name="Normal 2 2 2 2 2 2 3" xfId="3670"/>
    <cellStyle name="Normal 2 2 2 2 2 2 4" xfId="3671"/>
    <cellStyle name="Normal 2 2 2 2 2 3" xfId="3672"/>
    <cellStyle name="Normal 2 2 2 2 2 4" xfId="3673"/>
    <cellStyle name="Normal 2 2 2 2 2_State APPENDIX_Planning Tables 2011-12" xfId="3674"/>
    <cellStyle name="Normal 2 2 2 2 3" xfId="3675"/>
    <cellStyle name="Normal 2 2 2 2 4" xfId="3676"/>
    <cellStyle name="Normal 2 2 2 3" xfId="3677"/>
    <cellStyle name="Normal 2 2 2 4" xfId="3678"/>
    <cellStyle name="Normal 2 2 2 5" xfId="3679"/>
    <cellStyle name="Normal 2 2 2 6" xfId="3680"/>
    <cellStyle name="Normal 2 2 2 6 2" xfId="3681"/>
    <cellStyle name="Normal 2 2 2 7" xfId="3682"/>
    <cellStyle name="Normal 2 2 2_Book1" xfId="3683"/>
    <cellStyle name="Normal 2 2 3" xfId="1837"/>
    <cellStyle name="Normal 2 2 3 2" xfId="3684"/>
    <cellStyle name="Normal 2 2 3 2 2" xfId="3685"/>
    <cellStyle name="Normal 2 2 3_State APPENDIX_Planning Tables 2011-12" xfId="3686"/>
    <cellStyle name="Normal 2 2 4" xfId="1838"/>
    <cellStyle name="Normal 2 2 5" xfId="3687"/>
    <cellStyle name="Normal 2 2 6" xfId="3688"/>
    <cellStyle name="Normal 2 2 7" xfId="3689"/>
    <cellStyle name="Normal 2 2_access_govt_aided" xfId="1839"/>
    <cellStyle name="Normal 2 20" xfId="1652"/>
    <cellStyle name="Normal 2 21" xfId="1653"/>
    <cellStyle name="Normal 2 22" xfId="1654"/>
    <cellStyle name="Normal 2 23" xfId="1655"/>
    <cellStyle name="Normal 2 24" xfId="1656"/>
    <cellStyle name="Normal 2 25" xfId="1657"/>
    <cellStyle name="Normal 2 26" xfId="1658"/>
    <cellStyle name="Normal 2 27" xfId="1659"/>
    <cellStyle name="Normal 2 28" xfId="1660"/>
    <cellStyle name="Normal 2 29" xfId="1661"/>
    <cellStyle name="Normal 2 3" xfId="1191"/>
    <cellStyle name="Normal 2 3 10" xfId="3690"/>
    <cellStyle name="Normal 2 3 10 2" xfId="3691"/>
    <cellStyle name="Normal 2 3 10 3" xfId="3692"/>
    <cellStyle name="Normal 2 3 10 4" xfId="3693"/>
    <cellStyle name="Normal 2 3 11" xfId="3694"/>
    <cellStyle name="Normal 2 3 11 2" xfId="3695"/>
    <cellStyle name="Normal 2 3 11 3" xfId="3696"/>
    <cellStyle name="Normal 2 3 11 4" xfId="3697"/>
    <cellStyle name="Normal 2 3 12" xfId="3698"/>
    <cellStyle name="Normal 2 3 12 2" xfId="3699"/>
    <cellStyle name="Normal 2 3 12 3" xfId="3700"/>
    <cellStyle name="Normal 2 3 12 4" xfId="3701"/>
    <cellStyle name="Normal 2 3 13" xfId="3702"/>
    <cellStyle name="Normal 2 3 13 2" xfId="3703"/>
    <cellStyle name="Normal 2 3 13 3" xfId="3704"/>
    <cellStyle name="Normal 2 3 13 4" xfId="3705"/>
    <cellStyle name="Normal 2 3 14" xfId="3706"/>
    <cellStyle name="Normal 2 3 14 2" xfId="3707"/>
    <cellStyle name="Normal 2 3 14 3" xfId="3708"/>
    <cellStyle name="Normal 2 3 14 4" xfId="3709"/>
    <cellStyle name="Normal 2 3 15" xfId="3710"/>
    <cellStyle name="Normal 2 3 15 2" xfId="3711"/>
    <cellStyle name="Normal 2 3 15 3" xfId="3712"/>
    <cellStyle name="Normal 2 3 15 4" xfId="3713"/>
    <cellStyle name="Normal 2 3 16" xfId="3714"/>
    <cellStyle name="Normal 2 3 16 2" xfId="3715"/>
    <cellStyle name="Normal 2 3 16 3" xfId="3716"/>
    <cellStyle name="Normal 2 3 16 4" xfId="3717"/>
    <cellStyle name="Normal 2 3 17" xfId="3718"/>
    <cellStyle name="Normal 2 3 17 2" xfId="3719"/>
    <cellStyle name="Normal 2 3 17 3" xfId="3720"/>
    <cellStyle name="Normal 2 3 17 4" xfId="3721"/>
    <cellStyle name="Normal 2 3 18" xfId="3722"/>
    <cellStyle name="Normal 2 3 18 2" xfId="3723"/>
    <cellStyle name="Normal 2 3 18 3" xfId="3724"/>
    <cellStyle name="Normal 2 3 18 4" xfId="3725"/>
    <cellStyle name="Normal 2 3 19" xfId="3726"/>
    <cellStyle name="Normal 2 3 19 2" xfId="3727"/>
    <cellStyle name="Normal 2 3 19 3" xfId="3728"/>
    <cellStyle name="Normal 2 3 19 4" xfId="3729"/>
    <cellStyle name="Normal 2 3 2" xfId="1192"/>
    <cellStyle name="Normal 2 3 2 2" xfId="3730"/>
    <cellStyle name="Normal 2 3 2 2 2" xfId="3731"/>
    <cellStyle name="Normal 2 3 2 2 2 2" xfId="3732"/>
    <cellStyle name="Normal 2 3 2 2 2 3" xfId="3733"/>
    <cellStyle name="Normal 2 3 2 2 3" xfId="3734"/>
    <cellStyle name="Normal 2 3 2 2 4" xfId="3735"/>
    <cellStyle name="Normal 2 3 2 3" xfId="3736"/>
    <cellStyle name="Normal 2 3 2 3 2" xfId="3737"/>
    <cellStyle name="Normal 2 3 2 3 3" xfId="3738"/>
    <cellStyle name="Normal 2 3 2 3 4" xfId="3739"/>
    <cellStyle name="Normal 2 3 2 4" xfId="3740"/>
    <cellStyle name="Normal 2 3 2 4 2" xfId="3741"/>
    <cellStyle name="Normal 2 3 2 4 3" xfId="3742"/>
    <cellStyle name="Normal 2 3 2 4 4" xfId="3743"/>
    <cellStyle name="Normal 2 3 2 5" xfId="3744"/>
    <cellStyle name="Normal 2 3 2 6" xfId="3745"/>
    <cellStyle name="Normal 2 3 2 7" xfId="3746"/>
    <cellStyle name="Normal 2 3 2 8" xfId="3747"/>
    <cellStyle name="Normal 2 3 2 9" xfId="3748"/>
    <cellStyle name="Normal 2 3 20" xfId="3749"/>
    <cellStyle name="Normal 2 3 20 2" xfId="3750"/>
    <cellStyle name="Normal 2 3 20 3" xfId="3751"/>
    <cellStyle name="Normal 2 3 20 4" xfId="3752"/>
    <cellStyle name="Normal 2 3 21" xfId="3753"/>
    <cellStyle name="Normal 2 3 21 2" xfId="3754"/>
    <cellStyle name="Normal 2 3 21 3" xfId="3755"/>
    <cellStyle name="Normal 2 3 21 4" xfId="3756"/>
    <cellStyle name="Normal 2 3 22" xfId="3757"/>
    <cellStyle name="Normal 2 3 22 2" xfId="3758"/>
    <cellStyle name="Normal 2 3 22 3" xfId="3759"/>
    <cellStyle name="Normal 2 3 22 4" xfId="3760"/>
    <cellStyle name="Normal 2 3 23" xfId="3761"/>
    <cellStyle name="Normal 2 3 23 2" xfId="3762"/>
    <cellStyle name="Normal 2 3 23 3" xfId="3763"/>
    <cellStyle name="Normal 2 3 23 4" xfId="3764"/>
    <cellStyle name="Normal 2 3 24" xfId="3765"/>
    <cellStyle name="Normal 2 3 24 2" xfId="3766"/>
    <cellStyle name="Normal 2 3 24 3" xfId="3767"/>
    <cellStyle name="Normal 2 3 24 4" xfId="3768"/>
    <cellStyle name="Normal 2 3 25" xfId="3769"/>
    <cellStyle name="Normal 2 3 25 2" xfId="3770"/>
    <cellStyle name="Normal 2 3 25 3" xfId="3771"/>
    <cellStyle name="Normal 2 3 25 4" xfId="3772"/>
    <cellStyle name="Normal 2 3 26" xfId="3773"/>
    <cellStyle name="Normal 2 3 26 2" xfId="3774"/>
    <cellStyle name="Normal 2 3 26 3" xfId="3775"/>
    <cellStyle name="Normal 2 3 26 4" xfId="3776"/>
    <cellStyle name="Normal 2 3 27" xfId="3777"/>
    <cellStyle name="Normal 2 3 27 2" xfId="3778"/>
    <cellStyle name="Normal 2 3 27 3" xfId="3779"/>
    <cellStyle name="Normal 2 3 27 4" xfId="3780"/>
    <cellStyle name="Normal 2 3 28" xfId="3781"/>
    <cellStyle name="Normal 2 3 28 2" xfId="3782"/>
    <cellStyle name="Normal 2 3 28 3" xfId="3783"/>
    <cellStyle name="Normal 2 3 28 4" xfId="3784"/>
    <cellStyle name="Normal 2 3 29" xfId="3785"/>
    <cellStyle name="Normal 2 3 29 2" xfId="3786"/>
    <cellStyle name="Normal 2 3 29 3" xfId="3787"/>
    <cellStyle name="Normal 2 3 29 4" xfId="3788"/>
    <cellStyle name="Normal 2 3 3" xfId="1193"/>
    <cellStyle name="Normal 2 3 3 2" xfId="3789"/>
    <cellStyle name="Normal 2 3 3 2 2" xfId="3790"/>
    <cellStyle name="Normal 2 3 3 2 3" xfId="3791"/>
    <cellStyle name="Normal 2 3 3 2 4" xfId="3792"/>
    <cellStyle name="Normal 2 3 3 3" xfId="3793"/>
    <cellStyle name="Normal 2 3 3 3 2" xfId="3794"/>
    <cellStyle name="Normal 2 3 3 3 3" xfId="3795"/>
    <cellStyle name="Normal 2 3 3 3 4" xfId="3796"/>
    <cellStyle name="Normal 2 3 3 4" xfId="3797"/>
    <cellStyle name="Normal 2 3 3 4 2" xfId="3798"/>
    <cellStyle name="Normal 2 3 3 4 3" xfId="3799"/>
    <cellStyle name="Normal 2 3 3 4 4" xfId="3800"/>
    <cellStyle name="Normal 2 3 3 5" xfId="3801"/>
    <cellStyle name="Normal 2 3 3 6" xfId="3802"/>
    <cellStyle name="Normal 2 3 3 7" xfId="3803"/>
    <cellStyle name="Normal 2 3 3 8" xfId="3804"/>
    <cellStyle name="Normal 2 3 3 9" xfId="3805"/>
    <cellStyle name="Normal 2 3 30" xfId="3806"/>
    <cellStyle name="Normal 2 3 30 2" xfId="3807"/>
    <cellStyle name="Normal 2 3 30 3" xfId="3808"/>
    <cellStyle name="Normal 2 3 30 4" xfId="3809"/>
    <cellStyle name="Normal 2 3 31" xfId="3810"/>
    <cellStyle name="Normal 2 3 31 2" xfId="3811"/>
    <cellStyle name="Normal 2 3 31 3" xfId="3812"/>
    <cellStyle name="Normal 2 3 31 4" xfId="3813"/>
    <cellStyle name="Normal 2 3 32" xfId="3814"/>
    <cellStyle name="Normal 2 3 32 2" xfId="3815"/>
    <cellStyle name="Normal 2 3 32 3" xfId="3816"/>
    <cellStyle name="Normal 2 3 32 4" xfId="3817"/>
    <cellStyle name="Normal 2 3 33" xfId="3818"/>
    <cellStyle name="Normal 2 3 33 2" xfId="3819"/>
    <cellStyle name="Normal 2 3 33 3" xfId="3820"/>
    <cellStyle name="Normal 2 3 33 4" xfId="3821"/>
    <cellStyle name="Normal 2 3 34" xfId="3822"/>
    <cellStyle name="Normal 2 3 34 2" xfId="3823"/>
    <cellStyle name="Normal 2 3 34 3" xfId="3824"/>
    <cellStyle name="Normal 2 3 34 4" xfId="3825"/>
    <cellStyle name="Normal 2 3 35" xfId="3826"/>
    <cellStyle name="Normal 2 3 35 2" xfId="3827"/>
    <cellStyle name="Normal 2 3 35 3" xfId="3828"/>
    <cellStyle name="Normal 2 3 35 4" xfId="3829"/>
    <cellStyle name="Normal 2 3 36" xfId="3830"/>
    <cellStyle name="Normal 2 3 36 2" xfId="3831"/>
    <cellStyle name="Normal 2 3 36 3" xfId="3832"/>
    <cellStyle name="Normal 2 3 36 4" xfId="3833"/>
    <cellStyle name="Normal 2 3 37" xfId="3834"/>
    <cellStyle name="Normal 2 3 37 2" xfId="3835"/>
    <cellStyle name="Normal 2 3 37 3" xfId="3836"/>
    <cellStyle name="Normal 2 3 37 4" xfId="3837"/>
    <cellStyle name="Normal 2 3 38" xfId="3838"/>
    <cellStyle name="Normal 2 3 38 2" xfId="3839"/>
    <cellStyle name="Normal 2 3 38 3" xfId="3840"/>
    <cellStyle name="Normal 2 3 38 4" xfId="3841"/>
    <cellStyle name="Normal 2 3 39" xfId="3842"/>
    <cellStyle name="Normal 2 3 39 2" xfId="3843"/>
    <cellStyle name="Normal 2 3 39 3" xfId="3844"/>
    <cellStyle name="Normal 2 3 39 4" xfId="3845"/>
    <cellStyle name="Normal 2 3 4" xfId="3846"/>
    <cellStyle name="Normal 2 3 4 2" xfId="3847"/>
    <cellStyle name="Normal 2 3 4 2 2" xfId="3848"/>
    <cellStyle name="Normal 2 3 4 2 3" xfId="3849"/>
    <cellStyle name="Normal 2 3 4 3" xfId="3850"/>
    <cellStyle name="Normal 2 3 4 3 2" xfId="3851"/>
    <cellStyle name="Normal 2 3 4 3 3" xfId="3852"/>
    <cellStyle name="Normal 2 3 4 4" xfId="3853"/>
    <cellStyle name="Normal 2 3 4 5" xfId="3854"/>
    <cellStyle name="Normal 2 3 40" xfId="3855"/>
    <cellStyle name="Normal 2 3 40 2" xfId="3856"/>
    <cellStyle name="Normal 2 3 40 3" xfId="3857"/>
    <cellStyle name="Normal 2 3 40 4" xfId="3858"/>
    <cellStyle name="Normal 2 3 41" xfId="3859"/>
    <cellStyle name="Normal 2 3 41 2" xfId="3860"/>
    <cellStyle name="Normal 2 3 41 3" xfId="3861"/>
    <cellStyle name="Normal 2 3 41 4" xfId="3862"/>
    <cellStyle name="Normal 2 3 42" xfId="3863"/>
    <cellStyle name="Normal 2 3 42 2" xfId="3864"/>
    <cellStyle name="Normal 2 3 42 3" xfId="3865"/>
    <cellStyle name="Normal 2 3 42 4" xfId="3866"/>
    <cellStyle name="Normal 2 3 43" xfId="3867"/>
    <cellStyle name="Normal 2 3 43 2" xfId="3868"/>
    <cellStyle name="Normal 2 3 43 3" xfId="3869"/>
    <cellStyle name="Normal 2 3 43 4" xfId="3870"/>
    <cellStyle name="Normal 2 3 44" xfId="3871"/>
    <cellStyle name="Normal 2 3 44 2" xfId="3872"/>
    <cellStyle name="Normal 2 3 44 3" xfId="3873"/>
    <cellStyle name="Normal 2 3 44 4" xfId="3874"/>
    <cellStyle name="Normal 2 3 45" xfId="3875"/>
    <cellStyle name="Normal 2 3 46" xfId="3876"/>
    <cellStyle name="Normal 2 3 47" xfId="3877"/>
    <cellStyle name="Normal 2 3 48" xfId="3878"/>
    <cellStyle name="Normal 2 3 49" xfId="3879"/>
    <cellStyle name="Normal 2 3 5" xfId="3880"/>
    <cellStyle name="Normal 2 3 5 2" xfId="3881"/>
    <cellStyle name="Normal 2 3 5 3" xfId="3882"/>
    <cellStyle name="Normal 2 3 5 4" xfId="3883"/>
    <cellStyle name="Normal 2 3 6" xfId="3884"/>
    <cellStyle name="Normal 2 3 6 2" xfId="3885"/>
    <cellStyle name="Normal 2 3 6 3" xfId="3886"/>
    <cellStyle name="Normal 2 3 6 4" xfId="3887"/>
    <cellStyle name="Normal 2 3 7" xfId="3888"/>
    <cellStyle name="Normal 2 3 7 2" xfId="3889"/>
    <cellStyle name="Normal 2 3 7 3" xfId="3890"/>
    <cellStyle name="Normal 2 3 7 4" xfId="3891"/>
    <cellStyle name="Normal 2 3 8" xfId="3892"/>
    <cellStyle name="Normal 2 3 8 2" xfId="3893"/>
    <cellStyle name="Normal 2 3 8 3" xfId="3894"/>
    <cellStyle name="Normal 2 3 8 4" xfId="3895"/>
    <cellStyle name="Normal 2 3 9" xfId="3896"/>
    <cellStyle name="Normal 2 3 9 2" xfId="3897"/>
    <cellStyle name="Normal 2 3 9 3" xfId="3898"/>
    <cellStyle name="Normal 2 3 9 4" xfId="3899"/>
    <cellStyle name="Normal 2 3_8 B" xfId="3900"/>
    <cellStyle name="Normal 2 30" xfId="1662"/>
    <cellStyle name="Normal 2 31" xfId="1663"/>
    <cellStyle name="Normal 2 32" xfId="1664"/>
    <cellStyle name="Normal 2 33" xfId="1665"/>
    <cellStyle name="Normal 2 34" xfId="1666"/>
    <cellStyle name="Normal 2 35" xfId="1667"/>
    <cellStyle name="Normal 2 36" xfId="1668"/>
    <cellStyle name="Normal 2 37" xfId="1669"/>
    <cellStyle name="Normal 2 38" xfId="1670"/>
    <cellStyle name="Normal 2 39" xfId="3901"/>
    <cellStyle name="Normal 2 39 2" xfId="3902"/>
    <cellStyle name="Normal 2 4" xfId="1194"/>
    <cellStyle name="Normal 2 4 10" xfId="3903"/>
    <cellStyle name="Normal 2 4 2" xfId="1195"/>
    <cellStyle name="Normal 2 4 2 2" xfId="3904"/>
    <cellStyle name="Normal 2 4 2 2 2" xfId="3905"/>
    <cellStyle name="Normal 2 4 2 2 3" xfId="3906"/>
    <cellStyle name="Normal 2 4 2 3" xfId="3907"/>
    <cellStyle name="Normal 2 4 2 4" xfId="3908"/>
    <cellStyle name="Normal 2 4 3" xfId="1196"/>
    <cellStyle name="Normal 2 4 3 2" xfId="3909"/>
    <cellStyle name="Normal 2 4 3 3" xfId="3910"/>
    <cellStyle name="Normal 2 4 4" xfId="1197"/>
    <cellStyle name="Normal 2 4 5" xfId="1198"/>
    <cellStyle name="Normal 2 4 6" xfId="1199"/>
    <cellStyle name="Normal 2 4 7" xfId="1200"/>
    <cellStyle name="Normal 2 4 8" xfId="1201"/>
    <cellStyle name="Normal 2 4 9" xfId="3911"/>
    <cellStyle name="Normal 2 4_State APPENDIX_Planning Tables 2011-12" xfId="3912"/>
    <cellStyle name="Normal 2 40" xfId="3913"/>
    <cellStyle name="Normal 2 41" xfId="3914"/>
    <cellStyle name="Normal 2 42" xfId="3915"/>
    <cellStyle name="Normal 2 43" xfId="3916"/>
    <cellStyle name="Normal 2 44" xfId="3917"/>
    <cellStyle name="Normal 2 45" xfId="3918"/>
    <cellStyle name="Normal 2 46" xfId="3919"/>
    <cellStyle name="Normal 2 47" xfId="3920"/>
    <cellStyle name="Normal 2 48" xfId="3921"/>
    <cellStyle name="Normal 2 49" xfId="3922"/>
    <cellStyle name="Normal 2 5" xfId="1202"/>
    <cellStyle name="Normal 2 5 2" xfId="1203"/>
    <cellStyle name="Normal 2 5 2 2" xfId="3923"/>
    <cellStyle name="Normal 2 5 3" xfId="1204"/>
    <cellStyle name="Normal 2 5 4" xfId="1205"/>
    <cellStyle name="Normal 2 5 5" xfId="1206"/>
    <cellStyle name="Normal 2 5 6" xfId="1207"/>
    <cellStyle name="Normal 2 5 7" xfId="1208"/>
    <cellStyle name="Normal 2 5 8" xfId="1209"/>
    <cellStyle name="Normal 2 5 9" xfId="3924"/>
    <cellStyle name="Normal 2 6" xfId="1210"/>
    <cellStyle name="Normal 2 6 2" xfId="1211"/>
    <cellStyle name="Normal 2 6 2 2" xfId="3925"/>
    <cellStyle name="Normal 2 6 3" xfId="1212"/>
    <cellStyle name="Normal 2 6 4" xfId="1213"/>
    <cellStyle name="Normal 2 6 5" xfId="3926"/>
    <cellStyle name="Normal 2 7" xfId="1214"/>
    <cellStyle name="Normal 2 7 2" xfId="1215"/>
    <cellStyle name="Normal 2 7 2 2" xfId="1216"/>
    <cellStyle name="Normal 2 7 2 2 2" xfId="1217"/>
    <cellStyle name="Normal 2 7 2 2 2 2" xfId="1218"/>
    <cellStyle name="Normal 2 7 2 2 3" xfId="1219"/>
    <cellStyle name="Normal 2 7 2 3" xfId="1220"/>
    <cellStyle name="Normal 2 7 2 4" xfId="1221"/>
    <cellStyle name="Normal 2 7 2 4 2" xfId="1222"/>
    <cellStyle name="Normal 2 7 3" xfId="1223"/>
    <cellStyle name="Normal 2 7 3 2" xfId="1224"/>
    <cellStyle name="Normal 2 7 3 2 2" xfId="1225"/>
    <cellStyle name="Normal 2 7 3 3" xfId="1226"/>
    <cellStyle name="Normal 2 7 4" xfId="1227"/>
    <cellStyle name="Normal 2 7 4 2" xfId="1228"/>
    <cellStyle name="Normal 2 8" xfId="1229"/>
    <cellStyle name="Normal 2 8 2" xfId="1230"/>
    <cellStyle name="Normal 2 8 3" xfId="1231"/>
    <cellStyle name="Normal 2 8 4" xfId="1232"/>
    <cellStyle name="Normal 2 8 5" xfId="3927"/>
    <cellStyle name="Normal 2 8_Book1" xfId="3928"/>
    <cellStyle name="Normal 2 9" xfId="1233"/>
    <cellStyle name="Normal 2 9 2" xfId="1234"/>
    <cellStyle name="Normal 2 9 2 2" xfId="1235"/>
    <cellStyle name="Normal 2 9 3" xfId="1236"/>
    <cellStyle name="Normal 2 9 4" xfId="3929"/>
    <cellStyle name="Normal 2_2013-14 _Annexure" xfId="3930"/>
    <cellStyle name="Normal 20" xfId="1237"/>
    <cellStyle name="Normal 20 2" xfId="3931"/>
    <cellStyle name="Normal 20 3" xfId="3932"/>
    <cellStyle name="Normal 20 4" xfId="3933"/>
    <cellStyle name="Normal 21" xfId="1238"/>
    <cellStyle name="Normal 22" xfId="1239"/>
    <cellStyle name="Normal 23" xfId="1240"/>
    <cellStyle name="Normal 24" xfId="1241"/>
    <cellStyle name="Normal 25" xfId="1242"/>
    <cellStyle name="Normal 26" xfId="1243"/>
    <cellStyle name="Normal 27" xfId="1244"/>
    <cellStyle name="Normal 28" xfId="1245"/>
    <cellStyle name="Normal 28 2" xfId="3934"/>
    <cellStyle name="Normal 29" xfId="1246"/>
    <cellStyle name="Normal 29 2" xfId="3935"/>
    <cellStyle name="Normal 3" xfId="2"/>
    <cellStyle name="Normal 3 10" xfId="1247"/>
    <cellStyle name="Normal 3 10 2" xfId="3936"/>
    <cellStyle name="Normal 3 10 3" xfId="3937"/>
    <cellStyle name="Normal 3 10 4" xfId="3938"/>
    <cellStyle name="Normal 3 11" xfId="1248"/>
    <cellStyle name="Normal 3 11 2" xfId="3939"/>
    <cellStyle name="Normal 3 11 3" xfId="3940"/>
    <cellStyle name="Normal 3 11 4" xfId="3941"/>
    <cellStyle name="Normal 3 12" xfId="1249"/>
    <cellStyle name="Normal 3 12 2" xfId="3942"/>
    <cellStyle name="Normal 3 12 3" xfId="3943"/>
    <cellStyle name="Normal 3 12 4" xfId="3944"/>
    <cellStyle name="Normal 3 13" xfId="1250"/>
    <cellStyle name="Normal 3 13 2" xfId="3945"/>
    <cellStyle name="Normal 3 13 3" xfId="3946"/>
    <cellStyle name="Normal 3 13 4" xfId="3947"/>
    <cellStyle name="Normal 3 14" xfId="1671"/>
    <cellStyle name="Normal 3 14 2" xfId="3948"/>
    <cellStyle name="Normal 3 14 3" xfId="3949"/>
    <cellStyle name="Normal 3 14 4" xfId="3950"/>
    <cellStyle name="Normal 3 15" xfId="1672"/>
    <cellStyle name="Normal 3 15 2" xfId="3951"/>
    <cellStyle name="Normal 3 15 3" xfId="3952"/>
    <cellStyle name="Normal 3 15 4" xfId="3953"/>
    <cellStyle name="Normal 3 16" xfId="1673"/>
    <cellStyle name="Normal 3 16 2" xfId="3954"/>
    <cellStyle name="Normal 3 16 3" xfId="3955"/>
    <cellStyle name="Normal 3 16 4" xfId="3956"/>
    <cellStyle name="Normal 3 17" xfId="1674"/>
    <cellStyle name="Normal 3 17 2" xfId="3957"/>
    <cellStyle name="Normal 3 17 3" xfId="3958"/>
    <cellStyle name="Normal 3 17 4" xfId="3959"/>
    <cellStyle name="Normal 3 18" xfId="1675"/>
    <cellStyle name="Normal 3 18 2" xfId="3960"/>
    <cellStyle name="Normal 3 18 3" xfId="3961"/>
    <cellStyle name="Normal 3 18 4" xfId="3962"/>
    <cellStyle name="Normal 3 19" xfId="1676"/>
    <cellStyle name="Normal 3 19 2" xfId="3963"/>
    <cellStyle name="Normal 3 19 3" xfId="3964"/>
    <cellStyle name="Normal 3 19 4" xfId="3965"/>
    <cellStyle name="Normal 3 2" xfId="3"/>
    <cellStyle name="Normal 3 2 2" xfId="1251"/>
    <cellStyle name="Normal 3 2 3" xfId="13"/>
    <cellStyle name="Normal 3 20" xfId="1677"/>
    <cellStyle name="Normal 3 20 2" xfId="3966"/>
    <cellStyle name="Normal 3 20 3" xfId="3967"/>
    <cellStyle name="Normal 3 20 4" xfId="3968"/>
    <cellStyle name="Normal 3 21" xfId="1678"/>
    <cellStyle name="Normal 3 21 2" xfId="3969"/>
    <cellStyle name="Normal 3 21 3" xfId="3970"/>
    <cellStyle name="Normal 3 21 4" xfId="3971"/>
    <cellStyle name="Normal 3 22" xfId="1679"/>
    <cellStyle name="Normal 3 22 2" xfId="3972"/>
    <cellStyle name="Normal 3 22 3" xfId="3973"/>
    <cellStyle name="Normal 3 22 4" xfId="3974"/>
    <cellStyle name="Normal 3 23" xfId="1680"/>
    <cellStyle name="Normal 3 23 2" xfId="3975"/>
    <cellStyle name="Normal 3 23 3" xfId="3976"/>
    <cellStyle name="Normal 3 23 4" xfId="3977"/>
    <cellStyle name="Normal 3 24" xfId="1681"/>
    <cellStyle name="Normal 3 24 2" xfId="3978"/>
    <cellStyle name="Normal 3 24 3" xfId="3979"/>
    <cellStyle name="Normal 3 24 4" xfId="3980"/>
    <cellStyle name="Normal 3 25" xfId="1682"/>
    <cellStyle name="Normal 3 25 2" xfId="3981"/>
    <cellStyle name="Normal 3 25 3" xfId="3982"/>
    <cellStyle name="Normal 3 25 4" xfId="3983"/>
    <cellStyle name="Normal 3 26" xfId="1683"/>
    <cellStyle name="Normal 3 26 2" xfId="3984"/>
    <cellStyle name="Normal 3 26 3" xfId="3985"/>
    <cellStyle name="Normal 3 26 4" xfId="3986"/>
    <cellStyle name="Normal 3 27" xfId="1684"/>
    <cellStyle name="Normal 3 27 2" xfId="3987"/>
    <cellStyle name="Normal 3 27 3" xfId="3988"/>
    <cellStyle name="Normal 3 27 4" xfId="3989"/>
    <cellStyle name="Normal 3 28" xfId="1685"/>
    <cellStyle name="Normal 3 28 2" xfId="3990"/>
    <cellStyle name="Normal 3 28 3" xfId="3991"/>
    <cellStyle name="Normal 3 28 4" xfId="3992"/>
    <cellStyle name="Normal 3 29" xfId="1686"/>
    <cellStyle name="Normal 3 29 2" xfId="3993"/>
    <cellStyle name="Normal 3 29 3" xfId="3994"/>
    <cellStyle name="Normal 3 29 4" xfId="3995"/>
    <cellStyle name="Normal 3 3" xfId="1252"/>
    <cellStyle name="Normal 3 3 2" xfId="3996"/>
    <cellStyle name="Normal 3 3 2 2" xfId="3997"/>
    <cellStyle name="Normal 3 3 2 3" xfId="3998"/>
    <cellStyle name="Normal 3 3 2 4" xfId="3999"/>
    <cellStyle name="Normal 3 3 3" xfId="4000"/>
    <cellStyle name="Normal 3 3 3 2" xfId="4001"/>
    <cellStyle name="Normal 3 3 3 3" xfId="4002"/>
    <cellStyle name="Normal 3 3 3 4" xfId="4003"/>
    <cellStyle name="Normal 3 3 4" xfId="4004"/>
    <cellStyle name="Normal 3 3 4 2" xfId="4005"/>
    <cellStyle name="Normal 3 3 4 3" xfId="4006"/>
    <cellStyle name="Normal 3 3 4 4" xfId="4007"/>
    <cellStyle name="Normal 3 3 5" xfId="4008"/>
    <cellStyle name="Normal 3 3 6" xfId="4009"/>
    <cellStyle name="Normal 3 3 7" xfId="4010"/>
    <cellStyle name="Normal 3 3 8" xfId="4011"/>
    <cellStyle name="Normal 3 3 9" xfId="4012"/>
    <cellStyle name="Normal 3 30" xfId="1687"/>
    <cellStyle name="Normal 3 30 2" xfId="4013"/>
    <cellStyle name="Normal 3 30 3" xfId="4014"/>
    <cellStyle name="Normal 3 30 4" xfId="4015"/>
    <cellStyle name="Normal 3 31" xfId="1688"/>
    <cellStyle name="Normal 3 31 2" xfId="4016"/>
    <cellStyle name="Normal 3 31 3" xfId="4017"/>
    <cellStyle name="Normal 3 31 4" xfId="4018"/>
    <cellStyle name="Normal 3 32" xfId="1689"/>
    <cellStyle name="Normal 3 32 2" xfId="4019"/>
    <cellStyle name="Normal 3 32 3" xfId="4020"/>
    <cellStyle name="Normal 3 32 4" xfId="4021"/>
    <cellStyle name="Normal 3 33" xfId="1690"/>
    <cellStyle name="Normal 3 33 2" xfId="4022"/>
    <cellStyle name="Normal 3 33 3" xfId="4023"/>
    <cellStyle name="Normal 3 33 4" xfId="4024"/>
    <cellStyle name="Normal 3 34" xfId="1691"/>
    <cellStyle name="Normal 3 34 2" xfId="4025"/>
    <cellStyle name="Normal 3 34 3" xfId="4026"/>
    <cellStyle name="Normal 3 34 4" xfId="4027"/>
    <cellStyle name="Normal 3 35" xfId="1692"/>
    <cellStyle name="Normal 3 35 2" xfId="4028"/>
    <cellStyle name="Normal 3 35 3" xfId="4029"/>
    <cellStyle name="Normal 3 35 4" xfId="4030"/>
    <cellStyle name="Normal 3 36" xfId="1693"/>
    <cellStyle name="Normal 3 36 2" xfId="4031"/>
    <cellStyle name="Normal 3 36 3" xfId="4032"/>
    <cellStyle name="Normal 3 36 4" xfId="4033"/>
    <cellStyle name="Normal 3 37" xfId="1694"/>
    <cellStyle name="Normal 3 37 2" xfId="4034"/>
    <cellStyle name="Normal 3 37 3" xfId="4035"/>
    <cellStyle name="Normal 3 37 4" xfId="4036"/>
    <cellStyle name="Normal 3 38" xfId="4037"/>
    <cellStyle name="Normal 3 38 2" xfId="4038"/>
    <cellStyle name="Normal 3 38 3" xfId="4039"/>
    <cellStyle name="Normal 3 38 4" xfId="4040"/>
    <cellStyle name="Normal 3 39" xfId="4041"/>
    <cellStyle name="Normal 3 39 2" xfId="4042"/>
    <cellStyle name="Normal 3 39 3" xfId="4043"/>
    <cellStyle name="Normal 3 39 4" xfId="4044"/>
    <cellStyle name="Normal 3 4" xfId="1253"/>
    <cellStyle name="Normal 3 4 2" xfId="4045"/>
    <cellStyle name="Normal 3 4 3" xfId="4046"/>
    <cellStyle name="Normal 3 4 4" xfId="4047"/>
    <cellStyle name="Normal 3 4 5" xfId="4048"/>
    <cellStyle name="Normal 3 4 6" xfId="4049"/>
    <cellStyle name="Normal 3 40" xfId="4050"/>
    <cellStyle name="Normal 3 40 2" xfId="4051"/>
    <cellStyle name="Normal 3 40 3" xfId="4052"/>
    <cellStyle name="Normal 3 40 4" xfId="4053"/>
    <cellStyle name="Normal 3 41" xfId="4054"/>
    <cellStyle name="Normal 3 41 2" xfId="4055"/>
    <cellStyle name="Normal 3 41 3" xfId="4056"/>
    <cellStyle name="Normal 3 41 4" xfId="4057"/>
    <cellStyle name="Normal 3 42" xfId="4058"/>
    <cellStyle name="Normal 3 42 2" xfId="4059"/>
    <cellStyle name="Normal 3 42 3" xfId="4060"/>
    <cellStyle name="Normal 3 42 4" xfId="4061"/>
    <cellStyle name="Normal 3 43" xfId="4062"/>
    <cellStyle name="Normal 3 43 2" xfId="4063"/>
    <cellStyle name="Normal 3 43 3" xfId="4064"/>
    <cellStyle name="Normal 3 43 4" xfId="4065"/>
    <cellStyle name="Normal 3 44" xfId="4066"/>
    <cellStyle name="Normal 3 44 2" xfId="4067"/>
    <cellStyle name="Normal 3 44 3" xfId="4068"/>
    <cellStyle name="Normal 3 44 4" xfId="4069"/>
    <cellStyle name="Normal 3 45" xfId="4070"/>
    <cellStyle name="Normal 3 46" xfId="4071"/>
    <cellStyle name="Normal 3 47" xfId="4072"/>
    <cellStyle name="Normal 3 48" xfId="4073"/>
    <cellStyle name="Normal 3 49" xfId="4074"/>
    <cellStyle name="Normal 3 5" xfId="1254"/>
    <cellStyle name="Normal 3 5 2" xfId="4075"/>
    <cellStyle name="Normal 3 5 3" xfId="4076"/>
    <cellStyle name="Normal 3 5 4" xfId="4077"/>
    <cellStyle name="Normal 3 50" xfId="4078"/>
    <cellStyle name="Normal 3 51" xfId="4079"/>
    <cellStyle name="Normal 3 52" xfId="4080"/>
    <cellStyle name="Normal 3 53" xfId="4081"/>
    <cellStyle name="Normal 3 54" xfId="4082"/>
    <cellStyle name="Normal 3 55" xfId="4083"/>
    <cellStyle name="Normal 3 56" xfId="4084"/>
    <cellStyle name="Normal 3 57" xfId="4085"/>
    <cellStyle name="Normal 3 58" xfId="4086"/>
    <cellStyle name="Normal 3 59" xfId="4087"/>
    <cellStyle name="Normal 3 6" xfId="1255"/>
    <cellStyle name="Normal 3 6 2" xfId="4088"/>
    <cellStyle name="Normal 3 6 3" xfId="4089"/>
    <cellStyle name="Normal 3 6 4" xfId="4090"/>
    <cellStyle name="Normal 3 60" xfId="4091"/>
    <cellStyle name="Normal 3 61" xfId="4092"/>
    <cellStyle name="Normal 3 62" xfId="4093"/>
    <cellStyle name="Normal 3 63" xfId="4094"/>
    <cellStyle name="Normal 3 64" xfId="4095"/>
    <cellStyle name="Normal 3 65" xfId="4096"/>
    <cellStyle name="Normal 3 66" xfId="4097"/>
    <cellStyle name="Normal 3 67" xfId="4098"/>
    <cellStyle name="Normal 3 68" xfId="4099"/>
    <cellStyle name="Normal 3 69" xfId="4100"/>
    <cellStyle name="Normal 3 7" xfId="1256"/>
    <cellStyle name="Normal 3 7 2" xfId="4101"/>
    <cellStyle name="Normal 3 7 3" xfId="4102"/>
    <cellStyle name="Normal 3 7 4" xfId="4103"/>
    <cellStyle name="Normal 3 70" xfId="4104"/>
    <cellStyle name="Normal 3 71" xfId="4105"/>
    <cellStyle name="Normal 3 72" xfId="4106"/>
    <cellStyle name="Normal 3 8" xfId="1257"/>
    <cellStyle name="Normal 3 8 2" xfId="4107"/>
    <cellStyle name="Normal 3 8 3" xfId="4108"/>
    <cellStyle name="Normal 3 8 4" xfId="4109"/>
    <cellStyle name="Normal 3 9" xfId="1258"/>
    <cellStyle name="Normal 3 9 2" xfId="4110"/>
    <cellStyle name="Normal 3 9 3" xfId="4111"/>
    <cellStyle name="Normal 3 9 4" xfId="4112"/>
    <cellStyle name="Normal 3_8 B" xfId="4113"/>
    <cellStyle name="Normal 30" xfId="1259"/>
    <cellStyle name="Normal 31" xfId="1260"/>
    <cellStyle name="Normal 32" xfId="1261"/>
    <cellStyle name="Normal 33" xfId="1262"/>
    <cellStyle name="Normal 33 2" xfId="4114"/>
    <cellStyle name="Normal 33 3" xfId="4115"/>
    <cellStyle name="Normal 34" xfId="1263"/>
    <cellStyle name="Normal 34 2" xfId="1264"/>
    <cellStyle name="Normal 34 3" xfId="1265"/>
    <cellStyle name="Normal 34 4" xfId="12"/>
    <cellStyle name="Normal 34 4 2" xfId="1695"/>
    <cellStyle name="Normal 34 5" xfId="1829"/>
    <cellStyle name="Normal 34_A" xfId="4116"/>
    <cellStyle name="Normal 35" xfId="1266"/>
    <cellStyle name="Normal 35 2" xfId="1267"/>
    <cellStyle name="Normal 36" xfId="1268"/>
    <cellStyle name="Normal 37" xfId="1269"/>
    <cellStyle name="Normal 38" xfId="1270"/>
    <cellStyle name="Normal 39" xfId="1271"/>
    <cellStyle name="Normal 4" xfId="1272"/>
    <cellStyle name="Normal 4 2" xfId="1273"/>
    <cellStyle name="Normal 4 2 10" xfId="1274"/>
    <cellStyle name="Normal 4 2 10 2" xfId="1696"/>
    <cellStyle name="Normal 4 2 10 2 2" xfId="4117"/>
    <cellStyle name="Normal 4 2 10 2 3" xfId="4118"/>
    <cellStyle name="Normal 4 2 10 2 4" xfId="4119"/>
    <cellStyle name="Normal 4 2 10 3" xfId="4120"/>
    <cellStyle name="Normal 4 2 10 4" xfId="4121"/>
    <cellStyle name="Normal 4 2 11" xfId="1697"/>
    <cellStyle name="Normal 4 2 11 2" xfId="4122"/>
    <cellStyle name="Normal 4 2 11 3" xfId="4123"/>
    <cellStyle name="Normal 4 2 12" xfId="1698"/>
    <cellStyle name="Normal 4 2 12 2" xfId="4124"/>
    <cellStyle name="Normal 4 2 12 3" xfId="4125"/>
    <cellStyle name="Normal 4 2 13" xfId="1699"/>
    <cellStyle name="Normal 4 2 13 2" xfId="4126"/>
    <cellStyle name="Normal 4 2 13 3" xfId="4127"/>
    <cellStyle name="Normal 4 2 14" xfId="1700"/>
    <cellStyle name="Normal 4 2 14 2" xfId="4128"/>
    <cellStyle name="Normal 4 2 14 3" xfId="4129"/>
    <cellStyle name="Normal 4 2 15" xfId="1701"/>
    <cellStyle name="Normal 4 2 15 2" xfId="4130"/>
    <cellStyle name="Normal 4 2 15 3" xfId="4131"/>
    <cellStyle name="Normal 4 2 16" xfId="1702"/>
    <cellStyle name="Normal 4 2 16 2" xfId="4132"/>
    <cellStyle name="Normal 4 2 16 3" xfId="4133"/>
    <cellStyle name="Normal 4 2 17" xfId="1703"/>
    <cellStyle name="Normal 4 2 17 2" xfId="4134"/>
    <cellStyle name="Normal 4 2 17 3" xfId="4135"/>
    <cellStyle name="Normal 4 2 18" xfId="1704"/>
    <cellStyle name="Normal 4 2 18 2" xfId="4136"/>
    <cellStyle name="Normal 4 2 18 3" xfId="4137"/>
    <cellStyle name="Normal 4 2 19" xfId="1705"/>
    <cellStyle name="Normal 4 2 19 2" xfId="4138"/>
    <cellStyle name="Normal 4 2 19 3" xfId="4139"/>
    <cellStyle name="Normal 4 2 2" xfId="1275"/>
    <cellStyle name="Normal 4 2 2 2" xfId="1706"/>
    <cellStyle name="Normal 4 2 2 3" xfId="4140"/>
    <cellStyle name="Normal 4 2 2 4" xfId="4141"/>
    <cellStyle name="Normal 4 2 20" xfId="1707"/>
    <cellStyle name="Normal 4 2 20 2" xfId="4142"/>
    <cellStyle name="Normal 4 2 20 3" xfId="4143"/>
    <cellStyle name="Normal 4 2 21" xfId="1708"/>
    <cellStyle name="Normal 4 2 21 2" xfId="4144"/>
    <cellStyle name="Normal 4 2 21 3" xfId="4145"/>
    <cellStyle name="Normal 4 2 22" xfId="1709"/>
    <cellStyle name="Normal 4 2 22 2" xfId="4146"/>
    <cellStyle name="Normal 4 2 22 3" xfId="4147"/>
    <cellStyle name="Normal 4 2 23" xfId="1710"/>
    <cellStyle name="Normal 4 2 23 2" xfId="4148"/>
    <cellStyle name="Normal 4 2 23 3" xfId="4149"/>
    <cellStyle name="Normal 4 2 24" xfId="1711"/>
    <cellStyle name="Normal 4 2 24 2" xfId="4150"/>
    <cellStyle name="Normal 4 2 24 3" xfId="4151"/>
    <cellStyle name="Normal 4 2 25" xfId="1712"/>
    <cellStyle name="Normal 4 2 25 2" xfId="4152"/>
    <cellStyle name="Normal 4 2 25 3" xfId="4153"/>
    <cellStyle name="Normal 4 2 26" xfId="1713"/>
    <cellStyle name="Normal 4 2 26 2" xfId="4154"/>
    <cellStyle name="Normal 4 2 26 3" xfId="4155"/>
    <cellStyle name="Normal 4 2 27" xfId="1714"/>
    <cellStyle name="Normal 4 2 27 2" xfId="4156"/>
    <cellStyle name="Normal 4 2 27 3" xfId="4157"/>
    <cellStyle name="Normal 4 2 28" xfId="1715"/>
    <cellStyle name="Normal 4 2 28 2" xfId="4158"/>
    <cellStyle name="Normal 4 2 28 3" xfId="4159"/>
    <cellStyle name="Normal 4 2 29" xfId="1716"/>
    <cellStyle name="Normal 4 2 29 2" xfId="4160"/>
    <cellStyle name="Normal 4 2 29 3" xfId="4161"/>
    <cellStyle name="Normal 4 2 3" xfId="1276"/>
    <cellStyle name="Normal 4 2 3 2" xfId="4162"/>
    <cellStyle name="Normal 4 2 3 3" xfId="4163"/>
    <cellStyle name="Normal 4 2 30" xfId="1717"/>
    <cellStyle name="Normal 4 2 30 2" xfId="4164"/>
    <cellStyle name="Normal 4 2 30 3" xfId="4165"/>
    <cellStyle name="Normal 4 2 31" xfId="1718"/>
    <cellStyle name="Normal 4 2 31 2" xfId="4166"/>
    <cellStyle name="Normal 4 2 31 3" xfId="4167"/>
    <cellStyle name="Normal 4 2 32" xfId="1719"/>
    <cellStyle name="Normal 4 2 32 2" xfId="4168"/>
    <cellStyle name="Normal 4 2 32 3" xfId="4169"/>
    <cellStyle name="Normal 4 2 33" xfId="1720"/>
    <cellStyle name="Normal 4 2 33 2" xfId="4170"/>
    <cellStyle name="Normal 4 2 33 3" xfId="4171"/>
    <cellStyle name="Normal 4 2 34" xfId="1721"/>
    <cellStyle name="Normal 4 2 34 2" xfId="4172"/>
    <cellStyle name="Normal 4 2 34 3" xfId="4173"/>
    <cellStyle name="Normal 4 2 35" xfId="1722"/>
    <cellStyle name="Normal 4 2 35 2" xfId="4174"/>
    <cellStyle name="Normal 4 2 35 3" xfId="4175"/>
    <cellStyle name="Normal 4 2 36" xfId="1723"/>
    <cellStyle name="Normal 4 2 37" xfId="4176"/>
    <cellStyle name="Normal 4 2 4" xfId="1724"/>
    <cellStyle name="Normal 4 2 4 2" xfId="4177"/>
    <cellStyle name="Normal 4 2 4 3" xfId="4178"/>
    <cellStyle name="Normal 4 2 5" xfId="1725"/>
    <cellStyle name="Normal 4 2 5 2" xfId="4179"/>
    <cellStyle name="Normal 4 2 5 3" xfId="4180"/>
    <cellStyle name="Normal 4 2 6" xfId="1726"/>
    <cellStyle name="Normal 4 2 6 2" xfId="4181"/>
    <cellStyle name="Normal 4 2 6 3" xfId="4182"/>
    <cellStyle name="Normal 4 2 7" xfId="1727"/>
    <cellStyle name="Normal 4 2 7 2" xfId="4183"/>
    <cellStyle name="Normal 4 2 7 3" xfId="4184"/>
    <cellStyle name="Normal 4 2 8" xfId="1728"/>
    <cellStyle name="Normal 4 2 8 2" xfId="4185"/>
    <cellStyle name="Normal 4 2 8 3" xfId="4186"/>
    <cellStyle name="Normal 4 2 9" xfId="1729"/>
    <cellStyle name="Normal 4 2 9 2" xfId="4187"/>
    <cellStyle name="Normal 4 2 9 3" xfId="4188"/>
    <cellStyle name="Normal 4 2_Book1" xfId="1277"/>
    <cellStyle name="Normal 4 3" xfId="1278"/>
    <cellStyle name="Normal 4 3 10" xfId="1730"/>
    <cellStyle name="Normal 4 3 10 2" xfId="4189"/>
    <cellStyle name="Normal 4 3 10 3" xfId="4190"/>
    <cellStyle name="Normal 4 3 11" xfId="1731"/>
    <cellStyle name="Normal 4 3 11 2" xfId="4191"/>
    <cellStyle name="Normal 4 3 11 3" xfId="4192"/>
    <cellStyle name="Normal 4 3 12" xfId="1732"/>
    <cellStyle name="Normal 4 3 12 2" xfId="4193"/>
    <cellStyle name="Normal 4 3 12 3" xfId="4194"/>
    <cellStyle name="Normal 4 3 13" xfId="1733"/>
    <cellStyle name="Normal 4 3 13 2" xfId="4195"/>
    <cellStyle name="Normal 4 3 13 3" xfId="4196"/>
    <cellStyle name="Normal 4 3 14" xfId="1734"/>
    <cellStyle name="Normal 4 3 14 2" xfId="4197"/>
    <cellStyle name="Normal 4 3 14 3" xfId="4198"/>
    <cellStyle name="Normal 4 3 15" xfId="1735"/>
    <cellStyle name="Normal 4 3 15 2" xfId="4199"/>
    <cellStyle name="Normal 4 3 15 3" xfId="4200"/>
    <cellStyle name="Normal 4 3 16" xfId="1736"/>
    <cellStyle name="Normal 4 3 16 2" xfId="4201"/>
    <cellStyle name="Normal 4 3 16 3" xfId="4202"/>
    <cellStyle name="Normal 4 3 17" xfId="1737"/>
    <cellStyle name="Normal 4 3 17 2" xfId="4203"/>
    <cellStyle name="Normal 4 3 17 3" xfId="4204"/>
    <cellStyle name="Normal 4 3 18" xfId="1738"/>
    <cellStyle name="Normal 4 3 18 2" xfId="4205"/>
    <cellStyle name="Normal 4 3 18 3" xfId="4206"/>
    <cellStyle name="Normal 4 3 19" xfId="1739"/>
    <cellStyle name="Normal 4 3 19 2" xfId="4207"/>
    <cellStyle name="Normal 4 3 19 3" xfId="4208"/>
    <cellStyle name="Normal 4 3 2" xfId="1740"/>
    <cellStyle name="Normal 4 3 2 2" xfId="4209"/>
    <cellStyle name="Normal 4 3 2 3" xfId="4210"/>
    <cellStyle name="Normal 4 3 20" xfId="1741"/>
    <cellStyle name="Normal 4 3 20 2" xfId="4211"/>
    <cellStyle name="Normal 4 3 20 3" xfId="4212"/>
    <cellStyle name="Normal 4 3 21" xfId="1742"/>
    <cellStyle name="Normal 4 3 21 2" xfId="4213"/>
    <cellStyle name="Normal 4 3 21 3" xfId="4214"/>
    <cellStyle name="Normal 4 3 22" xfId="1743"/>
    <cellStyle name="Normal 4 3 22 2" xfId="4215"/>
    <cellStyle name="Normal 4 3 22 3" xfId="4216"/>
    <cellStyle name="Normal 4 3 23" xfId="1744"/>
    <cellStyle name="Normal 4 3 23 2" xfId="4217"/>
    <cellStyle name="Normal 4 3 23 3" xfId="4218"/>
    <cellStyle name="Normal 4 3 24" xfId="1745"/>
    <cellStyle name="Normal 4 3 24 2" xfId="4219"/>
    <cellStyle name="Normal 4 3 24 3" xfId="4220"/>
    <cellStyle name="Normal 4 3 25" xfId="1746"/>
    <cellStyle name="Normal 4 3 25 2" xfId="4221"/>
    <cellStyle name="Normal 4 3 25 3" xfId="4222"/>
    <cellStyle name="Normal 4 3 26" xfId="1747"/>
    <cellStyle name="Normal 4 3 26 2" xfId="4223"/>
    <cellStyle name="Normal 4 3 26 3" xfId="4224"/>
    <cellStyle name="Normal 4 3 27" xfId="1748"/>
    <cellStyle name="Normal 4 3 27 2" xfId="4225"/>
    <cellStyle name="Normal 4 3 27 3" xfId="4226"/>
    <cellStyle name="Normal 4 3 28" xfId="1749"/>
    <cellStyle name="Normal 4 3 28 2" xfId="4227"/>
    <cellStyle name="Normal 4 3 28 3" xfId="4228"/>
    <cellStyle name="Normal 4 3 29" xfId="1750"/>
    <cellStyle name="Normal 4 3 29 2" xfId="4229"/>
    <cellStyle name="Normal 4 3 29 3" xfId="4230"/>
    <cellStyle name="Normal 4 3 3" xfId="1751"/>
    <cellStyle name="Normal 4 3 3 2" xfId="4231"/>
    <cellStyle name="Normal 4 3 3 3" xfId="4232"/>
    <cellStyle name="Normal 4 3 30" xfId="1752"/>
    <cellStyle name="Normal 4 3 30 2" xfId="4233"/>
    <cellStyle name="Normal 4 3 30 3" xfId="4234"/>
    <cellStyle name="Normal 4 3 31" xfId="1753"/>
    <cellStyle name="Normal 4 3 31 2" xfId="4235"/>
    <cellStyle name="Normal 4 3 31 3" xfId="4236"/>
    <cellStyle name="Normal 4 3 32" xfId="1754"/>
    <cellStyle name="Normal 4 3 32 2" xfId="4237"/>
    <cellStyle name="Normal 4 3 32 3" xfId="4238"/>
    <cellStyle name="Normal 4 3 33" xfId="1755"/>
    <cellStyle name="Normal 4 3 33 2" xfId="4239"/>
    <cellStyle name="Normal 4 3 33 3" xfId="4240"/>
    <cellStyle name="Normal 4 3 34" xfId="1756"/>
    <cellStyle name="Normal 4 3 34 2" xfId="4241"/>
    <cellStyle name="Normal 4 3 34 3" xfId="4242"/>
    <cellStyle name="Normal 4 3 35" xfId="1757"/>
    <cellStyle name="Normal 4 3 35 2" xfId="4243"/>
    <cellStyle name="Normal 4 3 35 3" xfId="4244"/>
    <cellStyle name="Normal 4 3 4" xfId="1758"/>
    <cellStyle name="Normal 4 3 4 2" xfId="4245"/>
    <cellStyle name="Normal 4 3 4 3" xfId="4246"/>
    <cellStyle name="Normal 4 3 5" xfId="1759"/>
    <cellStyle name="Normal 4 3 5 2" xfId="4247"/>
    <cellStyle name="Normal 4 3 5 3" xfId="4248"/>
    <cellStyle name="Normal 4 3 6" xfId="1760"/>
    <cellStyle name="Normal 4 3 6 2" xfId="4249"/>
    <cellStyle name="Normal 4 3 6 3" xfId="4250"/>
    <cellStyle name="Normal 4 3 7" xfId="1761"/>
    <cellStyle name="Normal 4 3 7 2" xfId="4251"/>
    <cellStyle name="Normal 4 3 7 3" xfId="4252"/>
    <cellStyle name="Normal 4 3 8" xfId="1762"/>
    <cellStyle name="Normal 4 3 8 2" xfId="4253"/>
    <cellStyle name="Normal 4 3 8 3" xfId="4254"/>
    <cellStyle name="Normal 4 3 9" xfId="1763"/>
    <cellStyle name="Normal 4 3 9 2" xfId="4255"/>
    <cellStyle name="Normal 4 3 9 3" xfId="4256"/>
    <cellStyle name="Normal 4 4" xfId="4257"/>
    <cellStyle name="Normal 4_25% 12-13_2013-14 &amp; 2014-15 Table &amp; Annnexure Shorted" xfId="4258"/>
    <cellStyle name="Normal 40" xfId="1279"/>
    <cellStyle name="Normal 41" xfId="1280"/>
    <cellStyle name="Normal 42" xfId="1281"/>
    <cellStyle name="Normal 43" xfId="1282"/>
    <cellStyle name="Normal 44" xfId="1283"/>
    <cellStyle name="Normal 45" xfId="1284"/>
    <cellStyle name="Normal 46" xfId="1285"/>
    <cellStyle name="Normal 47" xfId="1286"/>
    <cellStyle name="Normal 48" xfId="1287"/>
    <cellStyle name="Normal 49" xfId="1288"/>
    <cellStyle name="Normal 5" xfId="1289"/>
    <cellStyle name="Normal 5 10" xfId="4259"/>
    <cellStyle name="Normal 5 11" xfId="4260"/>
    <cellStyle name="Normal 5 12" xfId="4261"/>
    <cellStyle name="Normal 5 13" xfId="4262"/>
    <cellStyle name="Normal 5 14" xfId="4263"/>
    <cellStyle name="Normal 5 15" xfId="4264"/>
    <cellStyle name="Normal 5 16" xfId="4265"/>
    <cellStyle name="Normal 5 17" xfId="4266"/>
    <cellStyle name="Normal 5 18" xfId="4267"/>
    <cellStyle name="Normal 5 19" xfId="4268"/>
    <cellStyle name="Normal 5 2" xfId="1290"/>
    <cellStyle name="Normal 5 2 2" xfId="1291"/>
    <cellStyle name="Normal 5 2 2 2" xfId="4269"/>
    <cellStyle name="Normal 5 2 3" xfId="1292"/>
    <cellStyle name="Normal 5 2 4" xfId="4270"/>
    <cellStyle name="Normal 5 2 4 2" xfId="4271"/>
    <cellStyle name="Normal 5 2 4_Sheet2" xfId="4272"/>
    <cellStyle name="Normal 5 2 5" xfId="4273"/>
    <cellStyle name="Normal 5 2_Abstract" xfId="4274"/>
    <cellStyle name="Normal 5 20" xfId="4275"/>
    <cellStyle name="Normal 5 21" xfId="4276"/>
    <cellStyle name="Normal 5 22" xfId="4277"/>
    <cellStyle name="Normal 5 23" xfId="4278"/>
    <cellStyle name="Normal 5 24" xfId="4279"/>
    <cellStyle name="Normal 5 25" xfId="4280"/>
    <cellStyle name="Normal 5 26" xfId="4281"/>
    <cellStyle name="Normal 5 27" xfId="4282"/>
    <cellStyle name="Normal 5 28" xfId="4283"/>
    <cellStyle name="Normal 5 29" xfId="4284"/>
    <cellStyle name="Normal 5 3" xfId="1293"/>
    <cellStyle name="Normal 5 3 2" xfId="1294"/>
    <cellStyle name="Normal 5 3 3" xfId="1295"/>
    <cellStyle name="Normal 5 30" xfId="4285"/>
    <cellStyle name="Normal 5 31" xfId="4286"/>
    <cellStyle name="Normal 5 32" xfId="4287"/>
    <cellStyle name="Normal 5 33" xfId="4288"/>
    <cellStyle name="Normal 5 4" xfId="1296"/>
    <cellStyle name="Normal 5 5" xfId="1297"/>
    <cellStyle name="Normal 5 6" xfId="1298"/>
    <cellStyle name="Normal 5 6 2" xfId="4289"/>
    <cellStyle name="Normal 5 7" xfId="1299"/>
    <cellStyle name="Normal 5 8" xfId="1300"/>
    <cellStyle name="Normal 5 9" xfId="4290"/>
    <cellStyle name="Normal 5 9 2" xfId="4291"/>
    <cellStyle name="Normal 5 9_Sheet2" xfId="4292"/>
    <cellStyle name="Normal 5_2012-13- nagar" xfId="4293"/>
    <cellStyle name="Normal 50" xfId="1301"/>
    <cellStyle name="Normal 51" xfId="1302"/>
    <cellStyle name="Normal 52" xfId="1303"/>
    <cellStyle name="Normal 53" xfId="1304"/>
    <cellStyle name="Normal 54" xfId="1305"/>
    <cellStyle name="Normal 55" xfId="1306"/>
    <cellStyle name="Normal 56" xfId="1307"/>
    <cellStyle name="Normal 57" xfId="1308"/>
    <cellStyle name="Normal 58" xfId="1309"/>
    <cellStyle name="Normal 59" xfId="1310"/>
    <cellStyle name="Normal 6" xfId="1311"/>
    <cellStyle name="Normal 6 14" xfId="4294"/>
    <cellStyle name="Normal 6 15" xfId="4295"/>
    <cellStyle name="Normal 6 2" xfId="1312"/>
    <cellStyle name="Normal 6 2 2" xfId="4296"/>
    <cellStyle name="Normal 6 2 2 2" xfId="4297"/>
    <cellStyle name="Normal 6 2 2 3" xfId="4298"/>
    <cellStyle name="Normal 6 2 3" xfId="4299"/>
    <cellStyle name="Normal 6 2 4" xfId="4300"/>
    <cellStyle name="Normal 6 3" xfId="1313"/>
    <cellStyle name="Normal 6 4" xfId="4301"/>
    <cellStyle name="Normal 6 4 2" xfId="4302"/>
    <cellStyle name="Normal 6 5" xfId="4303"/>
    <cellStyle name="Normal 60" xfId="1314"/>
    <cellStyle name="Normal 61" xfId="1315"/>
    <cellStyle name="Normal 62" xfId="1316"/>
    <cellStyle name="Normal 63" xfId="1317"/>
    <cellStyle name="Normal 64" xfId="1318"/>
    <cellStyle name="Normal 65" xfId="1319"/>
    <cellStyle name="Normal 66" xfId="1320"/>
    <cellStyle name="Normal 67" xfId="1321"/>
    <cellStyle name="Normal 68" xfId="1322"/>
    <cellStyle name="Normal 69" xfId="1323"/>
    <cellStyle name="Normal 7" xfId="1324"/>
    <cellStyle name="Normal 7 10" xfId="4304"/>
    <cellStyle name="Normal 7 11" xfId="4305"/>
    <cellStyle name="Normal 7 12" xfId="4306"/>
    <cellStyle name="Normal 7 2" xfId="1325"/>
    <cellStyle name="Normal 7 2 2" xfId="4307"/>
    <cellStyle name="Normal 7 3" xfId="1326"/>
    <cellStyle name="Normal 7 4" xfId="1327"/>
    <cellStyle name="Normal 7 4 2" xfId="4308"/>
    <cellStyle name="Normal 7 4 2 2" xfId="4309"/>
    <cellStyle name="Normal 7 4 3" xfId="4310"/>
    <cellStyle name="Normal 7 5" xfId="4311"/>
    <cellStyle name="Normal 7 6" xfId="4312"/>
    <cellStyle name="Normal 7 7" xfId="4313"/>
    <cellStyle name="Normal 7 8" xfId="4314"/>
    <cellStyle name="Normal 7 9" xfId="4315"/>
    <cellStyle name="Normal 7_Cost_Table__2014-15" xfId="4316"/>
    <cellStyle name="Normal 70" xfId="1328"/>
    <cellStyle name="Normal 71" xfId="1329"/>
    <cellStyle name="Normal 72" xfId="1330"/>
    <cellStyle name="Normal 73" xfId="1331"/>
    <cellStyle name="Normal 74" xfId="1332"/>
    <cellStyle name="Normal 75" xfId="1333"/>
    <cellStyle name="Normal 76" xfId="1334"/>
    <cellStyle name="Normal 77" xfId="1335"/>
    <cellStyle name="Normal 78" xfId="1336"/>
    <cellStyle name="Normal 79" xfId="1337"/>
    <cellStyle name="Normal 8" xfId="1338"/>
    <cellStyle name="Normal 8 10" xfId="4317"/>
    <cellStyle name="Normal 8 10 2" xfId="4318"/>
    <cellStyle name="Normal 8 10 3" xfId="4319"/>
    <cellStyle name="Normal 8 10 4" xfId="4320"/>
    <cellStyle name="Normal 8 11" xfId="4321"/>
    <cellStyle name="Normal 8 11 2" xfId="4322"/>
    <cellStyle name="Normal 8 11 3" xfId="4323"/>
    <cellStyle name="Normal 8 11 4" xfId="4324"/>
    <cellStyle name="Normal 8 12" xfId="4325"/>
    <cellStyle name="Normal 8 12 2" xfId="4326"/>
    <cellStyle name="Normal 8 12 3" xfId="4327"/>
    <cellStyle name="Normal 8 12 4" xfId="4328"/>
    <cellStyle name="Normal 8 13" xfId="4329"/>
    <cellStyle name="Normal 8 13 2" xfId="4330"/>
    <cellStyle name="Normal 8 13 3" xfId="4331"/>
    <cellStyle name="Normal 8 13 4" xfId="4332"/>
    <cellStyle name="Normal 8 14" xfId="4333"/>
    <cellStyle name="Normal 8 14 2" xfId="4334"/>
    <cellStyle name="Normal 8 14 3" xfId="4335"/>
    <cellStyle name="Normal 8 14 4" xfId="4336"/>
    <cellStyle name="Normal 8 15" xfId="4337"/>
    <cellStyle name="Normal 8 15 2" xfId="4338"/>
    <cellStyle name="Normal 8 15 3" xfId="4339"/>
    <cellStyle name="Normal 8 15 4" xfId="4340"/>
    <cellStyle name="Normal 8 16" xfId="4341"/>
    <cellStyle name="Normal 8 16 2" xfId="4342"/>
    <cellStyle name="Normal 8 16 3" xfId="4343"/>
    <cellStyle name="Normal 8 16 4" xfId="4344"/>
    <cellStyle name="Normal 8 17" xfId="4345"/>
    <cellStyle name="Normal 8 17 2" xfId="4346"/>
    <cellStyle name="Normal 8 17 3" xfId="4347"/>
    <cellStyle name="Normal 8 17 4" xfId="4348"/>
    <cellStyle name="Normal 8 18" xfId="4349"/>
    <cellStyle name="Normal 8 18 2" xfId="4350"/>
    <cellStyle name="Normal 8 18 3" xfId="4351"/>
    <cellStyle name="Normal 8 18 4" xfId="4352"/>
    <cellStyle name="Normal 8 19" xfId="4353"/>
    <cellStyle name="Normal 8 19 2" xfId="4354"/>
    <cellStyle name="Normal 8 19 3" xfId="4355"/>
    <cellStyle name="Normal 8 19 4" xfId="4356"/>
    <cellStyle name="Normal 8 2" xfId="1339"/>
    <cellStyle name="Normal 8 2 2" xfId="4357"/>
    <cellStyle name="Normal 8 2 2 2" xfId="4358"/>
    <cellStyle name="Normal 8 2 2 3" xfId="4359"/>
    <cellStyle name="Normal 8 2 2 4" xfId="4360"/>
    <cellStyle name="Normal 8 2 3" xfId="4361"/>
    <cellStyle name="Normal 8 2 3 2" xfId="4362"/>
    <cellStyle name="Normal 8 2 3 3" xfId="4363"/>
    <cellStyle name="Normal 8 2 3 4" xfId="4364"/>
    <cellStyle name="Normal 8 2 4" xfId="4365"/>
    <cellStyle name="Normal 8 2 4 2" xfId="4366"/>
    <cellStyle name="Normal 8 2 4 3" xfId="4367"/>
    <cellStyle name="Normal 8 2 4 4" xfId="4368"/>
    <cellStyle name="Normal 8 2 5" xfId="4369"/>
    <cellStyle name="Normal 8 2 6" xfId="4370"/>
    <cellStyle name="Normal 8 2 7" xfId="4371"/>
    <cellStyle name="Normal 8 2 8" xfId="4372"/>
    <cellStyle name="Normal 8 2 9" xfId="4373"/>
    <cellStyle name="Normal 8 20" xfId="4374"/>
    <cellStyle name="Normal 8 20 2" xfId="4375"/>
    <cellStyle name="Normal 8 20 3" xfId="4376"/>
    <cellStyle name="Normal 8 20 4" xfId="4377"/>
    <cellStyle name="Normal 8 21" xfId="4378"/>
    <cellStyle name="Normal 8 21 2" xfId="4379"/>
    <cellStyle name="Normal 8 21 3" xfId="4380"/>
    <cellStyle name="Normal 8 21 4" xfId="4381"/>
    <cellStyle name="Normal 8 22" xfId="4382"/>
    <cellStyle name="Normal 8 22 2" xfId="4383"/>
    <cellStyle name="Normal 8 22 3" xfId="4384"/>
    <cellStyle name="Normal 8 22 4" xfId="4385"/>
    <cellStyle name="Normal 8 23" xfId="4386"/>
    <cellStyle name="Normal 8 23 2" xfId="4387"/>
    <cellStyle name="Normal 8 23 3" xfId="4388"/>
    <cellStyle name="Normal 8 23 4" xfId="4389"/>
    <cellStyle name="Normal 8 24" xfId="4390"/>
    <cellStyle name="Normal 8 24 2" xfId="4391"/>
    <cellStyle name="Normal 8 24 3" xfId="4392"/>
    <cellStyle name="Normal 8 24 4" xfId="4393"/>
    <cellStyle name="Normal 8 25" xfId="4394"/>
    <cellStyle name="Normal 8 25 2" xfId="4395"/>
    <cellStyle name="Normal 8 25 3" xfId="4396"/>
    <cellStyle name="Normal 8 25 4" xfId="4397"/>
    <cellStyle name="Normal 8 26" xfId="4398"/>
    <cellStyle name="Normal 8 26 2" xfId="4399"/>
    <cellStyle name="Normal 8 26 3" xfId="4400"/>
    <cellStyle name="Normal 8 26 4" xfId="4401"/>
    <cellStyle name="Normal 8 27" xfId="4402"/>
    <cellStyle name="Normal 8 27 2" xfId="4403"/>
    <cellStyle name="Normal 8 27 3" xfId="4404"/>
    <cellStyle name="Normal 8 27 4" xfId="4405"/>
    <cellStyle name="Normal 8 28" xfId="4406"/>
    <cellStyle name="Normal 8 28 2" xfId="4407"/>
    <cellStyle name="Normal 8 28 3" xfId="4408"/>
    <cellStyle name="Normal 8 28 4" xfId="4409"/>
    <cellStyle name="Normal 8 29" xfId="4410"/>
    <cellStyle name="Normal 8 29 2" xfId="4411"/>
    <cellStyle name="Normal 8 29 3" xfId="4412"/>
    <cellStyle name="Normal 8 29 4" xfId="4413"/>
    <cellStyle name="Normal 8 3" xfId="1340"/>
    <cellStyle name="Normal 8 3 2" xfId="4414"/>
    <cellStyle name="Normal 8 3 3" xfId="4415"/>
    <cellStyle name="Normal 8 3 4" xfId="4416"/>
    <cellStyle name="Normal 8 3 5" xfId="4417"/>
    <cellStyle name="Normal 8 3 6" xfId="4418"/>
    <cellStyle name="Normal 8 30" xfId="4419"/>
    <cellStyle name="Normal 8 30 2" xfId="4420"/>
    <cellStyle name="Normal 8 30 3" xfId="4421"/>
    <cellStyle name="Normal 8 30 4" xfId="4422"/>
    <cellStyle name="Normal 8 31" xfId="4423"/>
    <cellStyle name="Normal 8 31 2" xfId="4424"/>
    <cellStyle name="Normal 8 31 3" xfId="4425"/>
    <cellStyle name="Normal 8 31 4" xfId="4426"/>
    <cellStyle name="Normal 8 32" xfId="4427"/>
    <cellStyle name="Normal 8 32 2" xfId="4428"/>
    <cellStyle name="Normal 8 32 3" xfId="4429"/>
    <cellStyle name="Normal 8 32 4" xfId="4430"/>
    <cellStyle name="Normal 8 33" xfId="4431"/>
    <cellStyle name="Normal 8 33 2" xfId="4432"/>
    <cellStyle name="Normal 8 33 3" xfId="4433"/>
    <cellStyle name="Normal 8 33 4" xfId="4434"/>
    <cellStyle name="Normal 8 34" xfId="4435"/>
    <cellStyle name="Normal 8 34 2" xfId="4436"/>
    <cellStyle name="Normal 8 34 3" xfId="4437"/>
    <cellStyle name="Normal 8 34 4" xfId="4438"/>
    <cellStyle name="Normal 8 35" xfId="4439"/>
    <cellStyle name="Normal 8 35 2" xfId="4440"/>
    <cellStyle name="Normal 8 35 3" xfId="4441"/>
    <cellStyle name="Normal 8 35 4" xfId="4442"/>
    <cellStyle name="Normal 8 36" xfId="4443"/>
    <cellStyle name="Normal 8 36 2" xfId="4444"/>
    <cellStyle name="Normal 8 36 3" xfId="4445"/>
    <cellStyle name="Normal 8 36 4" xfId="4446"/>
    <cellStyle name="Normal 8 37" xfId="4447"/>
    <cellStyle name="Normal 8 37 2" xfId="4448"/>
    <cellStyle name="Normal 8 37 3" xfId="4449"/>
    <cellStyle name="Normal 8 37 4" xfId="4450"/>
    <cellStyle name="Normal 8 38" xfId="4451"/>
    <cellStyle name="Normal 8 38 2" xfId="4452"/>
    <cellStyle name="Normal 8 38 3" xfId="4453"/>
    <cellStyle name="Normal 8 38 4" xfId="4454"/>
    <cellStyle name="Normal 8 39" xfId="4455"/>
    <cellStyle name="Normal 8 39 2" xfId="4456"/>
    <cellStyle name="Normal 8 39 3" xfId="4457"/>
    <cellStyle name="Normal 8 39 4" xfId="4458"/>
    <cellStyle name="Normal 8 4" xfId="4459"/>
    <cellStyle name="Normal 8 4 2" xfId="4460"/>
    <cellStyle name="Normal 8 4 3" xfId="4461"/>
    <cellStyle name="Normal 8 4 4" xfId="4462"/>
    <cellStyle name="Normal 8 40" xfId="4463"/>
    <cellStyle name="Normal 8 40 2" xfId="4464"/>
    <cellStyle name="Normal 8 40 3" xfId="4465"/>
    <cellStyle name="Normal 8 40 4" xfId="4466"/>
    <cellStyle name="Normal 8 41" xfId="4467"/>
    <cellStyle name="Normal 8 41 2" xfId="4468"/>
    <cellStyle name="Normal 8 41 3" xfId="4469"/>
    <cellStyle name="Normal 8 41 4" xfId="4470"/>
    <cellStyle name="Normal 8 42" xfId="4471"/>
    <cellStyle name="Normal 8 42 2" xfId="4472"/>
    <cellStyle name="Normal 8 42 3" xfId="4473"/>
    <cellStyle name="Normal 8 42 4" xfId="4474"/>
    <cellStyle name="Normal 8 43" xfId="4475"/>
    <cellStyle name="Normal 8 43 2" xfId="4476"/>
    <cellStyle name="Normal 8 43 3" xfId="4477"/>
    <cellStyle name="Normal 8 43 4" xfId="4478"/>
    <cellStyle name="Normal 8 44" xfId="4479"/>
    <cellStyle name="Normal 8 45" xfId="4480"/>
    <cellStyle name="Normal 8 46" xfId="4481"/>
    <cellStyle name="Normal 8 47" xfId="4482"/>
    <cellStyle name="Normal 8 48" xfId="4483"/>
    <cellStyle name="Normal 8 5" xfId="4484"/>
    <cellStyle name="Normal 8 5 2" xfId="4485"/>
    <cellStyle name="Normal 8 5 3" xfId="4486"/>
    <cellStyle name="Normal 8 5 4" xfId="4487"/>
    <cellStyle name="Normal 8 6" xfId="4488"/>
    <cellStyle name="Normal 8 6 2" xfId="4489"/>
    <cellStyle name="Normal 8 6 3" xfId="4490"/>
    <cellStyle name="Normal 8 6 4" xfId="4491"/>
    <cellStyle name="Normal 8 7" xfId="4492"/>
    <cellStyle name="Normal 8 7 2" xfId="4493"/>
    <cellStyle name="Normal 8 7 3" xfId="4494"/>
    <cellStyle name="Normal 8 7 4" xfId="4495"/>
    <cellStyle name="Normal 8 8" xfId="4496"/>
    <cellStyle name="Normal 8 8 2" xfId="4497"/>
    <cellStyle name="Normal 8 8 3" xfId="4498"/>
    <cellStyle name="Normal 8 8 4" xfId="4499"/>
    <cellStyle name="Normal 8 9" xfId="4500"/>
    <cellStyle name="Normal 8 9 2" xfId="4501"/>
    <cellStyle name="Normal 8 9 3" xfId="4502"/>
    <cellStyle name="Normal 8 9 4" xfId="4503"/>
    <cellStyle name="Normal 8_Cost_Table__2014-15" xfId="4504"/>
    <cellStyle name="Normal 80" xfId="1341"/>
    <cellStyle name="Normal 81" xfId="1342"/>
    <cellStyle name="Normal 82" xfId="1343"/>
    <cellStyle name="Normal 83" xfId="1764"/>
    <cellStyle name="Normal 83 2" xfId="1765"/>
    <cellStyle name="Normal 83 2 2" xfId="4505"/>
    <cellStyle name="Normal 83 3" xfId="4506"/>
    <cellStyle name="Normal 84" xfId="1766"/>
    <cellStyle name="Normal 84 2" xfId="4507"/>
    <cellStyle name="Normal 84 2 2" xfId="4508"/>
    <cellStyle name="Normal 84 2 3" xfId="4509"/>
    <cellStyle name="Normal 84 3" xfId="4510"/>
    <cellStyle name="Normal 85" xfId="1767"/>
    <cellStyle name="Normal 85 2" xfId="4511"/>
    <cellStyle name="Normal 86" xfId="4512"/>
    <cellStyle name="Normal 86 2" xfId="4513"/>
    <cellStyle name="Normal 86 3" xfId="4514"/>
    <cellStyle name="Normal 87" xfId="4515"/>
    <cellStyle name="Normal 87 2" xfId="4516"/>
    <cellStyle name="Normal 87 3" xfId="4517"/>
    <cellStyle name="Normal 88" xfId="4518"/>
    <cellStyle name="Normal 89" xfId="4519"/>
    <cellStyle name="Normal 9" xfId="1344"/>
    <cellStyle name="Normal 9 2" xfId="1345"/>
    <cellStyle name="Normal 9 2 10" xfId="1768"/>
    <cellStyle name="Normal 9 2 10 2" xfId="4520"/>
    <cellStyle name="Normal 9 2 10 3" xfId="4521"/>
    <cellStyle name="Normal 9 2 11" xfId="1769"/>
    <cellStyle name="Normal 9 2 11 2" xfId="4522"/>
    <cellStyle name="Normal 9 2 11 3" xfId="4523"/>
    <cellStyle name="Normal 9 2 12" xfId="1770"/>
    <cellStyle name="Normal 9 2 12 2" xfId="4524"/>
    <cellStyle name="Normal 9 2 12 3" xfId="4525"/>
    <cellStyle name="Normal 9 2 13" xfId="1771"/>
    <cellStyle name="Normal 9 2 13 2" xfId="4526"/>
    <cellStyle name="Normal 9 2 13 3" xfId="4527"/>
    <cellStyle name="Normal 9 2 14" xfId="1772"/>
    <cellStyle name="Normal 9 2 14 2" xfId="4528"/>
    <cellStyle name="Normal 9 2 14 3" xfId="4529"/>
    <cellStyle name="Normal 9 2 15" xfId="1773"/>
    <cellStyle name="Normal 9 2 15 2" xfId="4530"/>
    <cellStyle name="Normal 9 2 15 3" xfId="4531"/>
    <cellStyle name="Normal 9 2 16" xfId="1774"/>
    <cellStyle name="Normal 9 2 16 2" xfId="4532"/>
    <cellStyle name="Normal 9 2 16 3" xfId="4533"/>
    <cellStyle name="Normal 9 2 17" xfId="1775"/>
    <cellStyle name="Normal 9 2 17 2" xfId="4534"/>
    <cellStyle name="Normal 9 2 17 3" xfId="4535"/>
    <cellStyle name="Normal 9 2 18" xfId="1776"/>
    <cellStyle name="Normal 9 2 18 2" xfId="4536"/>
    <cellStyle name="Normal 9 2 18 3" xfId="4537"/>
    <cellStyle name="Normal 9 2 19" xfId="1777"/>
    <cellStyle name="Normal 9 2 19 2" xfId="4538"/>
    <cellStyle name="Normal 9 2 19 3" xfId="4539"/>
    <cellStyle name="Normal 9 2 2" xfId="1778"/>
    <cellStyle name="Normal 9 2 2 2" xfId="4540"/>
    <cellStyle name="Normal 9 2 2 3" xfId="4541"/>
    <cellStyle name="Normal 9 2 20" xfId="1779"/>
    <cellStyle name="Normal 9 2 20 2" xfId="4542"/>
    <cellStyle name="Normal 9 2 20 3" xfId="4543"/>
    <cellStyle name="Normal 9 2 21" xfId="1780"/>
    <cellStyle name="Normal 9 2 21 2" xfId="4544"/>
    <cellStyle name="Normal 9 2 21 3" xfId="4545"/>
    <cellStyle name="Normal 9 2 22" xfId="1781"/>
    <cellStyle name="Normal 9 2 22 2" xfId="4546"/>
    <cellStyle name="Normal 9 2 22 3" xfId="4547"/>
    <cellStyle name="Normal 9 2 23" xfId="1782"/>
    <cellStyle name="Normal 9 2 23 2" xfId="4548"/>
    <cellStyle name="Normal 9 2 23 3" xfId="4549"/>
    <cellStyle name="Normal 9 2 24" xfId="1783"/>
    <cellStyle name="Normal 9 2 24 2" xfId="4550"/>
    <cellStyle name="Normal 9 2 24 3" xfId="4551"/>
    <cellStyle name="Normal 9 2 25" xfId="1784"/>
    <cellStyle name="Normal 9 2 25 2" xfId="4552"/>
    <cellStyle name="Normal 9 2 25 3" xfId="4553"/>
    <cellStyle name="Normal 9 2 26" xfId="1785"/>
    <cellStyle name="Normal 9 2 26 2" xfId="4554"/>
    <cellStyle name="Normal 9 2 26 3" xfId="4555"/>
    <cellStyle name="Normal 9 2 27" xfId="1786"/>
    <cellStyle name="Normal 9 2 27 2" xfId="4556"/>
    <cellStyle name="Normal 9 2 27 3" xfId="4557"/>
    <cellStyle name="Normal 9 2 28" xfId="1787"/>
    <cellStyle name="Normal 9 2 28 2" xfId="4558"/>
    <cellStyle name="Normal 9 2 28 3" xfId="4559"/>
    <cellStyle name="Normal 9 2 29" xfId="1788"/>
    <cellStyle name="Normal 9 2 29 2" xfId="4560"/>
    <cellStyle name="Normal 9 2 29 3" xfId="4561"/>
    <cellStyle name="Normal 9 2 3" xfId="1789"/>
    <cellStyle name="Normal 9 2 3 2" xfId="4562"/>
    <cellStyle name="Normal 9 2 3 3" xfId="4563"/>
    <cellStyle name="Normal 9 2 30" xfId="1790"/>
    <cellStyle name="Normal 9 2 30 2" xfId="4564"/>
    <cellStyle name="Normal 9 2 30 3" xfId="4565"/>
    <cellStyle name="Normal 9 2 31" xfId="1791"/>
    <cellStyle name="Normal 9 2 31 2" xfId="4566"/>
    <cellStyle name="Normal 9 2 31 3" xfId="4567"/>
    <cellStyle name="Normal 9 2 32" xfId="1792"/>
    <cellStyle name="Normal 9 2 32 2" xfId="4568"/>
    <cellStyle name="Normal 9 2 32 3" xfId="4569"/>
    <cellStyle name="Normal 9 2 33" xfId="1793"/>
    <cellStyle name="Normal 9 2 33 2" xfId="4570"/>
    <cellStyle name="Normal 9 2 33 3" xfId="4571"/>
    <cellStyle name="Normal 9 2 34" xfId="1794"/>
    <cellStyle name="Normal 9 2 34 2" xfId="4572"/>
    <cellStyle name="Normal 9 2 34 3" xfId="4573"/>
    <cellStyle name="Normal 9 2 35" xfId="1795"/>
    <cellStyle name="Normal 9 2 35 2" xfId="4574"/>
    <cellStyle name="Normal 9 2 35 3" xfId="4575"/>
    <cellStyle name="Normal 9 2 36" xfId="4576"/>
    <cellStyle name="Normal 9 2 37" xfId="4577"/>
    <cellStyle name="Normal 9 2 4" xfId="1796"/>
    <cellStyle name="Normal 9 2 4 2" xfId="4578"/>
    <cellStyle name="Normal 9 2 4 3" xfId="4579"/>
    <cellStyle name="Normal 9 2 5" xfId="1797"/>
    <cellStyle name="Normal 9 2 5 2" xfId="4580"/>
    <cellStyle name="Normal 9 2 5 3" xfId="4581"/>
    <cellStyle name="Normal 9 2 6" xfId="1798"/>
    <cellStyle name="Normal 9 2 6 2" xfId="4582"/>
    <cellStyle name="Normal 9 2 6 3" xfId="4583"/>
    <cellStyle name="Normal 9 2 7" xfId="1799"/>
    <cellStyle name="Normal 9 2 7 2" xfId="4584"/>
    <cellStyle name="Normal 9 2 7 3" xfId="4585"/>
    <cellStyle name="Normal 9 2 8" xfId="1800"/>
    <cellStyle name="Normal 9 2 8 2" xfId="4586"/>
    <cellStyle name="Normal 9 2 8 3" xfId="4587"/>
    <cellStyle name="Normal 9 2 9" xfId="1801"/>
    <cellStyle name="Normal 9 2 9 2" xfId="4588"/>
    <cellStyle name="Normal 9 2 9 3" xfId="4589"/>
    <cellStyle name="Normal 9 3" xfId="1346"/>
    <cellStyle name="Normal 9 4" xfId="1347"/>
    <cellStyle name="Normal 9 5" xfId="1840"/>
    <cellStyle name="Normal 9 6" xfId="4590"/>
    <cellStyle name="Normal 9 7" xfId="4591"/>
    <cellStyle name="Normal 9 8" xfId="4592"/>
    <cellStyle name="Normal 9_Cost_Table__2014-15" xfId="4593"/>
    <cellStyle name="Normal 90" xfId="4594"/>
    <cellStyle name="Normal 90 2" xfId="4595"/>
    <cellStyle name="Normal 90 3" xfId="4596"/>
    <cellStyle name="Normal 91" xfId="1841"/>
    <cellStyle name="Normal 92" xfId="4597"/>
    <cellStyle name="Normal_NPEGEL" xfId="8"/>
    <cellStyle name="Normal_Sheet1" xfId="1"/>
    <cellStyle name="Normal_Total AWP&amp;B and Release of Centre and State Share 2" xfId="1828"/>
    <cellStyle name="Note 10" xfId="1348"/>
    <cellStyle name="Note 11" xfId="1349"/>
    <cellStyle name="Note 12" xfId="1350"/>
    <cellStyle name="Note 13" xfId="1351"/>
    <cellStyle name="Note 14" xfId="1352"/>
    <cellStyle name="Note 15" xfId="1353"/>
    <cellStyle name="Note 16" xfId="1354"/>
    <cellStyle name="Note 17" xfId="1355"/>
    <cellStyle name="Note 18" xfId="1356"/>
    <cellStyle name="Note 19" xfId="1357"/>
    <cellStyle name="Note 2" xfId="1358"/>
    <cellStyle name="Note 2 2" xfId="4598"/>
    <cellStyle name="Note 20" xfId="1359"/>
    <cellStyle name="Note 21" xfId="1360"/>
    <cellStyle name="Note 22" xfId="1361"/>
    <cellStyle name="Note 23" xfId="1362"/>
    <cellStyle name="Note 24" xfId="1363"/>
    <cellStyle name="Note 25" xfId="1364"/>
    <cellStyle name="Note 26" xfId="1365"/>
    <cellStyle name="Note 27" xfId="1366"/>
    <cellStyle name="Note 28" xfId="1367"/>
    <cellStyle name="Note 29" xfId="1368"/>
    <cellStyle name="Note 3" xfId="1369"/>
    <cellStyle name="Note 30" xfId="1370"/>
    <cellStyle name="Note 31" xfId="1371"/>
    <cellStyle name="Note 4" xfId="1372"/>
    <cellStyle name="Note 5" xfId="1373"/>
    <cellStyle name="Note 6" xfId="1374"/>
    <cellStyle name="Note 7" xfId="1375"/>
    <cellStyle name="Note 8" xfId="1376"/>
    <cellStyle name="Note 9" xfId="1377"/>
    <cellStyle name="Output 10" xfId="1378"/>
    <cellStyle name="Output 11" xfId="1379"/>
    <cellStyle name="Output 12" xfId="1380"/>
    <cellStyle name="Output 13" xfId="1381"/>
    <cellStyle name="Output 14" xfId="1382"/>
    <cellStyle name="Output 15" xfId="1383"/>
    <cellStyle name="Output 16" xfId="1384"/>
    <cellStyle name="Output 17" xfId="1385"/>
    <cellStyle name="Output 18" xfId="1386"/>
    <cellStyle name="Output 19" xfId="1387"/>
    <cellStyle name="Output 2" xfId="1388"/>
    <cellStyle name="Output 2 2" xfId="4599"/>
    <cellStyle name="Output 20" xfId="1389"/>
    <cellStyle name="Output 21" xfId="1390"/>
    <cellStyle name="Output 22" xfId="1391"/>
    <cellStyle name="Output 23" xfId="1392"/>
    <cellStyle name="Output 24" xfId="1393"/>
    <cellStyle name="Output 25" xfId="1394"/>
    <cellStyle name="Output 26" xfId="1395"/>
    <cellStyle name="Output 27" xfId="1396"/>
    <cellStyle name="Output 28" xfId="1397"/>
    <cellStyle name="Output 29" xfId="1398"/>
    <cellStyle name="Output 3" xfId="1399"/>
    <cellStyle name="Output 30" xfId="1400"/>
    <cellStyle name="Output 31" xfId="1401"/>
    <cellStyle name="Output 4" xfId="1402"/>
    <cellStyle name="Output 5" xfId="1403"/>
    <cellStyle name="Output 6" xfId="1404"/>
    <cellStyle name="Output 7" xfId="1405"/>
    <cellStyle name="Output 8" xfId="1406"/>
    <cellStyle name="Output 9" xfId="1407"/>
    <cellStyle name="Percent" xfId="7" builtinId="5"/>
    <cellStyle name="Percent [2]" xfId="1408"/>
    <cellStyle name="Percent [2] 2" xfId="1409"/>
    <cellStyle name="Percent [2] 3" xfId="1410"/>
    <cellStyle name="Percent [2] 3 2" xfId="1411"/>
    <cellStyle name="Percent [2] 4" xfId="4600"/>
    <cellStyle name="Percent 10" xfId="1412"/>
    <cellStyle name="Percent 10 2" xfId="1802"/>
    <cellStyle name="Percent 11" xfId="1413"/>
    <cellStyle name="Percent 12" xfId="1414"/>
    <cellStyle name="Percent 13" xfId="1415"/>
    <cellStyle name="Percent 14" xfId="1416"/>
    <cellStyle name="Percent 15" xfId="1417"/>
    <cellStyle name="Percent 16" xfId="1418"/>
    <cellStyle name="Percent 17" xfId="1419"/>
    <cellStyle name="Percent 18" xfId="1420"/>
    <cellStyle name="Percent 19" xfId="1421"/>
    <cellStyle name="Percent 2" xfId="11"/>
    <cellStyle name="Percent 2 2" xfId="1422"/>
    <cellStyle name="Percent 2 3" xfId="1423"/>
    <cellStyle name="Percent 2 4" xfId="1424"/>
    <cellStyle name="Percent 2 5" xfId="1425"/>
    <cellStyle name="Percent 2 6" xfId="1426"/>
    <cellStyle name="Percent 2 7" xfId="1427"/>
    <cellStyle name="Percent 2 8" xfId="1428"/>
    <cellStyle name="Percent 2 9" xfId="1429"/>
    <cellStyle name="Percent 20" xfId="1430"/>
    <cellStyle name="Percent 21" xfId="1431"/>
    <cellStyle name="Percent 22" xfId="1432"/>
    <cellStyle name="Percent 23" xfId="1433"/>
    <cellStyle name="Percent 24" xfId="1434"/>
    <cellStyle name="Percent 25" xfId="1435"/>
    <cellStyle name="Percent 26" xfId="1436"/>
    <cellStyle name="Percent 27" xfId="1437"/>
    <cellStyle name="Percent 28" xfId="1438"/>
    <cellStyle name="Percent 29" xfId="1439"/>
    <cellStyle name="Percent 3" xfId="1440"/>
    <cellStyle name="Percent 3 10" xfId="1803"/>
    <cellStyle name="Percent 3 10 2" xfId="4601"/>
    <cellStyle name="Percent 3 11" xfId="4602"/>
    <cellStyle name="Percent 3 12" xfId="4603"/>
    <cellStyle name="Percent 3 13" xfId="4604"/>
    <cellStyle name="Percent 3 14" xfId="4605"/>
    <cellStyle name="Percent 3 15" xfId="4606"/>
    <cellStyle name="Percent 3 16" xfId="4607"/>
    <cellStyle name="Percent 3 17" xfId="4608"/>
    <cellStyle name="Percent 3 18" xfId="4609"/>
    <cellStyle name="Percent 3 19" xfId="4610"/>
    <cellStyle name="Percent 3 2" xfId="1441"/>
    <cellStyle name="Percent 3 20" xfId="4611"/>
    <cellStyle name="Percent 3 21" xfId="4612"/>
    <cellStyle name="Percent 3 22" xfId="4613"/>
    <cellStyle name="Percent 3 23" xfId="4614"/>
    <cellStyle name="Percent 3 24" xfId="4615"/>
    <cellStyle name="Percent 3 25" xfId="4616"/>
    <cellStyle name="Percent 3 26" xfId="4617"/>
    <cellStyle name="Percent 3 27" xfId="4618"/>
    <cellStyle name="Percent 3 28" xfId="4619"/>
    <cellStyle name="Percent 3 29" xfId="4620"/>
    <cellStyle name="Percent 3 3" xfId="1442"/>
    <cellStyle name="Percent 3 30" xfId="4621"/>
    <cellStyle name="Percent 3 31" xfId="4622"/>
    <cellStyle name="Percent 3 32" xfId="4623"/>
    <cellStyle name="Percent 3 33" xfId="4624"/>
    <cellStyle name="Percent 3 34" xfId="4625"/>
    <cellStyle name="Percent 3 35" xfId="4626"/>
    <cellStyle name="Percent 3 36" xfId="4627"/>
    <cellStyle name="Percent 3 37" xfId="4628"/>
    <cellStyle name="Percent 3 38" xfId="4629"/>
    <cellStyle name="Percent 3 39" xfId="4630"/>
    <cellStyle name="Percent 3 4" xfId="1443"/>
    <cellStyle name="Percent 3 40" xfId="4631"/>
    <cellStyle name="Percent 3 41" xfId="4632"/>
    <cellStyle name="Percent 3 42" xfId="4633"/>
    <cellStyle name="Percent 3 43" xfId="4634"/>
    <cellStyle name="Percent 3 44" xfId="4635"/>
    <cellStyle name="Percent 3 45" xfId="4636"/>
    <cellStyle name="Percent 3 46" xfId="4637"/>
    <cellStyle name="Percent 3 47" xfId="4638"/>
    <cellStyle name="Percent 3 48" xfId="4639"/>
    <cellStyle name="Percent 3 5" xfId="1444"/>
    <cellStyle name="Percent 3 5 2" xfId="4640"/>
    <cellStyle name="Percent 3 5 3" xfId="4641"/>
    <cellStyle name="Percent 3 6" xfId="1445"/>
    <cellStyle name="Percent 3 7" xfId="1446"/>
    <cellStyle name="Percent 3 8" xfId="1447"/>
    <cellStyle name="Percent 3 9" xfId="1448"/>
    <cellStyle name="Percent 30" xfId="1449"/>
    <cellStyle name="Percent 31" xfId="1450"/>
    <cellStyle name="Percent 32" xfId="1451"/>
    <cellStyle name="Percent 33" xfId="1452"/>
    <cellStyle name="Percent 34" xfId="1453"/>
    <cellStyle name="Percent 35" xfId="1454"/>
    <cellStyle name="Percent 36" xfId="1455"/>
    <cellStyle name="Percent 37" xfId="1456"/>
    <cellStyle name="Percent 38" xfId="1457"/>
    <cellStyle name="Percent 39" xfId="1458"/>
    <cellStyle name="Percent 4" xfId="1459"/>
    <cellStyle name="Percent 4 2" xfId="1460"/>
    <cellStyle name="Percent 4 2 2" xfId="4642"/>
    <cellStyle name="Percent 4 2 2 2" xfId="4643"/>
    <cellStyle name="Percent 4 2 3" xfId="4644"/>
    <cellStyle name="Percent 4 3" xfId="1461"/>
    <cellStyle name="Percent 4 4" xfId="1462"/>
    <cellStyle name="Percent 4 5" xfId="4645"/>
    <cellStyle name="Percent 40" xfId="1463"/>
    <cellStyle name="Percent 41" xfId="1464"/>
    <cellStyle name="Percent 42" xfId="1465"/>
    <cellStyle name="Percent 43" xfId="1466"/>
    <cellStyle name="Percent 44" xfId="1467"/>
    <cellStyle name="Percent 45" xfId="1468"/>
    <cellStyle name="Percent 46" xfId="1469"/>
    <cellStyle name="Percent 47" xfId="1470"/>
    <cellStyle name="Percent 48" xfId="1471"/>
    <cellStyle name="Percent 49" xfId="1472"/>
    <cellStyle name="Percent 5" xfId="1473"/>
    <cellStyle name="Percent 5 2" xfId="1474"/>
    <cellStyle name="Percent 5 3" xfId="1475"/>
    <cellStyle name="Percent 50" xfId="1476"/>
    <cellStyle name="Percent 51" xfId="1477"/>
    <cellStyle name="Percent 52" xfId="1478"/>
    <cellStyle name="Percent 53" xfId="1479"/>
    <cellStyle name="Percent 54" xfId="1480"/>
    <cellStyle name="Percent 55" xfId="1481"/>
    <cellStyle name="Percent 56" xfId="1482"/>
    <cellStyle name="Percent 57" xfId="1483"/>
    <cellStyle name="Percent 58" xfId="1484"/>
    <cellStyle name="Percent 59" xfId="1485"/>
    <cellStyle name="Percent 6" xfId="1486"/>
    <cellStyle name="Percent 6 2" xfId="1487"/>
    <cellStyle name="Percent 6 3" xfId="1488"/>
    <cellStyle name="Percent 6 4" xfId="4646"/>
    <cellStyle name="Percent 6 5" xfId="4647"/>
    <cellStyle name="Percent 6 6" xfId="4648"/>
    <cellStyle name="Percent 60" xfId="1489"/>
    <cellStyle name="Percent 61" xfId="1490"/>
    <cellStyle name="Percent 62" xfId="1491"/>
    <cellStyle name="Percent 63" xfId="1492"/>
    <cellStyle name="Percent 64" xfId="1493"/>
    <cellStyle name="Percent 65" xfId="1494"/>
    <cellStyle name="Percent 66" xfId="1495"/>
    <cellStyle name="Percent 67" xfId="1496"/>
    <cellStyle name="Percent 68" xfId="1497"/>
    <cellStyle name="Percent 69" xfId="1498"/>
    <cellStyle name="Percent 7" xfId="1499"/>
    <cellStyle name="Percent 7 2" xfId="1500"/>
    <cellStyle name="Percent 70" xfId="1501"/>
    <cellStyle name="Percent 71" xfId="1502"/>
    <cellStyle name="Percent 72" xfId="1503"/>
    <cellStyle name="Percent 73" xfId="1504"/>
    <cellStyle name="Percent 74" xfId="1505"/>
    <cellStyle name="Percent 75" xfId="1506"/>
    <cellStyle name="Percent 76" xfId="1507"/>
    <cellStyle name="Percent 77" xfId="1508"/>
    <cellStyle name="Percent 78" xfId="1509"/>
    <cellStyle name="Percent 79" xfId="1510"/>
    <cellStyle name="Percent 8" xfId="1511"/>
    <cellStyle name="Percent 8 2" xfId="1512"/>
    <cellStyle name="Percent 80" xfId="1513"/>
    <cellStyle name="Percent 81" xfId="1514"/>
    <cellStyle name="Percent 82" xfId="1515"/>
    <cellStyle name="Percent 83" xfId="1516"/>
    <cellStyle name="Percent 84" xfId="1517"/>
    <cellStyle name="Percent 85" xfId="1518"/>
    <cellStyle name="Percent 86" xfId="1519"/>
    <cellStyle name="Percent 86 10" xfId="1520"/>
    <cellStyle name="Percent 86 11" xfId="1521"/>
    <cellStyle name="Percent 86 12" xfId="1804"/>
    <cellStyle name="Percent 86 13" xfId="1805"/>
    <cellStyle name="Percent 86 14" xfId="1806"/>
    <cellStyle name="Percent 86 15" xfId="1807"/>
    <cellStyle name="Percent 86 16" xfId="1808"/>
    <cellStyle name="Percent 86 17" xfId="1809"/>
    <cellStyle name="Percent 86 18" xfId="1810"/>
    <cellStyle name="Percent 86 19" xfId="1811"/>
    <cellStyle name="Percent 86 2" xfId="1522"/>
    <cellStyle name="Percent 86 20" xfId="1812"/>
    <cellStyle name="Percent 86 21" xfId="1813"/>
    <cellStyle name="Percent 86 22" xfId="1814"/>
    <cellStyle name="Percent 86 23" xfId="1815"/>
    <cellStyle name="Percent 86 24" xfId="1816"/>
    <cellStyle name="Percent 86 25" xfId="1817"/>
    <cellStyle name="Percent 86 26" xfId="1818"/>
    <cellStyle name="Percent 86 27" xfId="1819"/>
    <cellStyle name="Percent 86 28" xfId="1820"/>
    <cellStyle name="Percent 86 29" xfId="1821"/>
    <cellStyle name="Percent 86 3" xfId="1523"/>
    <cellStyle name="Percent 86 30" xfId="1822"/>
    <cellStyle name="Percent 86 31" xfId="1823"/>
    <cellStyle name="Percent 86 32" xfId="1824"/>
    <cellStyle name="Percent 86 33" xfId="1825"/>
    <cellStyle name="Percent 86 34" xfId="1826"/>
    <cellStyle name="Percent 86 35" xfId="1827"/>
    <cellStyle name="Percent 86 36" xfId="4649"/>
    <cellStyle name="Percent 86 37" xfId="4650"/>
    <cellStyle name="Percent 86 4" xfId="1524"/>
    <cellStyle name="Percent 86 5" xfId="1525"/>
    <cellStyle name="Percent 86 6" xfId="1526"/>
    <cellStyle name="Percent 86 7" xfId="1527"/>
    <cellStyle name="Percent 86 8" xfId="1528"/>
    <cellStyle name="Percent 86 9" xfId="1529"/>
    <cellStyle name="Percent 87" xfId="1530"/>
    <cellStyle name="Percent 88" xfId="1842"/>
    <cellStyle name="Percent 88 2" xfId="4651"/>
    <cellStyle name="Percent 88 3" xfId="4652"/>
    <cellStyle name="Percent 89" xfId="4653"/>
    <cellStyle name="Percent 9" xfId="1531"/>
    <cellStyle name="Percent 9 2" xfId="1532"/>
    <cellStyle name="Red" xfId="1533"/>
    <cellStyle name="RevList" xfId="1534"/>
    <cellStyle name="Style 1" xfId="4654"/>
    <cellStyle name="Subtotal" xfId="1535"/>
    <cellStyle name="Table_Border" xfId="4655"/>
    <cellStyle name="Text_SupperScript" xfId="4656"/>
    <cellStyle name="Title 10" xfId="1536"/>
    <cellStyle name="Title 10 2" xfId="4657"/>
    <cellStyle name="Title 10 3" xfId="4658"/>
    <cellStyle name="Title 11" xfId="1537"/>
    <cellStyle name="Title 11 2" xfId="4659"/>
    <cellStyle name="Title 11 3" xfId="4660"/>
    <cellStyle name="Title 12" xfId="1538"/>
    <cellStyle name="Title 12 2" xfId="4661"/>
    <cellStyle name="Title 12 3" xfId="4662"/>
    <cellStyle name="Title 13" xfId="1539"/>
    <cellStyle name="Title 13 2" xfId="4663"/>
    <cellStyle name="Title 13 3" xfId="4664"/>
    <cellStyle name="Title 14" xfId="1540"/>
    <cellStyle name="Title 14 2" xfId="4665"/>
    <cellStyle name="Title 14 3" xfId="4666"/>
    <cellStyle name="Title 15" xfId="1541"/>
    <cellStyle name="Title 15 2" xfId="4667"/>
    <cellStyle name="Title 15 3" xfId="4668"/>
    <cellStyle name="Title 16" xfId="1542"/>
    <cellStyle name="Title 16 2" xfId="4669"/>
    <cellStyle name="Title 16 3" xfId="4670"/>
    <cellStyle name="Title 17" xfId="1543"/>
    <cellStyle name="Title 17 2" xfId="4671"/>
    <cellStyle name="Title 17 3" xfId="4672"/>
    <cellStyle name="Title 18" xfId="1544"/>
    <cellStyle name="Title 18 2" xfId="4673"/>
    <cellStyle name="Title 18 3" xfId="4674"/>
    <cellStyle name="Title 19" xfId="1545"/>
    <cellStyle name="Title 19 2" xfId="4675"/>
    <cellStyle name="Title 19 3" xfId="4676"/>
    <cellStyle name="Title 2" xfId="1546"/>
    <cellStyle name="Title 2 2" xfId="4677"/>
    <cellStyle name="Title 2 3" xfId="4678"/>
    <cellStyle name="Title 20" xfId="1547"/>
    <cellStyle name="Title 20 2" xfId="4679"/>
    <cellStyle name="Title 20 3" xfId="4680"/>
    <cellStyle name="Title 21" xfId="1548"/>
    <cellStyle name="Title 21 2" xfId="4681"/>
    <cellStyle name="Title 21 3" xfId="4682"/>
    <cellStyle name="Title 22" xfId="1549"/>
    <cellStyle name="Title 22 2" xfId="4683"/>
    <cellStyle name="Title 22 3" xfId="4684"/>
    <cellStyle name="Title 23" xfId="1550"/>
    <cellStyle name="Title 23 2" xfId="4685"/>
    <cellStyle name="Title 23 3" xfId="4686"/>
    <cellStyle name="Title 24" xfId="1551"/>
    <cellStyle name="Title 24 2" xfId="4687"/>
    <cellStyle name="Title 24 3" xfId="4688"/>
    <cellStyle name="Title 25" xfId="1552"/>
    <cellStyle name="Title 25 2" xfId="4689"/>
    <cellStyle name="Title 25 3" xfId="4690"/>
    <cellStyle name="Title 26" xfId="1553"/>
    <cellStyle name="Title 26 2" xfId="4691"/>
    <cellStyle name="Title 26 3" xfId="4692"/>
    <cellStyle name="Title 27" xfId="1554"/>
    <cellStyle name="Title 27 2" xfId="4693"/>
    <cellStyle name="Title 27 3" xfId="4694"/>
    <cellStyle name="Title 28" xfId="1555"/>
    <cellStyle name="Title 28 2" xfId="4695"/>
    <cellStyle name="Title 28 3" xfId="4696"/>
    <cellStyle name="Title 29" xfId="1556"/>
    <cellStyle name="Title 29 2" xfId="4697"/>
    <cellStyle name="Title 29 3" xfId="4698"/>
    <cellStyle name="Title 3" xfId="1557"/>
    <cellStyle name="Title 3 2" xfId="4699"/>
    <cellStyle name="Title 3 3" xfId="4700"/>
    <cellStyle name="Title 30" xfId="1558"/>
    <cellStyle name="Title 30 2" xfId="4701"/>
    <cellStyle name="Title 30 3" xfId="4702"/>
    <cellStyle name="Title 31" xfId="1559"/>
    <cellStyle name="Title 31 2" xfId="4703"/>
    <cellStyle name="Title 31 3" xfId="4704"/>
    <cellStyle name="Title 32" xfId="4705"/>
    <cellStyle name="Title 4" xfId="1560"/>
    <cellStyle name="Title 4 2" xfId="4706"/>
    <cellStyle name="Title 4 3" xfId="4707"/>
    <cellStyle name="Title 5" xfId="1561"/>
    <cellStyle name="Title 5 2" xfId="4708"/>
    <cellStyle name="Title 5 3" xfId="4709"/>
    <cellStyle name="Title 6" xfId="1562"/>
    <cellStyle name="Title 6 2" xfId="4710"/>
    <cellStyle name="Title 6 3" xfId="4711"/>
    <cellStyle name="Title 7" xfId="1563"/>
    <cellStyle name="Title 7 2" xfId="4712"/>
    <cellStyle name="Title 7 3" xfId="4713"/>
    <cellStyle name="Title 8" xfId="1564"/>
    <cellStyle name="Title 8 2" xfId="4714"/>
    <cellStyle name="Title 8 3" xfId="4715"/>
    <cellStyle name="Title 9" xfId="1565"/>
    <cellStyle name="Title 9 2" xfId="4716"/>
    <cellStyle name="Title 9 3" xfId="4717"/>
    <cellStyle name="Total 10" xfId="1566"/>
    <cellStyle name="Total 10 2" xfId="4718"/>
    <cellStyle name="Total 10 3" xfId="4719"/>
    <cellStyle name="Total 11" xfId="1567"/>
    <cellStyle name="Total 11 2" xfId="4720"/>
    <cellStyle name="Total 11 3" xfId="4721"/>
    <cellStyle name="Total 12" xfId="1568"/>
    <cellStyle name="Total 12 2" xfId="4722"/>
    <cellStyle name="Total 12 3" xfId="4723"/>
    <cellStyle name="Total 13" xfId="1569"/>
    <cellStyle name="Total 13 2" xfId="4724"/>
    <cellStyle name="Total 13 3" xfId="4725"/>
    <cellStyle name="Total 14" xfId="1570"/>
    <cellStyle name="Total 14 2" xfId="4726"/>
    <cellStyle name="Total 14 3" xfId="4727"/>
    <cellStyle name="Total 15" xfId="1571"/>
    <cellStyle name="Total 15 2" xfId="4728"/>
    <cellStyle name="Total 15 3" xfId="4729"/>
    <cellStyle name="Total 16" xfId="1572"/>
    <cellStyle name="Total 16 2" xfId="4730"/>
    <cellStyle name="Total 16 3" xfId="4731"/>
    <cellStyle name="Total 17" xfId="1573"/>
    <cellStyle name="Total 17 2" xfId="4732"/>
    <cellStyle name="Total 17 3" xfId="4733"/>
    <cellStyle name="Total 18" xfId="1574"/>
    <cellStyle name="Total 18 2" xfId="4734"/>
    <cellStyle name="Total 18 3" xfId="4735"/>
    <cellStyle name="Total 19" xfId="1575"/>
    <cellStyle name="Total 19 2" xfId="4736"/>
    <cellStyle name="Total 19 3" xfId="4737"/>
    <cellStyle name="Total 2" xfId="1576"/>
    <cellStyle name="Total 2 2" xfId="4738"/>
    <cellStyle name="Total 2 3" xfId="4739"/>
    <cellStyle name="Total 20" xfId="1577"/>
    <cellStyle name="Total 20 2" xfId="4740"/>
    <cellStyle name="Total 20 3" xfId="4741"/>
    <cellStyle name="Total 21" xfId="1578"/>
    <cellStyle name="Total 21 2" xfId="4742"/>
    <cellStyle name="Total 21 3" xfId="4743"/>
    <cellStyle name="Total 22" xfId="1579"/>
    <cellStyle name="Total 22 2" xfId="4744"/>
    <cellStyle name="Total 22 3" xfId="4745"/>
    <cellStyle name="Total 23" xfId="1580"/>
    <cellStyle name="Total 23 2" xfId="4746"/>
    <cellStyle name="Total 23 3" xfId="4747"/>
    <cellStyle name="Total 24" xfId="1581"/>
    <cellStyle name="Total 24 2" xfId="4748"/>
    <cellStyle name="Total 24 3" xfId="4749"/>
    <cellStyle name="Total 25" xfId="1582"/>
    <cellStyle name="Total 25 2" xfId="4750"/>
    <cellStyle name="Total 25 3" xfId="4751"/>
    <cellStyle name="Total 26" xfId="1583"/>
    <cellStyle name="Total 26 2" xfId="4752"/>
    <cellStyle name="Total 26 3" xfId="4753"/>
    <cellStyle name="Total 27" xfId="1584"/>
    <cellStyle name="Total 27 2" xfId="4754"/>
    <cellStyle name="Total 27 3" xfId="4755"/>
    <cellStyle name="Total 28" xfId="1585"/>
    <cellStyle name="Total 28 2" xfId="4756"/>
    <cellStyle name="Total 28 3" xfId="4757"/>
    <cellStyle name="Total 29" xfId="1586"/>
    <cellStyle name="Total 29 2" xfId="4758"/>
    <cellStyle name="Total 29 3" xfId="4759"/>
    <cellStyle name="Total 3" xfId="1587"/>
    <cellStyle name="Total 3 2" xfId="4760"/>
    <cellStyle name="Total 3 3" xfId="4761"/>
    <cellStyle name="Total 30" xfId="1588"/>
    <cellStyle name="Total 30 2" xfId="4762"/>
    <cellStyle name="Total 30 3" xfId="4763"/>
    <cellStyle name="Total 31" xfId="1589"/>
    <cellStyle name="Total 31 2" xfId="4764"/>
    <cellStyle name="Total 31 3" xfId="4765"/>
    <cellStyle name="Total 32" xfId="4766"/>
    <cellStyle name="Total 4" xfId="1590"/>
    <cellStyle name="Total 4 2" xfId="4767"/>
    <cellStyle name="Total 4 3" xfId="4768"/>
    <cellStyle name="Total 5" xfId="1591"/>
    <cellStyle name="Total 5 2" xfId="4769"/>
    <cellStyle name="Total 5 3" xfId="4770"/>
    <cellStyle name="Total 6" xfId="1592"/>
    <cellStyle name="Total 6 2" xfId="4771"/>
    <cellStyle name="Total 6 3" xfId="4772"/>
    <cellStyle name="Total 7" xfId="1593"/>
    <cellStyle name="Total 7 2" xfId="4773"/>
    <cellStyle name="Total 7 3" xfId="4774"/>
    <cellStyle name="Total 8" xfId="1594"/>
    <cellStyle name="Total 8 2" xfId="4775"/>
    <cellStyle name="Total 8 3" xfId="4776"/>
    <cellStyle name="Total 9" xfId="1595"/>
    <cellStyle name="Total 9 2" xfId="4777"/>
    <cellStyle name="Total 9 3" xfId="4778"/>
    <cellStyle name="TXT_Thausand_Seprator" xfId="4779"/>
    <cellStyle name="Währung [0]_RESULTS" xfId="1596"/>
    <cellStyle name="Währung_RESULTS" xfId="1597"/>
    <cellStyle name="Warning Text 10" xfId="1598"/>
    <cellStyle name="Warning Text 11" xfId="1599"/>
    <cellStyle name="Warning Text 12" xfId="1600"/>
    <cellStyle name="Warning Text 13" xfId="1601"/>
    <cellStyle name="Warning Text 14" xfId="1602"/>
    <cellStyle name="Warning Text 15" xfId="1603"/>
    <cellStyle name="Warning Text 16" xfId="1604"/>
    <cellStyle name="Warning Text 17" xfId="1605"/>
    <cellStyle name="Warning Text 18" xfId="1606"/>
    <cellStyle name="Warning Text 19" xfId="1607"/>
    <cellStyle name="Warning Text 2" xfId="1608"/>
    <cellStyle name="Warning Text 2 2" xfId="4780"/>
    <cellStyle name="Warning Text 20" xfId="1609"/>
    <cellStyle name="Warning Text 21" xfId="1610"/>
    <cellStyle name="Warning Text 22" xfId="1611"/>
    <cellStyle name="Warning Text 23" xfId="1612"/>
    <cellStyle name="Warning Text 24" xfId="1613"/>
    <cellStyle name="Warning Text 25" xfId="1614"/>
    <cellStyle name="Warning Text 26" xfId="1615"/>
    <cellStyle name="Warning Text 27" xfId="1616"/>
    <cellStyle name="Warning Text 28" xfId="1617"/>
    <cellStyle name="Warning Text 29" xfId="1618"/>
    <cellStyle name="Warning Text 3" xfId="1619"/>
    <cellStyle name="Warning Text 30" xfId="1620"/>
    <cellStyle name="Warning Text 31" xfId="1621"/>
    <cellStyle name="Warning Text 4" xfId="1622"/>
    <cellStyle name="Warning Text 5" xfId="1623"/>
    <cellStyle name="Warning Text 6" xfId="1624"/>
    <cellStyle name="Warning Text 7" xfId="1625"/>
    <cellStyle name="Warning Text 8" xfId="1626"/>
    <cellStyle name="Warning Text 9" xfId="1627"/>
    <cellStyle name="똿뗦먛귟 [0.00]_PRODUCT DETAIL Q1" xfId="1628"/>
    <cellStyle name="똿뗦먛귟_PRODUCT DETAIL Q1" xfId="1629"/>
    <cellStyle name="믅됞 [0.00]_PRODUCT DETAIL Q1" xfId="1630"/>
    <cellStyle name="믅됞_PRODUCT DETAIL Q1" xfId="1631"/>
    <cellStyle name="백분율_HOBONG" xfId="1632"/>
    <cellStyle name="뷭?_BOOKSHIP" xfId="1633"/>
    <cellStyle name="콤마 [0]_1202" xfId="1634"/>
    <cellStyle name="콤마_1202" xfId="1635"/>
    <cellStyle name="통화 [0]_1202" xfId="1636"/>
    <cellStyle name="통화_1202" xfId="1637"/>
    <cellStyle name="표준_(정보부문)월별인원계획" xfId="1638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nic.in/Copy%20of%20Budget%20%2009-10%20Final%20%2019_02_09%20SPO%20on%20Gcpe/Bhavnagar/Ahmedabad_Approved_08-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40\Annual%20Work%20Plan%20&amp;%20Budget%20SSA\AWP&amp;B%202015-16\Roma\Appraisal\Appraisal%202012-13\Goa%202012-13\post%20PAB\census2006\census2006\census2005\comat%20reports\SSA%20Districtwise%20Reason%20for%20Out%20of%20School%20(NEW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nic.in/uwc/webmail/attach/Civil/Final%20AC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nic.in/uwc/webmail/attach/Raw%20Material/Innovation%20shee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40\EFA\JRM_New_Folder\UEE-NOV-20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FA\JRM_New_Folder\UEE-NOV-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40\ssa-final-files\Approved-AWPs\SSA-AWP2011-12\AWP&amp;B2011-12%20PAB%20Approved-Final\AWP-09-10-after%20delhi-final\AWP-09-10-Table-MM-CALC\EFA\JRM_New_Folder\UEE-NOV-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a-final-files\Approved-AWPs\SSA-AWP2011-12\AWP&amp;B2011-12%20PAB%20Approved-Final\AWP-09-10-after%20delhi-final\AWP-09-10-Table-MM-CALC\EFA\JRM_New_Folder\UEE-NOV-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u\resu\EFA\JRM_New_Folder\UEE-Oct-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40\ssa-final-files\Approved-AWPs\SSA-AWP2011-12\AWP&amp;B2011-12%20PAB%20Approved-Final\MP%20State%20AWP_GOI%20TABLES%202011-12-Edcil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a-final-files\Approved-AWPs\SSA-AWP2011-12\AWP&amp;B2011-12%20PAB%20Approved-Final\MP%20State%20AWP_GOI%20TABLES%202011-12-Edc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y%20of%20Budget%20%2009-10%20Final%20%2019_02_09%20SPO%20on%20Gcpe\Bhavnagar\Ahmedabad_Approved_08-0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WP&amp;B%202011-12\budgetor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2016\SSA%20Guidelines\Annexures%20for%20Appraisals%202016-17\Users\Ram\Desktop\AWP&amp;B%202011-12\budgetory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A-01\Users\Users\SMGUPT~1\AppData\Local\Temp\Rar$DI03.559\Users\SMGUPT~1\AppData\Local\Temp\Rar$DI00.347\Kalpnamam%20pendrive%20data\HARYANA%2009-10-tarun\budgetory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m\Desktop\AWP&amp;B%202011-12\budgetor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de4parkash\c\WINDOWS\Desktop\civilworks%20adcil%20team\My%20Documents\ESTLDLAB_R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Post%20PAB%20Andaman%20SSA%20Costing%202017-%20(Ashish%20Final)%2016.02.2017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OGITA\Desktop\Costing-A-N_Islands-2014-15-16-5-201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A%20approval\SSA%20approvals%202016-17-24-8-2016\SSA%20Approval%202016-17-7-11-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mita\Appraisal\Appraisal%202010-11\Mizoram\Proposal\Standart%20Table%20&amp;%20Costing%20-%20Mizoram\Amita\Gujarat\Copy%20of%20Budget%20%2009-10%20Final%20%2019_02_09%20SPO%20on%20Gcpe\Bhavnagar\Ahmedabad_Approved_08-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mita\Appraisal\Appraisal%202010-11\Mizoram\Proposal\Standart%20Table%20&amp;%20Costing%20-%20Mizoram\Amita\Gujarat\Copy%20of%20Budget%20%2009-10%20Final%20%2019_02_09%20SPO%20on%20Gcpe\Bhavnagar\Ahmedabad_Approved_08-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ma\Appraisal\Appraisal%202014-15\Uttarakhand\Copy%20of%20Budget%20%2009-10%20Final%20%2019_02_09%20SPO%20on%20Gcpe\Bhavnagar\Ahmedabad_Approved_08-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u\resu\EFA\JRM_New_Folder\UEE-NOV-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nsus2006\census2006\census2005\comat%20reports\SSA%20Districtwise%20Reason%20for%20Out%20of%20School%20(NEW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2016\SSA%20Guidelines\Annexures%20for%20Appraisals%202016-17\census2006\census2006\census2005\comat%20reports\SSA%20Districtwise%20Reason%20for%20Out%20of%20School%20(NEW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A-01\Users\Roma\Appraisal\Appraisal%202012-13\Goa%202012-13\post%20PAB\census2006\census2006\census2005\comat%20reports\SSA%20Districtwise%20Reason%20for%20Out%20of%20School%20(NEW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%outofschool-muslim"/>
      <sheetName val="%outofschool-ST"/>
      <sheetName val="%outofschool-sc"/>
      <sheetName val="all-reasons"/>
      <sheetName val="%outofschool-all"/>
      <sheetName val="State"/>
      <sheetName val="Bangalore Division"/>
      <sheetName val="Mysore  Division "/>
      <sheetName val="Belgaum Division"/>
      <sheetName val="Gulbarga Division"/>
      <sheetName val="Bagalkote"/>
      <sheetName val="Bellary"/>
      <sheetName val="Bidar"/>
      <sheetName val="Bijapur"/>
      <sheetName val="Chikkodi"/>
      <sheetName val="Gulbarga"/>
      <sheetName val="Yadgiri"/>
      <sheetName val="Belgaum"/>
      <sheetName val="Raichur"/>
      <sheetName val="Koppal"/>
      <sheetName val="Bangalore South"/>
      <sheetName val="Bangalore Rural"/>
      <sheetName val="Bangalore Urban"/>
      <sheetName val="CRNagar"/>
      <sheetName val="Chickballapur"/>
      <sheetName val="CKM"/>
      <sheetName val="Chitradurga"/>
      <sheetName val="DK"/>
      <sheetName val="DVG"/>
      <sheetName val="Dharwad"/>
      <sheetName val="Gadag"/>
      <sheetName val="Hassan"/>
      <sheetName val="Haveri"/>
      <sheetName val="Kodagu"/>
      <sheetName val="Kolar"/>
      <sheetName val="Madhugiri"/>
      <sheetName val="Mandya"/>
      <sheetName val="Mysore"/>
      <sheetName val="Shimoga"/>
      <sheetName val="Tumkur"/>
      <sheetName val="Udupi"/>
      <sheetName val="UK"/>
      <sheetName val="SSA_BANGALORE"/>
      <sheetName val="SSA_MYSO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tegory__ACR_HM_Room"/>
      <sheetName val="Sheet2"/>
      <sheetName val="Category__ACR_HM_Room (2)"/>
      <sheetName val="Sheet3"/>
      <sheetName val="Sheet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MPUER_NO_AVAILABLE_ALL"/>
      <sheetName val="Urdu CAL"/>
      <sheetName val="Sheet2"/>
      <sheetName val="Sheet3"/>
      <sheetName val="11A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R-1"/>
      <sheetName val="dmg-val-kmn"/>
      <sheetName val="dmg-val"/>
      <sheetName val="dmr-2-dmg"/>
      <sheetName val="ER"/>
      <sheetName val="BC"/>
      <sheetName val="tbook"/>
      <sheetName val="pta"/>
      <sheetName val="uni"/>
      <sheetName val="mcs"/>
      <sheetName val="admn"/>
      <sheetName val="ecce"/>
      <sheetName val="hdc"/>
      <sheetName val="Lib"/>
      <sheetName val="EGS"/>
      <sheetName val="IED"/>
      <sheetName val="mad"/>
      <sheetName val="grants"/>
      <sheetName val="newMS"/>
      <sheetName val="jsk-brc"/>
      <sheetName val="HS"/>
      <sheetName val="fin"/>
      <sheetName val="eval"/>
      <sheetName val="trg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CW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R-1"/>
      <sheetName val="dmg-val-kmn"/>
      <sheetName val="dmg-val"/>
      <sheetName val="dmr-2-dmg"/>
      <sheetName val="ER"/>
      <sheetName val="BC"/>
      <sheetName val="tbook"/>
      <sheetName val="pta"/>
      <sheetName val="uni"/>
      <sheetName val="mcs"/>
      <sheetName val="admn"/>
      <sheetName val="ecce"/>
      <sheetName val="hdc"/>
      <sheetName val="Lib"/>
      <sheetName val="EGS"/>
      <sheetName val="IED"/>
      <sheetName val="mad"/>
      <sheetName val="grants"/>
      <sheetName val="newMS"/>
      <sheetName val="jsk-brc"/>
      <sheetName val="HS"/>
      <sheetName val="fin"/>
      <sheetName val="eval"/>
      <sheetName val="trg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CW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  <sheetName val="10_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R-1"/>
      <sheetName val="dmg-val-kmn"/>
      <sheetName val="dmg-val"/>
      <sheetName val="dmr-2-dmg"/>
      <sheetName val="ER"/>
      <sheetName val="BC"/>
      <sheetName val="tbook"/>
      <sheetName val="pta"/>
      <sheetName val="uni"/>
      <sheetName val="mcs"/>
      <sheetName val="admn"/>
      <sheetName val="ecce"/>
      <sheetName val="hdc"/>
      <sheetName val="Lib"/>
      <sheetName val="EGS"/>
      <sheetName val="IED"/>
      <sheetName val="mad"/>
      <sheetName val="grants"/>
      <sheetName val="newMS"/>
      <sheetName val="jsk-brc"/>
      <sheetName val="HS"/>
      <sheetName val="fin"/>
      <sheetName val="eval"/>
      <sheetName val="trg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CW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R-1"/>
      <sheetName val="dmg-val-kmn"/>
      <sheetName val="dmg-val"/>
      <sheetName val="dmr-2-dmg"/>
      <sheetName val="ER"/>
      <sheetName val="BC"/>
      <sheetName val="tbook"/>
      <sheetName val="pta"/>
      <sheetName val="uni"/>
      <sheetName val="mcs"/>
      <sheetName val="admn"/>
      <sheetName val="ecce"/>
      <sheetName val="hdc"/>
      <sheetName val="Lib"/>
      <sheetName val="EGS"/>
      <sheetName val="IED"/>
      <sheetName val="mad"/>
      <sheetName val="grants"/>
      <sheetName val="newMS"/>
      <sheetName val="jsk-brc"/>
      <sheetName val="HS"/>
      <sheetName val="fin"/>
      <sheetName val="eval"/>
      <sheetName val="trg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CW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g-val"/>
      <sheetName val="DMR-1"/>
      <sheetName val="admn"/>
      <sheetName val="Prnti"/>
      <sheetName val="Lib"/>
      <sheetName val="npegel"/>
      <sheetName val="EGS"/>
      <sheetName val="AB"/>
      <sheetName val="shukl"/>
      <sheetName val="acad"/>
      <sheetName val="IED"/>
      <sheetName val="CW"/>
      <sheetName val="FS"/>
      <sheetName val="HS"/>
      <sheetName val="dmr-2-dmg"/>
      <sheetName val="fin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  <sheetName val="t"/>
      <sheetName val="SSA_BANGALORE"/>
      <sheetName val="SSA_MYSORE"/>
      <sheetName val="SCHB.LDLB"/>
      <sheetName val="Kgbv"/>
      <sheetName val="New Teachers"/>
    </sheetNames>
    <sheetDataSet>
      <sheetData sheetId="0">
        <row r="5">
          <cell r="B5" t="str">
            <v>fuekZ.k dk;Z dh fLFkfr % vDVwcj 2004 dh fLFkfr esa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5">
          <cell r="B5" t="str">
            <v>fuekZ.k dk;Z dh fLFkfr % vDVwcj 2004 dh fLFkfr esa</v>
          </cell>
        </row>
        <row r="7">
          <cell r="B7">
            <v>28</v>
          </cell>
          <cell r="C7" t="str">
            <v>fodkl[k.M lzksr dsUnz ¼ch-vkj-lh-½ Hkou</v>
          </cell>
          <cell r="R7">
            <v>28</v>
          </cell>
          <cell r="T7" t="str">
            <v>In complete</v>
          </cell>
        </row>
        <row r="8">
          <cell r="A8" t="str">
            <v>Øa-</v>
          </cell>
          <cell r="B8" t="str">
            <v>ftyk</v>
          </cell>
          <cell r="C8" t="str">
            <v>ch-vkj-lh- dh la[;k</v>
          </cell>
          <cell r="D8" t="str">
            <v>LFky p;u</v>
          </cell>
          <cell r="E8" t="str">
            <v>rduhdh Lohd`fr tkjh</v>
          </cell>
          <cell r="F8" t="str">
            <v>iz'kkldh; Lohd`fr tkjh</v>
          </cell>
          <cell r="G8" t="str">
            <v>fuekZ.k izkjaHk</v>
          </cell>
          <cell r="H8" t="str">
            <v>uho Lrj</v>
          </cell>
          <cell r="I8" t="str">
            <v>dqlhZ Lrj</v>
          </cell>
          <cell r="J8" t="str">
            <v>nhokj Lrj</v>
          </cell>
          <cell r="K8" t="str">
            <v>Nr Lrj</v>
          </cell>
          <cell r="L8" t="str">
            <v>Nr iw.kZ</v>
          </cell>
          <cell r="M8" t="str">
            <v>dk;Z iw.kZ</v>
          </cell>
          <cell r="N8" t="str">
            <v>fo|qrhd`r</v>
          </cell>
          <cell r="O8" t="str">
            <v>is;ty O;oLFkk</v>
          </cell>
          <cell r="P8" t="str">
            <v>lh-lh- tkjh</v>
          </cell>
          <cell r="Q8" t="str">
            <v>30 o"khZ; fLFkjrk izek.k i= tkjh</v>
          </cell>
          <cell r="R8" t="str">
            <v>BRC Check</v>
          </cell>
          <cell r="T8" t="str">
            <v>In complete</v>
          </cell>
        </row>
        <row r="9">
          <cell r="A9" t="str">
            <v>Dcode</v>
          </cell>
          <cell r="C9" t="str">
            <v xml:space="preserve">Block Resource Centre (BRC) Building </v>
          </cell>
          <cell r="R9" t="str">
            <v xml:space="preserve">(BRC) Building </v>
          </cell>
        </row>
        <row r="10">
          <cell r="B10" t="str">
            <v>District</v>
          </cell>
          <cell r="C10" t="str">
            <v>No.of BRC</v>
          </cell>
          <cell r="D10" t="str">
            <v>Site Selection</v>
          </cell>
          <cell r="E10" t="str">
            <v>Technical Sanction Issued</v>
          </cell>
          <cell r="F10" t="str">
            <v>Admin. Sanction Issued</v>
          </cell>
          <cell r="G10" t="str">
            <v>No. of BRC Started</v>
          </cell>
          <cell r="H10" t="str">
            <v>Fou.</v>
          </cell>
          <cell r="I10" t="str">
            <v>P.L.</v>
          </cell>
          <cell r="J10" t="str">
            <v>S.S.</v>
          </cell>
          <cell r="K10" t="str">
            <v>R.F.</v>
          </cell>
          <cell r="L10" t="str">
            <v>R. Comp</v>
          </cell>
          <cell r="M10" t="str">
            <v>Comp.</v>
          </cell>
          <cell r="N10" t="str">
            <v>No of BRC Electrified</v>
          </cell>
          <cell r="O10" t="str">
            <v>BRC with water supply</v>
          </cell>
          <cell r="P10" t="str">
            <v>Compl. Certificate (CC) issued</v>
          </cell>
          <cell r="Q10" t="str">
            <v>30 yr Stability certificate issued</v>
          </cell>
          <cell r="R10" t="str">
            <v>CHECK PLEASE</v>
          </cell>
        </row>
        <row r="11">
          <cell r="A11">
            <v>1</v>
          </cell>
          <cell r="B11" t="str">
            <v>cSrwy</v>
          </cell>
          <cell r="C11">
            <v>10</v>
          </cell>
          <cell r="D11">
            <v>10</v>
          </cell>
          <cell r="E11">
            <v>10</v>
          </cell>
          <cell r="F11">
            <v>10</v>
          </cell>
          <cell r="G11">
            <v>10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10</v>
          </cell>
          <cell r="N11">
            <v>10</v>
          </cell>
          <cell r="O11">
            <v>10</v>
          </cell>
          <cell r="P11">
            <v>10</v>
          </cell>
          <cell r="Q11">
            <v>10</v>
          </cell>
          <cell r="R11" t="str">
            <v>OK</v>
          </cell>
          <cell r="T11">
            <v>0</v>
          </cell>
        </row>
        <row r="12">
          <cell r="A12">
            <v>2</v>
          </cell>
          <cell r="B12" t="str">
            <v>jk;lsu</v>
          </cell>
          <cell r="C12">
            <v>7</v>
          </cell>
          <cell r="D12">
            <v>7</v>
          </cell>
          <cell r="E12">
            <v>7</v>
          </cell>
          <cell r="F12">
            <v>7</v>
          </cell>
          <cell r="G12">
            <v>7</v>
          </cell>
          <cell r="M12">
            <v>7</v>
          </cell>
          <cell r="N12">
            <v>7</v>
          </cell>
          <cell r="O12">
            <v>7</v>
          </cell>
          <cell r="P12">
            <v>5</v>
          </cell>
          <cell r="Q12">
            <v>0</v>
          </cell>
          <cell r="R12" t="str">
            <v>OK</v>
          </cell>
          <cell r="T12">
            <v>0</v>
          </cell>
        </row>
        <row r="13">
          <cell r="A13">
            <v>3</v>
          </cell>
          <cell r="B13" t="str">
            <v>jktx&lt;</v>
          </cell>
          <cell r="C13">
            <v>6</v>
          </cell>
          <cell r="D13">
            <v>0</v>
          </cell>
          <cell r="E13">
            <v>0</v>
          </cell>
          <cell r="F13">
            <v>0</v>
          </cell>
          <cell r="G13">
            <v>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6</v>
          </cell>
          <cell r="N13">
            <v>6</v>
          </cell>
          <cell r="O13">
            <v>6</v>
          </cell>
          <cell r="P13">
            <v>6</v>
          </cell>
          <cell r="Q13">
            <v>6</v>
          </cell>
          <cell r="R13" t="str">
            <v>OK</v>
          </cell>
          <cell r="T13">
            <v>0</v>
          </cell>
        </row>
        <row r="14">
          <cell r="A14">
            <v>4</v>
          </cell>
          <cell r="B14" t="str">
            <v>lhgksj</v>
          </cell>
          <cell r="C14">
            <v>5</v>
          </cell>
          <cell r="D14">
            <v>5</v>
          </cell>
          <cell r="E14">
            <v>5</v>
          </cell>
          <cell r="F14">
            <v>5</v>
          </cell>
          <cell r="G14">
            <v>5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5</v>
          </cell>
          <cell r="N14">
            <v>5</v>
          </cell>
          <cell r="O14">
            <v>5</v>
          </cell>
          <cell r="P14">
            <v>5</v>
          </cell>
          <cell r="Q14">
            <v>5</v>
          </cell>
          <cell r="R14" t="str">
            <v>OK</v>
          </cell>
          <cell r="T14">
            <v>0</v>
          </cell>
        </row>
        <row r="15">
          <cell r="A15">
            <v>5</v>
          </cell>
          <cell r="B15" t="str">
            <v>xquk</v>
          </cell>
          <cell r="C15">
            <v>5</v>
          </cell>
          <cell r="D15">
            <v>5</v>
          </cell>
          <cell r="E15">
            <v>5</v>
          </cell>
          <cell r="F15">
            <v>5</v>
          </cell>
          <cell r="G15">
            <v>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5</v>
          </cell>
          <cell r="N15">
            <v>5</v>
          </cell>
          <cell r="O15">
            <v>5</v>
          </cell>
          <cell r="P15">
            <v>5</v>
          </cell>
          <cell r="Q15">
            <v>0</v>
          </cell>
          <cell r="R15" t="str">
            <v>OK</v>
          </cell>
          <cell r="T15">
            <v>0</v>
          </cell>
        </row>
        <row r="16">
          <cell r="A16">
            <v>6</v>
          </cell>
          <cell r="B16" t="str">
            <v>/kkj</v>
          </cell>
          <cell r="C16">
            <v>13</v>
          </cell>
          <cell r="D16">
            <v>13</v>
          </cell>
          <cell r="E16">
            <v>13</v>
          </cell>
          <cell r="F16">
            <v>13</v>
          </cell>
          <cell r="G16">
            <v>13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13</v>
          </cell>
          <cell r="N16">
            <v>13</v>
          </cell>
          <cell r="O16">
            <v>13</v>
          </cell>
          <cell r="P16">
            <v>13</v>
          </cell>
          <cell r="Q16">
            <v>13</v>
          </cell>
          <cell r="R16" t="str">
            <v>OK</v>
          </cell>
          <cell r="T16">
            <v>0</v>
          </cell>
        </row>
        <row r="17">
          <cell r="A17">
            <v>7</v>
          </cell>
          <cell r="B17" t="str">
            <v>jhok</v>
          </cell>
          <cell r="C17">
            <v>9</v>
          </cell>
          <cell r="D17">
            <v>9</v>
          </cell>
          <cell r="E17">
            <v>9</v>
          </cell>
          <cell r="F17">
            <v>9</v>
          </cell>
          <cell r="G17">
            <v>9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9</v>
          </cell>
          <cell r="N17">
            <v>9</v>
          </cell>
          <cell r="O17">
            <v>9</v>
          </cell>
          <cell r="P17">
            <v>7</v>
          </cell>
          <cell r="Q17">
            <v>9</v>
          </cell>
          <cell r="R17" t="str">
            <v>OK</v>
          </cell>
          <cell r="T17">
            <v>0</v>
          </cell>
        </row>
        <row r="18">
          <cell r="A18">
            <v>8</v>
          </cell>
          <cell r="B18" t="str">
            <v>lruk</v>
          </cell>
          <cell r="C18">
            <v>8</v>
          </cell>
          <cell r="D18">
            <v>8</v>
          </cell>
          <cell r="E18">
            <v>8</v>
          </cell>
          <cell r="F18">
            <v>8</v>
          </cell>
          <cell r="G18">
            <v>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8</v>
          </cell>
          <cell r="N18">
            <v>8</v>
          </cell>
          <cell r="O18">
            <v>8</v>
          </cell>
          <cell r="P18">
            <v>7</v>
          </cell>
          <cell r="Q18">
            <v>0</v>
          </cell>
          <cell r="R18" t="str">
            <v>OK</v>
          </cell>
          <cell r="T18">
            <v>0</v>
          </cell>
        </row>
        <row r="19">
          <cell r="A19">
            <v>9</v>
          </cell>
          <cell r="B19" t="str">
            <v>'kgMksy</v>
          </cell>
          <cell r="C19">
            <v>5</v>
          </cell>
          <cell r="D19">
            <v>5</v>
          </cell>
          <cell r="E19">
            <v>5</v>
          </cell>
          <cell r="F19">
            <v>5</v>
          </cell>
          <cell r="G19">
            <v>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5</v>
          </cell>
          <cell r="N19">
            <v>5</v>
          </cell>
          <cell r="O19">
            <v>5</v>
          </cell>
          <cell r="P19">
            <v>5</v>
          </cell>
          <cell r="Q19">
            <v>5</v>
          </cell>
          <cell r="R19" t="str">
            <v>OK</v>
          </cell>
          <cell r="T19">
            <v>0</v>
          </cell>
        </row>
        <row r="20">
          <cell r="A20">
            <v>10</v>
          </cell>
          <cell r="B20" t="str">
            <v>mefj;k</v>
          </cell>
          <cell r="C20">
            <v>3</v>
          </cell>
          <cell r="D20">
            <v>3</v>
          </cell>
          <cell r="E20">
            <v>3</v>
          </cell>
          <cell r="F20">
            <v>3</v>
          </cell>
          <cell r="G20">
            <v>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3</v>
          </cell>
          <cell r="N20">
            <v>3</v>
          </cell>
          <cell r="O20">
            <v>3</v>
          </cell>
          <cell r="P20">
            <v>3</v>
          </cell>
          <cell r="Q20">
            <v>3</v>
          </cell>
          <cell r="R20" t="str">
            <v>OK</v>
          </cell>
          <cell r="T20">
            <v>0</v>
          </cell>
        </row>
        <row r="21">
          <cell r="A21">
            <v>11</v>
          </cell>
          <cell r="B21" t="str">
            <v>lh/kh</v>
          </cell>
          <cell r="C21">
            <v>8</v>
          </cell>
          <cell r="D21">
            <v>8</v>
          </cell>
          <cell r="E21">
            <v>8</v>
          </cell>
          <cell r="F21">
            <v>8</v>
          </cell>
          <cell r="G21">
            <v>8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8</v>
          </cell>
          <cell r="N21">
            <v>8</v>
          </cell>
          <cell r="O21">
            <v>8</v>
          </cell>
          <cell r="P21">
            <v>8</v>
          </cell>
          <cell r="Q21">
            <v>7</v>
          </cell>
          <cell r="R21" t="str">
            <v>OK</v>
          </cell>
          <cell r="T21">
            <v>0</v>
          </cell>
        </row>
        <row r="22">
          <cell r="A22">
            <v>12</v>
          </cell>
          <cell r="B22" t="str">
            <v>Nrrjiqj</v>
          </cell>
          <cell r="C22">
            <v>8</v>
          </cell>
          <cell r="D22">
            <v>8</v>
          </cell>
          <cell r="E22">
            <v>8</v>
          </cell>
          <cell r="F22">
            <v>8</v>
          </cell>
          <cell r="G22">
            <v>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8</v>
          </cell>
          <cell r="N22">
            <v>8</v>
          </cell>
          <cell r="O22">
            <v>8</v>
          </cell>
          <cell r="P22">
            <v>8</v>
          </cell>
          <cell r="Q22">
            <v>8</v>
          </cell>
          <cell r="R22" t="str">
            <v>OK</v>
          </cell>
          <cell r="T22">
            <v>0</v>
          </cell>
        </row>
        <row r="23">
          <cell r="A23">
            <v>13</v>
          </cell>
          <cell r="B23" t="str">
            <v>iUuk</v>
          </cell>
          <cell r="C23">
            <v>5</v>
          </cell>
          <cell r="D23">
            <v>5</v>
          </cell>
          <cell r="E23">
            <v>5</v>
          </cell>
          <cell r="F23">
            <v>5</v>
          </cell>
          <cell r="G23">
            <v>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</v>
          </cell>
          <cell r="N23">
            <v>5</v>
          </cell>
          <cell r="O23">
            <v>5</v>
          </cell>
          <cell r="P23">
            <v>5</v>
          </cell>
          <cell r="Q23">
            <v>5</v>
          </cell>
          <cell r="R23" t="str">
            <v>OK</v>
          </cell>
          <cell r="T23">
            <v>0</v>
          </cell>
        </row>
        <row r="24">
          <cell r="A24">
            <v>14</v>
          </cell>
          <cell r="B24" t="str">
            <v>Vhdex&lt;</v>
          </cell>
          <cell r="C24">
            <v>6</v>
          </cell>
          <cell r="D24">
            <v>6</v>
          </cell>
          <cell r="E24">
            <v>6</v>
          </cell>
          <cell r="F24">
            <v>6</v>
          </cell>
          <cell r="G24">
            <v>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6</v>
          </cell>
          <cell r="N24">
            <v>6</v>
          </cell>
          <cell r="O24">
            <v>6</v>
          </cell>
          <cell r="P24">
            <v>6</v>
          </cell>
          <cell r="Q24">
            <v>6</v>
          </cell>
          <cell r="R24" t="str">
            <v>OK</v>
          </cell>
          <cell r="T24">
            <v>0</v>
          </cell>
        </row>
        <row r="25">
          <cell r="A25">
            <v>15</v>
          </cell>
          <cell r="B25" t="str">
            <v>eanlkSj</v>
          </cell>
          <cell r="C25">
            <v>5</v>
          </cell>
          <cell r="D25">
            <v>5</v>
          </cell>
          <cell r="E25">
            <v>5</v>
          </cell>
          <cell r="F25">
            <v>5</v>
          </cell>
          <cell r="G25">
            <v>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5</v>
          </cell>
          <cell r="N25">
            <v>5</v>
          </cell>
          <cell r="O25">
            <v>5</v>
          </cell>
          <cell r="P25">
            <v>5</v>
          </cell>
          <cell r="Q25">
            <v>5</v>
          </cell>
          <cell r="R25" t="str">
            <v>OK</v>
          </cell>
          <cell r="T25">
            <v>0</v>
          </cell>
        </row>
        <row r="26">
          <cell r="A26">
            <v>16</v>
          </cell>
          <cell r="B26" t="str">
            <v>uhep</v>
          </cell>
          <cell r="C26">
            <v>3</v>
          </cell>
          <cell r="D26">
            <v>3</v>
          </cell>
          <cell r="E26">
            <v>3</v>
          </cell>
          <cell r="F26">
            <v>3</v>
          </cell>
          <cell r="G26">
            <v>3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3</v>
          </cell>
          <cell r="N26">
            <v>3</v>
          </cell>
          <cell r="O26">
            <v>3</v>
          </cell>
          <cell r="P26">
            <v>3</v>
          </cell>
          <cell r="Q26">
            <v>3</v>
          </cell>
          <cell r="R26" t="str">
            <v>OK</v>
          </cell>
          <cell r="T26">
            <v>0</v>
          </cell>
        </row>
        <row r="27">
          <cell r="A27">
            <v>17</v>
          </cell>
          <cell r="B27" t="str">
            <v>jryke</v>
          </cell>
          <cell r="C27">
            <v>6</v>
          </cell>
          <cell r="D27">
            <v>6</v>
          </cell>
          <cell r="E27">
            <v>6</v>
          </cell>
          <cell r="F27">
            <v>6</v>
          </cell>
          <cell r="G27">
            <v>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</v>
          </cell>
          <cell r="N27">
            <v>6</v>
          </cell>
          <cell r="O27">
            <v>6</v>
          </cell>
          <cell r="P27">
            <v>6</v>
          </cell>
          <cell r="Q27">
            <v>6</v>
          </cell>
          <cell r="R27" t="str">
            <v>OK</v>
          </cell>
          <cell r="T27">
            <v>0</v>
          </cell>
        </row>
        <row r="28">
          <cell r="A28">
            <v>18</v>
          </cell>
          <cell r="B28" t="str">
            <v>fHk.M</v>
          </cell>
          <cell r="C28">
            <v>6</v>
          </cell>
          <cell r="D28">
            <v>6</v>
          </cell>
          <cell r="E28">
            <v>6</v>
          </cell>
          <cell r="F28">
            <v>6</v>
          </cell>
          <cell r="G28">
            <v>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6</v>
          </cell>
          <cell r="N28">
            <v>6</v>
          </cell>
          <cell r="O28">
            <v>6</v>
          </cell>
          <cell r="P28">
            <v>5</v>
          </cell>
          <cell r="Q28">
            <v>5</v>
          </cell>
          <cell r="R28" t="str">
            <v>OK</v>
          </cell>
          <cell r="T28">
            <v>0</v>
          </cell>
        </row>
        <row r="29">
          <cell r="A29">
            <v>19</v>
          </cell>
          <cell r="B29" t="str">
            <v>neksg</v>
          </cell>
          <cell r="C29">
            <v>7</v>
          </cell>
          <cell r="D29">
            <v>7</v>
          </cell>
          <cell r="E29">
            <v>7</v>
          </cell>
          <cell r="F29">
            <v>7</v>
          </cell>
          <cell r="G29">
            <v>7</v>
          </cell>
          <cell r="M29">
            <v>7</v>
          </cell>
          <cell r="N29">
            <v>7</v>
          </cell>
          <cell r="O29">
            <v>7</v>
          </cell>
          <cell r="R29" t="str">
            <v>OK</v>
          </cell>
          <cell r="T29">
            <v>0</v>
          </cell>
        </row>
        <row r="30">
          <cell r="A30">
            <v>20</v>
          </cell>
          <cell r="B30" t="str">
            <v>nfr;k</v>
          </cell>
          <cell r="C30">
            <v>3</v>
          </cell>
          <cell r="D30">
            <v>3</v>
          </cell>
          <cell r="E30">
            <v>3</v>
          </cell>
          <cell r="F30">
            <v>3</v>
          </cell>
          <cell r="G30">
            <v>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3</v>
          </cell>
          <cell r="N30">
            <v>3</v>
          </cell>
          <cell r="O30">
            <v>3</v>
          </cell>
          <cell r="P30">
            <v>2</v>
          </cell>
          <cell r="Q30">
            <v>2</v>
          </cell>
          <cell r="R30" t="str">
            <v>OK</v>
          </cell>
          <cell r="T30">
            <v>0</v>
          </cell>
        </row>
        <row r="31">
          <cell r="A31">
            <v>21</v>
          </cell>
          <cell r="B31" t="str">
            <v>nsokl</v>
          </cell>
          <cell r="C31">
            <v>6</v>
          </cell>
          <cell r="D31">
            <v>6</v>
          </cell>
          <cell r="E31">
            <v>6</v>
          </cell>
          <cell r="F31">
            <v>6</v>
          </cell>
          <cell r="G31">
            <v>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6</v>
          </cell>
          <cell r="N31">
            <v>6</v>
          </cell>
          <cell r="O31">
            <v>4</v>
          </cell>
          <cell r="P31">
            <v>5</v>
          </cell>
          <cell r="Q31">
            <v>5</v>
          </cell>
          <cell r="R31" t="str">
            <v>OK</v>
          </cell>
          <cell r="T31">
            <v>0</v>
          </cell>
        </row>
        <row r="32">
          <cell r="A32">
            <v>22</v>
          </cell>
          <cell r="B32" t="str">
            <v>&gt;kcqvk</v>
          </cell>
          <cell r="C32">
            <v>12</v>
          </cell>
          <cell r="D32">
            <v>12</v>
          </cell>
          <cell r="E32">
            <v>12</v>
          </cell>
          <cell r="F32">
            <v>12</v>
          </cell>
          <cell r="G32">
            <v>12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12</v>
          </cell>
          <cell r="N32">
            <v>12</v>
          </cell>
          <cell r="O32">
            <v>12</v>
          </cell>
          <cell r="P32">
            <v>12</v>
          </cell>
          <cell r="Q32">
            <v>12</v>
          </cell>
          <cell r="R32" t="str">
            <v>OK</v>
          </cell>
          <cell r="T32">
            <v>0</v>
          </cell>
        </row>
        <row r="33">
          <cell r="A33">
            <v>23</v>
          </cell>
          <cell r="B33" t="str">
            <v>[k.Mok</v>
          </cell>
          <cell r="C33">
            <v>7</v>
          </cell>
          <cell r="D33">
            <v>7</v>
          </cell>
          <cell r="E33">
            <v>7</v>
          </cell>
          <cell r="F33">
            <v>7</v>
          </cell>
          <cell r="G33">
            <v>7</v>
          </cell>
          <cell r="M33">
            <v>7</v>
          </cell>
          <cell r="N33">
            <v>7</v>
          </cell>
          <cell r="O33">
            <v>7</v>
          </cell>
          <cell r="P33">
            <v>7</v>
          </cell>
          <cell r="Q33">
            <v>7</v>
          </cell>
          <cell r="R33" t="str">
            <v>OK</v>
          </cell>
          <cell r="T33">
            <v>0</v>
          </cell>
        </row>
        <row r="34">
          <cell r="A34">
            <v>24</v>
          </cell>
          <cell r="B34" t="str">
            <v>[kjxksu</v>
          </cell>
          <cell r="C34">
            <v>9</v>
          </cell>
          <cell r="D34">
            <v>9</v>
          </cell>
          <cell r="E34">
            <v>9</v>
          </cell>
          <cell r="F34">
            <v>9</v>
          </cell>
          <cell r="G34">
            <v>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9</v>
          </cell>
          <cell r="N34">
            <v>9</v>
          </cell>
          <cell r="O34">
            <v>9</v>
          </cell>
          <cell r="P34">
            <v>9</v>
          </cell>
          <cell r="Q34">
            <v>9</v>
          </cell>
          <cell r="R34" t="str">
            <v>OK</v>
          </cell>
          <cell r="T34">
            <v>0</v>
          </cell>
        </row>
        <row r="35">
          <cell r="A35">
            <v>25</v>
          </cell>
          <cell r="B35" t="str">
            <v>cMokuh</v>
          </cell>
          <cell r="C35">
            <v>7</v>
          </cell>
          <cell r="D35">
            <v>7</v>
          </cell>
          <cell r="E35">
            <v>7</v>
          </cell>
          <cell r="F35">
            <v>7</v>
          </cell>
          <cell r="G35">
            <v>7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7</v>
          </cell>
          <cell r="N35">
            <v>7</v>
          </cell>
          <cell r="O35">
            <v>0</v>
          </cell>
          <cell r="P35">
            <v>7</v>
          </cell>
          <cell r="Q35">
            <v>7</v>
          </cell>
          <cell r="R35" t="str">
            <v>OK</v>
          </cell>
          <cell r="T35">
            <v>0</v>
          </cell>
        </row>
        <row r="36">
          <cell r="A36">
            <v>26</v>
          </cell>
          <cell r="B36" t="str">
            <v>eaMyk</v>
          </cell>
          <cell r="C36">
            <v>9</v>
          </cell>
          <cell r="D36">
            <v>9</v>
          </cell>
          <cell r="E36">
            <v>9</v>
          </cell>
          <cell r="F36">
            <v>9</v>
          </cell>
          <cell r="G36">
            <v>9</v>
          </cell>
          <cell r="M36">
            <v>9</v>
          </cell>
          <cell r="N36">
            <v>9</v>
          </cell>
          <cell r="O36">
            <v>9</v>
          </cell>
          <cell r="P36">
            <v>9</v>
          </cell>
          <cell r="Q36">
            <v>9</v>
          </cell>
          <cell r="R36" t="str">
            <v>OK</v>
          </cell>
          <cell r="T36">
            <v>0</v>
          </cell>
        </row>
        <row r="37">
          <cell r="A37">
            <v>27</v>
          </cell>
          <cell r="B37" t="str">
            <v>fM.MkSjh</v>
          </cell>
          <cell r="C37">
            <v>7</v>
          </cell>
          <cell r="D37">
            <v>7</v>
          </cell>
          <cell r="E37">
            <v>7</v>
          </cell>
          <cell r="F37">
            <v>7</v>
          </cell>
          <cell r="G37">
            <v>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7</v>
          </cell>
          <cell r="N37">
            <v>7</v>
          </cell>
          <cell r="O37">
            <v>5</v>
          </cell>
          <cell r="P37">
            <v>7</v>
          </cell>
          <cell r="Q37">
            <v>7</v>
          </cell>
          <cell r="R37" t="str">
            <v>OK</v>
          </cell>
          <cell r="T37">
            <v>0</v>
          </cell>
        </row>
        <row r="38">
          <cell r="A38">
            <v>28</v>
          </cell>
          <cell r="B38" t="str">
            <v>eqjSuk</v>
          </cell>
          <cell r="C38">
            <v>7</v>
          </cell>
          <cell r="D38">
            <v>7</v>
          </cell>
          <cell r="E38">
            <v>7</v>
          </cell>
          <cell r="F38">
            <v>7</v>
          </cell>
          <cell r="G38">
            <v>7</v>
          </cell>
          <cell r="M38">
            <v>7</v>
          </cell>
          <cell r="N38">
            <v>7</v>
          </cell>
          <cell r="O38">
            <v>7</v>
          </cell>
          <cell r="P38">
            <v>7</v>
          </cell>
          <cell r="Q38">
            <v>7</v>
          </cell>
          <cell r="R38" t="str">
            <v>OK</v>
          </cell>
          <cell r="T38">
            <v>0</v>
          </cell>
        </row>
        <row r="39">
          <cell r="A39">
            <v>29</v>
          </cell>
          <cell r="B39" t="str">
            <v>';ksiqj</v>
          </cell>
          <cell r="C39">
            <v>3</v>
          </cell>
          <cell r="D39">
            <v>3</v>
          </cell>
          <cell r="E39">
            <v>3</v>
          </cell>
          <cell r="F39">
            <v>3</v>
          </cell>
          <cell r="G39">
            <v>3</v>
          </cell>
          <cell r="M39">
            <v>3</v>
          </cell>
          <cell r="N39">
            <v>3</v>
          </cell>
          <cell r="O39">
            <v>3</v>
          </cell>
          <cell r="P39">
            <v>3</v>
          </cell>
          <cell r="R39" t="str">
            <v>OK</v>
          </cell>
          <cell r="T39">
            <v>0</v>
          </cell>
        </row>
        <row r="40">
          <cell r="A40">
            <v>30</v>
          </cell>
          <cell r="B40" t="str">
            <v>flouh</v>
          </cell>
          <cell r="C40">
            <v>8</v>
          </cell>
          <cell r="D40">
            <v>8</v>
          </cell>
          <cell r="E40">
            <v>8</v>
          </cell>
          <cell r="F40">
            <v>8</v>
          </cell>
          <cell r="G40">
            <v>8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8</v>
          </cell>
          <cell r="N40">
            <v>8</v>
          </cell>
          <cell r="O40">
            <v>7</v>
          </cell>
          <cell r="P40">
            <v>8</v>
          </cell>
          <cell r="Q40">
            <v>8</v>
          </cell>
          <cell r="R40" t="str">
            <v>OK</v>
          </cell>
          <cell r="T40">
            <v>0</v>
          </cell>
        </row>
        <row r="41">
          <cell r="A41">
            <v>31</v>
          </cell>
          <cell r="B41" t="str">
            <v>'kktkiqj</v>
          </cell>
          <cell r="C41">
            <v>8</v>
          </cell>
          <cell r="D41">
            <v>8</v>
          </cell>
          <cell r="E41">
            <v>8</v>
          </cell>
          <cell r="F41">
            <v>8</v>
          </cell>
          <cell r="G41">
            <v>8</v>
          </cell>
          <cell r="M41">
            <v>8</v>
          </cell>
          <cell r="N41">
            <v>8</v>
          </cell>
          <cell r="O41">
            <v>8</v>
          </cell>
          <cell r="P41">
            <v>8</v>
          </cell>
          <cell r="Q41">
            <v>8</v>
          </cell>
          <cell r="R41" t="str">
            <v>OK</v>
          </cell>
          <cell r="T41">
            <v>0</v>
          </cell>
        </row>
        <row r="42">
          <cell r="A42">
            <v>32</v>
          </cell>
          <cell r="B42" t="str">
            <v>f'koiqjh</v>
          </cell>
          <cell r="C42">
            <v>8</v>
          </cell>
          <cell r="D42">
            <v>8</v>
          </cell>
          <cell r="E42">
            <v>8</v>
          </cell>
          <cell r="F42">
            <v>8</v>
          </cell>
          <cell r="G42">
            <v>8</v>
          </cell>
          <cell r="M42">
            <v>8</v>
          </cell>
          <cell r="N42">
            <v>8</v>
          </cell>
          <cell r="O42">
            <v>8</v>
          </cell>
          <cell r="P42">
            <v>8</v>
          </cell>
          <cell r="Q42">
            <v>8</v>
          </cell>
          <cell r="R42" t="str">
            <v>OK</v>
          </cell>
          <cell r="T42">
            <v>0</v>
          </cell>
        </row>
        <row r="43">
          <cell r="A43">
            <v>33</v>
          </cell>
          <cell r="B43" t="str">
            <v>fofn'kk</v>
          </cell>
          <cell r="C43">
            <v>7</v>
          </cell>
          <cell r="D43">
            <v>7</v>
          </cell>
          <cell r="E43">
            <v>7</v>
          </cell>
          <cell r="F43">
            <v>7</v>
          </cell>
          <cell r="G43">
            <v>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7</v>
          </cell>
          <cell r="N43">
            <v>7</v>
          </cell>
          <cell r="O43">
            <v>7</v>
          </cell>
          <cell r="P43">
            <v>7</v>
          </cell>
          <cell r="Q43">
            <v>7</v>
          </cell>
          <cell r="R43" t="str">
            <v>OK</v>
          </cell>
          <cell r="T43">
            <v>0</v>
          </cell>
        </row>
        <row r="44">
          <cell r="A44">
            <v>34</v>
          </cell>
          <cell r="B44" t="str">
            <v>ckyk?kkV</v>
          </cell>
          <cell r="C44">
            <v>10</v>
          </cell>
          <cell r="D44">
            <v>10</v>
          </cell>
          <cell r="E44">
            <v>10</v>
          </cell>
          <cell r="F44">
            <v>10</v>
          </cell>
          <cell r="G44">
            <v>10</v>
          </cell>
          <cell r="H44">
            <v>0</v>
          </cell>
          <cell r="I44">
            <v>0</v>
          </cell>
          <cell r="J44">
            <v>1</v>
          </cell>
          <cell r="K44">
            <v>6</v>
          </cell>
          <cell r="L44">
            <v>1</v>
          </cell>
          <cell r="M44">
            <v>2</v>
          </cell>
          <cell r="N44">
            <v>1</v>
          </cell>
          <cell r="O44">
            <v>10</v>
          </cell>
          <cell r="P44">
            <v>1</v>
          </cell>
          <cell r="Q44">
            <v>1</v>
          </cell>
          <cell r="R44" t="str">
            <v>OK</v>
          </cell>
          <cell r="T44">
            <v>8</v>
          </cell>
        </row>
        <row r="45">
          <cell r="A45">
            <v>35</v>
          </cell>
          <cell r="B45" t="str">
            <v>Xokfy;j</v>
          </cell>
          <cell r="C45">
            <v>5</v>
          </cell>
          <cell r="D45">
            <v>4</v>
          </cell>
          <cell r="E45">
            <v>5</v>
          </cell>
          <cell r="F45">
            <v>5</v>
          </cell>
          <cell r="G45">
            <v>4</v>
          </cell>
          <cell r="K45">
            <v>2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R45" t="str">
            <v>OK</v>
          </cell>
          <cell r="T45">
            <v>4</v>
          </cell>
        </row>
        <row r="46">
          <cell r="A46">
            <v>36</v>
          </cell>
          <cell r="B46" t="str">
            <v>Hkksiky</v>
          </cell>
          <cell r="C46">
            <v>2</v>
          </cell>
          <cell r="D46">
            <v>2</v>
          </cell>
          <cell r="E46">
            <v>2</v>
          </cell>
          <cell r="F46">
            <v>2</v>
          </cell>
          <cell r="G46">
            <v>2</v>
          </cell>
          <cell r="I46">
            <v>1</v>
          </cell>
          <cell r="K46">
            <v>1</v>
          </cell>
          <cell r="R46" t="str">
            <v>OK</v>
          </cell>
          <cell r="T46">
            <v>2</v>
          </cell>
        </row>
        <row r="47">
          <cell r="A47">
            <v>37</v>
          </cell>
          <cell r="B47" t="str">
            <v>ujflagiqj</v>
          </cell>
          <cell r="C47">
            <v>6</v>
          </cell>
          <cell r="D47">
            <v>6</v>
          </cell>
          <cell r="E47">
            <v>6</v>
          </cell>
          <cell r="F47">
            <v>6</v>
          </cell>
          <cell r="G47">
            <v>6</v>
          </cell>
          <cell r="H47">
            <v>0</v>
          </cell>
          <cell r="I47">
            <v>1</v>
          </cell>
          <cell r="J47">
            <v>1</v>
          </cell>
          <cell r="K47">
            <v>2</v>
          </cell>
          <cell r="L47">
            <v>2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 t="str">
            <v>OK</v>
          </cell>
          <cell r="T47">
            <v>6</v>
          </cell>
        </row>
        <row r="48">
          <cell r="A48">
            <v>38</v>
          </cell>
          <cell r="B48" t="str">
            <v>gks'kaxkckn</v>
          </cell>
          <cell r="C48">
            <v>7</v>
          </cell>
          <cell r="D48">
            <v>7</v>
          </cell>
          <cell r="E48">
            <v>7</v>
          </cell>
          <cell r="F48">
            <v>7</v>
          </cell>
          <cell r="G48">
            <v>7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7</v>
          </cell>
          <cell r="N48">
            <v>0</v>
          </cell>
          <cell r="O48">
            <v>7</v>
          </cell>
          <cell r="P48">
            <v>4</v>
          </cell>
          <cell r="Q48">
            <v>0</v>
          </cell>
          <cell r="R48" t="str">
            <v>OK</v>
          </cell>
          <cell r="T48">
            <v>0</v>
          </cell>
        </row>
        <row r="49">
          <cell r="A49">
            <v>39</v>
          </cell>
          <cell r="B49" t="str">
            <v>gjnk</v>
          </cell>
          <cell r="C49">
            <v>3</v>
          </cell>
          <cell r="D49">
            <v>3</v>
          </cell>
          <cell r="E49">
            <v>3</v>
          </cell>
          <cell r="F49">
            <v>3</v>
          </cell>
          <cell r="G49">
            <v>3</v>
          </cell>
          <cell r="M49">
            <v>3</v>
          </cell>
          <cell r="N49">
            <v>3</v>
          </cell>
          <cell r="O49">
            <v>3</v>
          </cell>
          <cell r="R49" t="str">
            <v>OK</v>
          </cell>
          <cell r="T49">
            <v>0</v>
          </cell>
        </row>
        <row r="50">
          <cell r="A50">
            <v>40</v>
          </cell>
          <cell r="B50" t="str">
            <v>bUnkSj</v>
          </cell>
          <cell r="C50">
            <v>4</v>
          </cell>
          <cell r="D50">
            <v>4</v>
          </cell>
          <cell r="E50">
            <v>4</v>
          </cell>
          <cell r="F50">
            <v>4</v>
          </cell>
          <cell r="G50">
            <v>4</v>
          </cell>
          <cell r="H50">
            <v>0</v>
          </cell>
          <cell r="I50">
            <v>0</v>
          </cell>
          <cell r="J50">
            <v>0</v>
          </cell>
          <cell r="K50">
            <v>4</v>
          </cell>
          <cell r="L50">
            <v>0</v>
          </cell>
          <cell r="M50">
            <v>0</v>
          </cell>
          <cell r="N50">
            <v>0</v>
          </cell>
          <cell r="O50">
            <v>3</v>
          </cell>
          <cell r="P50">
            <v>0</v>
          </cell>
          <cell r="Q50">
            <v>0</v>
          </cell>
          <cell r="R50" t="str">
            <v>OK</v>
          </cell>
          <cell r="T50">
            <v>4</v>
          </cell>
        </row>
        <row r="51">
          <cell r="A51">
            <v>41</v>
          </cell>
          <cell r="B51" t="str">
            <v>fNanokMk</v>
          </cell>
          <cell r="C51">
            <v>11</v>
          </cell>
          <cell r="D51">
            <v>11</v>
          </cell>
          <cell r="E51">
            <v>11</v>
          </cell>
          <cell r="F51">
            <v>11</v>
          </cell>
          <cell r="G51">
            <v>11</v>
          </cell>
          <cell r="L51">
            <v>2</v>
          </cell>
          <cell r="M51">
            <v>9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 t="str">
            <v>OK</v>
          </cell>
          <cell r="T51">
            <v>2</v>
          </cell>
        </row>
        <row r="52">
          <cell r="A52">
            <v>42</v>
          </cell>
          <cell r="B52" t="str">
            <v>mTtSu</v>
          </cell>
          <cell r="C52">
            <v>6</v>
          </cell>
          <cell r="D52">
            <v>6</v>
          </cell>
          <cell r="G52">
            <v>0</v>
          </cell>
          <cell r="R52" t="str">
            <v>OK</v>
          </cell>
          <cell r="T52">
            <v>6</v>
          </cell>
        </row>
        <row r="53">
          <cell r="A53">
            <v>43</v>
          </cell>
          <cell r="B53" t="str">
            <v>tcyiqj</v>
          </cell>
          <cell r="C53">
            <v>7</v>
          </cell>
          <cell r="D53">
            <v>7</v>
          </cell>
          <cell r="E53">
            <v>7</v>
          </cell>
          <cell r="F53">
            <v>7</v>
          </cell>
          <cell r="G53">
            <v>7</v>
          </cell>
          <cell r="H53">
            <v>0</v>
          </cell>
          <cell r="I53">
            <v>0</v>
          </cell>
          <cell r="J53">
            <v>0</v>
          </cell>
          <cell r="K53">
            <v>2</v>
          </cell>
          <cell r="L53">
            <v>3</v>
          </cell>
          <cell r="M53">
            <v>2</v>
          </cell>
          <cell r="N53">
            <v>2</v>
          </cell>
          <cell r="Q53">
            <v>0</v>
          </cell>
          <cell r="R53" t="str">
            <v>OK</v>
          </cell>
          <cell r="T53">
            <v>5</v>
          </cell>
        </row>
        <row r="54">
          <cell r="A54">
            <v>44</v>
          </cell>
          <cell r="B54" t="str">
            <v>dVuh</v>
          </cell>
          <cell r="C54">
            <v>6</v>
          </cell>
          <cell r="D54">
            <v>6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OK</v>
          </cell>
          <cell r="T54">
            <v>6</v>
          </cell>
        </row>
        <row r="55">
          <cell r="A55">
            <v>45</v>
          </cell>
          <cell r="B55" t="str">
            <v>lkxj</v>
          </cell>
          <cell r="C55">
            <v>11</v>
          </cell>
          <cell r="D55">
            <v>11</v>
          </cell>
          <cell r="E55">
            <v>11</v>
          </cell>
          <cell r="F55">
            <v>11</v>
          </cell>
          <cell r="G55">
            <v>11</v>
          </cell>
          <cell r="H55">
            <v>0</v>
          </cell>
          <cell r="I55">
            <v>0</v>
          </cell>
          <cell r="J55">
            <v>0</v>
          </cell>
          <cell r="K55">
            <v>1</v>
          </cell>
          <cell r="L55">
            <v>0</v>
          </cell>
          <cell r="M55">
            <v>10</v>
          </cell>
          <cell r="N55">
            <v>9</v>
          </cell>
          <cell r="O55">
            <v>7</v>
          </cell>
          <cell r="P55">
            <v>0</v>
          </cell>
          <cell r="Q55">
            <v>0</v>
          </cell>
          <cell r="R55" t="str">
            <v>OK</v>
          </cell>
          <cell r="T55">
            <v>1</v>
          </cell>
        </row>
        <row r="56">
          <cell r="A56">
            <v>46</v>
          </cell>
          <cell r="B56" t="str">
            <v>v'kksd uxj</v>
          </cell>
          <cell r="C56">
            <v>4</v>
          </cell>
          <cell r="D56">
            <v>4</v>
          </cell>
          <cell r="E56">
            <v>4</v>
          </cell>
          <cell r="F56">
            <v>4</v>
          </cell>
          <cell r="G56">
            <v>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4</v>
          </cell>
          <cell r="N56">
            <v>4</v>
          </cell>
          <cell r="O56">
            <v>4</v>
          </cell>
          <cell r="P56">
            <v>0</v>
          </cell>
          <cell r="Q56">
            <v>0</v>
          </cell>
          <cell r="R56" t="str">
            <v>OK</v>
          </cell>
          <cell r="T56">
            <v>0</v>
          </cell>
        </row>
        <row r="57">
          <cell r="A57">
            <v>47</v>
          </cell>
          <cell r="B57" t="str">
            <v>vuwiiqj</v>
          </cell>
          <cell r="C57">
            <v>4</v>
          </cell>
          <cell r="D57">
            <v>4</v>
          </cell>
          <cell r="E57">
            <v>4</v>
          </cell>
          <cell r="F57">
            <v>4</v>
          </cell>
          <cell r="G57">
            <v>4</v>
          </cell>
          <cell r="M57">
            <v>4</v>
          </cell>
          <cell r="N57">
            <v>4</v>
          </cell>
          <cell r="O57">
            <v>4</v>
          </cell>
          <cell r="P57">
            <v>4</v>
          </cell>
          <cell r="Q57">
            <v>4</v>
          </cell>
          <cell r="R57" t="str">
            <v>OK</v>
          </cell>
          <cell r="T57">
            <v>0</v>
          </cell>
        </row>
        <row r="58">
          <cell r="A58">
            <v>48</v>
          </cell>
          <cell r="B58" t="str">
            <v>cqjgkuqiqj</v>
          </cell>
          <cell r="C58">
            <v>2</v>
          </cell>
          <cell r="D58">
            <v>2</v>
          </cell>
          <cell r="E58">
            <v>2</v>
          </cell>
          <cell r="F58">
            <v>2</v>
          </cell>
          <cell r="G58">
            <v>2</v>
          </cell>
          <cell r="M58">
            <v>2</v>
          </cell>
          <cell r="N58">
            <v>2</v>
          </cell>
          <cell r="O58">
            <v>2</v>
          </cell>
          <cell r="P58">
            <v>2</v>
          </cell>
          <cell r="Q58">
            <v>2</v>
          </cell>
          <cell r="R58" t="str">
            <v>OK</v>
          </cell>
          <cell r="T58">
            <v>0</v>
          </cell>
        </row>
        <row r="59">
          <cell r="B59" t="str">
            <v>;ksx e/;izns'k</v>
          </cell>
          <cell r="C59">
            <v>314</v>
          </cell>
          <cell r="D59">
            <v>307</v>
          </cell>
          <cell r="E59">
            <v>296</v>
          </cell>
          <cell r="F59">
            <v>296</v>
          </cell>
          <cell r="G59">
            <v>301</v>
          </cell>
          <cell r="H59">
            <v>0</v>
          </cell>
          <cell r="I59">
            <v>2</v>
          </cell>
          <cell r="J59">
            <v>2</v>
          </cell>
          <cell r="K59">
            <v>18</v>
          </cell>
          <cell r="L59">
            <v>9</v>
          </cell>
          <cell r="M59">
            <v>270</v>
          </cell>
          <cell r="N59">
            <v>253</v>
          </cell>
          <cell r="O59">
            <v>256</v>
          </cell>
          <cell r="P59">
            <v>222</v>
          </cell>
          <cell r="Q59">
            <v>199</v>
          </cell>
          <cell r="R59" t="str">
            <v>OK</v>
          </cell>
          <cell r="T59">
            <v>44</v>
          </cell>
        </row>
        <row r="60">
          <cell r="B60" t="str">
            <v xml:space="preserve">Note:  SSA (AWP 2002-03 spill over) Plan 5061.61 lakh approved for 12 Non DPEP districts (BRC Buildings) 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asic-Table-1"/>
      <sheetName val="school-Table-1_2"/>
      <sheetName val="-indicator-Table 2 "/>
      <sheetName val="pop-enr-oos-prim-Table-3 "/>
      <sheetName val="pop-enr-oos-mid-Table-3 _2"/>
      <sheetName val="oos-reason-Table-3.1"/>
      <sheetName val="access-P-Table-4"/>
      <sheetName val="Access-Mid-Table-4_2"/>
      <sheetName val="sc-st-vill-Table-5"/>
      <sheetName val="STR-Table-6"/>
      <sheetName val="egs-up-Table-7"/>
      <sheetName val="Res-Sch-Table-9 "/>
      <sheetName val="Transport-fac-Table8.1"/>
      <sheetName val="RTE-tch-Prim-Table-10"/>
      <sheetName val="RTE-tch-Prim Table-10_2"/>
      <sheetName val="RTE-UP-TCH-tab11"/>
      <sheetName val="brc-crc-manpwr-Table-12"/>
      <sheetName val="brc-crc-furni-Table-13"/>
      <sheetName val="integ-Table-14"/>
      <sheetName val="school-Table-15"/>
      <sheetName val="sch-GirlsTable-15_2"/>
      <sheetName val="madrsa-Table-15_2_2"/>
      <sheetName val="sanskrt-Table-15_2_2_2"/>
      <sheetName val="Enr-(P)Table16"/>
      <sheetName val="Enr-mid-Table16_2"/>
      <sheetName val="uni-st-Table17"/>
      <sheetName val="uni-ssa-Table17_2"/>
      <sheetName val="TCH-Table18"/>
      <sheetName val="trg-Table-19"/>
      <sheetName val="npegel-Table20"/>
      <sheetName val="kgbv-Table21"/>
      <sheetName val="cwsn-Table22"/>
      <sheetName val="CAL-Table-23"/>
      <sheetName val="cw-addl-Table24.1"/>
      <sheetName val="cw-dw-toilet-Table25"/>
      <sheetName val="furni-Table-26"/>
      <sheetName val="m-grant-Table-27"/>
      <sheetName val="Fin-tab-28"/>
      <sheetName val="Fin-Table 29"/>
      <sheetName val="Fin-Table-30"/>
      <sheetName val="Fin-Table-31"/>
      <sheetName val="Fin-tab-32"/>
      <sheetName val="free-textbooks-costing"/>
      <sheetName val="TCH-grant-costing"/>
      <sheetName val="sch-grant-costing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asic-Table-1"/>
      <sheetName val="school-Table-1_2"/>
      <sheetName val="-indicator-Table 2 "/>
      <sheetName val="pop-enr-oos-prim-Table-3 "/>
      <sheetName val="pop-enr-oos-mid-Table-3 _2"/>
      <sheetName val="oos-reason-Table-3.1"/>
      <sheetName val="access-P-Table-4"/>
      <sheetName val="Access-Mid-Table-4_2"/>
      <sheetName val="sc-st-vill-Table-5"/>
      <sheetName val="STR-Table-6"/>
      <sheetName val="egs-up-Table-7"/>
      <sheetName val="Res-Sch-Table-9 "/>
      <sheetName val="Transport-fac-Table8.1"/>
      <sheetName val="RTE-tch-Prim-Table-10"/>
      <sheetName val="RTE-tch-Prim Table-10_2"/>
      <sheetName val="RTE-UP-TCH-tab11"/>
      <sheetName val="brc-crc-manpwr-Table-12"/>
      <sheetName val="brc-crc-furni-Table-13"/>
      <sheetName val="integ-Table-14"/>
      <sheetName val="school-Table-15"/>
      <sheetName val="sch-GirlsTable-15_2"/>
      <sheetName val="madrsa-Table-15_2_2"/>
      <sheetName val="sanskrt-Table-15_2_2_2"/>
      <sheetName val="Enr-(P)Table16"/>
      <sheetName val="Enr-mid-Table16_2"/>
      <sheetName val="uni-st-Table17"/>
      <sheetName val="uni-ssa-Table17_2"/>
      <sheetName val="TCH-Table18"/>
      <sheetName val="trg-Table-19"/>
      <sheetName val="npegel-Table20"/>
      <sheetName val="kgbv-Table21"/>
      <sheetName val="cwsn-Table22"/>
      <sheetName val="CAL-Table-23"/>
      <sheetName val="cw-addl-Table24.1"/>
      <sheetName val="cw-dw-toilet-Table25"/>
      <sheetName val="furni-Table-26"/>
      <sheetName val="m-grant-Table-27"/>
      <sheetName val="Fin-tab-28"/>
      <sheetName val="Fin-Table 29"/>
      <sheetName val="Fin-Table-30"/>
      <sheetName val="Fin-Table-31"/>
      <sheetName val="Fin-tab-32"/>
      <sheetName val="free-textbooks-costing"/>
      <sheetName val="TCH-grant-costing"/>
      <sheetName val="sch-grant-costing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  <sheetName val="28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  <sheetData sheetId="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istrictwise awppb"/>
      <sheetName val="28"/>
    </sheetNames>
    <sheetDataSet>
      <sheetData sheetId="0" refreshError="1">
        <row r="1">
          <cell r="C1" t="str">
            <v xml:space="preserve">DISBURSEMENT REPORT </v>
          </cell>
        </row>
        <row r="3">
          <cell r="C3" t="str">
            <v xml:space="preserve">DISBURSEMENT DONE BY EACH DISTRICT &amp; MUNICIPAL CORPORATION AGAINST EACH GRANT HEAD </v>
          </cell>
        </row>
        <row r="5">
          <cell r="C5" t="str">
            <v xml:space="preserve">THE MONTH FROM July 2006   </v>
          </cell>
          <cell r="I5" t="str">
            <v>Rs. in lacs</v>
          </cell>
        </row>
        <row r="8">
          <cell r="B8" t="str">
            <v>CODES</v>
          </cell>
          <cell r="C8" t="str">
            <v>GRANT HEADS</v>
          </cell>
          <cell r="D8" t="str">
            <v>AHMEDABAD</v>
          </cell>
          <cell r="E8" t="str">
            <v>MEHSANA</v>
          </cell>
          <cell r="F8" t="str">
            <v>PATAN</v>
          </cell>
          <cell r="G8" t="str">
            <v>RAJKOT</v>
          </cell>
          <cell r="H8" t="str">
            <v>SURAT</v>
          </cell>
          <cell r="I8" t="str">
            <v>NAVSARI</v>
          </cell>
          <cell r="J8" t="str">
            <v>VADODARA</v>
          </cell>
          <cell r="K8" t="str">
            <v>ANAND</v>
          </cell>
          <cell r="L8" t="str">
            <v>KHEDA</v>
          </cell>
          <cell r="M8" t="str">
            <v>AMRELI</v>
          </cell>
          <cell r="N8" t="str">
            <v>VALSAD</v>
          </cell>
          <cell r="O8" t="str">
            <v>BHARUCH</v>
          </cell>
          <cell r="P8" t="str">
            <v>G`NAGAR</v>
          </cell>
          <cell r="Q8" t="str">
            <v>NARMADA</v>
          </cell>
          <cell r="R8" t="str">
            <v>BHAVNAGAR</v>
          </cell>
          <cell r="S8" t="str">
            <v>BANASKANTHA</v>
          </cell>
          <cell r="T8" t="str">
            <v>SABARKANTHA</v>
          </cell>
          <cell r="U8" t="str">
            <v>JAMNAGAR</v>
          </cell>
          <cell r="V8" t="str">
            <v>JUNAGADH</v>
          </cell>
          <cell r="W8" t="str">
            <v>KUTCH</v>
          </cell>
          <cell r="X8" t="str">
            <v>S'NAGAR</v>
          </cell>
          <cell r="Y8" t="str">
            <v>PANCHMAHAL</v>
          </cell>
          <cell r="Z8" t="str">
            <v>DAHOD</v>
          </cell>
          <cell r="AA8" t="str">
            <v>PORBANDAR</v>
          </cell>
          <cell r="AB8" t="str">
            <v>DANG</v>
          </cell>
          <cell r="AC8" t="str">
            <v>MC AHMEDABAD</v>
          </cell>
          <cell r="AD8" t="str">
            <v>MC RAJKOT</v>
          </cell>
          <cell r="AE8" t="str">
            <v>MC VADODARA</v>
          </cell>
          <cell r="AF8" t="str">
            <v>MC SURAT</v>
          </cell>
          <cell r="AG8" t="str">
            <v>S P O</v>
          </cell>
          <cell r="AH8" t="str">
            <v>TOTAL</v>
          </cell>
        </row>
        <row r="10">
          <cell r="D10">
            <v>1</v>
          </cell>
          <cell r="E10">
            <v>2</v>
          </cell>
          <cell r="F10">
            <v>3</v>
          </cell>
          <cell r="G10">
            <v>4</v>
          </cell>
          <cell r="H10">
            <v>5</v>
          </cell>
          <cell r="I10">
            <v>6</v>
          </cell>
          <cell r="J10">
            <v>7</v>
          </cell>
          <cell r="K10">
            <v>8</v>
          </cell>
          <cell r="L10">
            <v>9</v>
          </cell>
          <cell r="M10">
            <v>10</v>
          </cell>
          <cell r="N10">
            <v>11</v>
          </cell>
          <cell r="O10">
            <v>12</v>
          </cell>
          <cell r="P10">
            <v>13</v>
          </cell>
          <cell r="Q10">
            <v>14</v>
          </cell>
          <cell r="R10">
            <v>15</v>
          </cell>
          <cell r="S10">
            <v>16</v>
          </cell>
          <cell r="T10">
            <v>17</v>
          </cell>
          <cell r="U10">
            <v>18</v>
          </cell>
          <cell r="V10">
            <v>19</v>
          </cell>
          <cell r="W10">
            <v>20</v>
          </cell>
          <cell r="X10">
            <v>21</v>
          </cell>
          <cell r="Y10">
            <v>22</v>
          </cell>
          <cell r="Z10">
            <v>23</v>
          </cell>
          <cell r="AA10">
            <v>24</v>
          </cell>
          <cell r="AB10">
            <v>25</v>
          </cell>
          <cell r="AC10">
            <v>26</v>
          </cell>
          <cell r="AD10">
            <v>27</v>
          </cell>
          <cell r="AE10">
            <v>28</v>
          </cell>
          <cell r="AF10">
            <v>29</v>
          </cell>
          <cell r="AG10">
            <v>30</v>
          </cell>
        </row>
        <row r="12">
          <cell r="A12" t="str">
            <v>A</v>
          </cell>
          <cell r="B12" t="str">
            <v>NEW SCHOOL</v>
          </cell>
        </row>
        <row r="14">
          <cell r="B14">
            <v>0.01</v>
          </cell>
          <cell r="C14" t="str">
            <v>New Primary School</v>
          </cell>
          <cell r="AH14">
            <v>0</v>
          </cell>
        </row>
        <row r="15">
          <cell r="B15">
            <v>0.02</v>
          </cell>
          <cell r="C15" t="str">
            <v>New Upper Primary School</v>
          </cell>
          <cell r="AH15">
            <v>0</v>
          </cell>
        </row>
        <row r="17">
          <cell r="C17" t="str">
            <v>SUB TOTAL of 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9">
          <cell r="A19" t="str">
            <v>B</v>
          </cell>
          <cell r="B19" t="str">
            <v>BLOCK RESOURCE CENTRE</v>
          </cell>
        </row>
        <row r="21">
          <cell r="B21">
            <v>1.01</v>
          </cell>
          <cell r="C21" t="str">
            <v>Salary for BRC</v>
          </cell>
          <cell r="D21">
            <v>11.88</v>
          </cell>
          <cell r="E21">
            <v>9.7200000000000006</v>
          </cell>
          <cell r="F21">
            <v>7.56</v>
          </cell>
          <cell r="G21">
            <v>15.12</v>
          </cell>
          <cell r="H21">
            <v>15.12</v>
          </cell>
          <cell r="I21">
            <v>5.4</v>
          </cell>
          <cell r="J21">
            <v>12.96</v>
          </cell>
          <cell r="K21">
            <v>8.64</v>
          </cell>
          <cell r="L21">
            <v>10.8</v>
          </cell>
          <cell r="M21">
            <v>11.88</v>
          </cell>
          <cell r="N21">
            <v>5.4</v>
          </cell>
          <cell r="O21">
            <v>8.64</v>
          </cell>
          <cell r="P21">
            <v>4.32</v>
          </cell>
          <cell r="Q21">
            <v>4.32</v>
          </cell>
          <cell r="R21">
            <v>11.88</v>
          </cell>
          <cell r="S21">
            <v>12.96</v>
          </cell>
          <cell r="T21">
            <v>14.04</v>
          </cell>
          <cell r="U21">
            <v>10.8</v>
          </cell>
          <cell r="V21">
            <v>15.12</v>
          </cell>
          <cell r="W21">
            <v>10.8</v>
          </cell>
          <cell r="X21">
            <v>5.4</v>
          </cell>
          <cell r="Y21">
            <v>11.88</v>
          </cell>
          <cell r="Z21">
            <v>7.56</v>
          </cell>
          <cell r="AA21">
            <v>3.24</v>
          </cell>
          <cell r="AH21">
            <v>235.44000000000003</v>
          </cell>
        </row>
        <row r="22">
          <cell r="B22">
            <v>1.02</v>
          </cell>
          <cell r="C22" t="str">
            <v>Salary of BRP</v>
          </cell>
          <cell r="AH22">
            <v>0</v>
          </cell>
        </row>
        <row r="23">
          <cell r="B23">
            <v>1.03</v>
          </cell>
          <cell r="C23" t="str">
            <v>Furniture for BRC</v>
          </cell>
          <cell r="AH23">
            <v>0</v>
          </cell>
        </row>
        <row r="24">
          <cell r="B24">
            <v>1.04</v>
          </cell>
          <cell r="C24" t="str">
            <v>Contingency Grant to BRC</v>
          </cell>
          <cell r="D24">
            <v>1.375</v>
          </cell>
          <cell r="E24">
            <v>1.125</v>
          </cell>
          <cell r="F24">
            <v>0.875</v>
          </cell>
          <cell r="G24">
            <v>1.75</v>
          </cell>
          <cell r="H24">
            <v>1.75</v>
          </cell>
          <cell r="I24">
            <v>0.625</v>
          </cell>
          <cell r="J24">
            <v>1.5</v>
          </cell>
          <cell r="K24">
            <v>1</v>
          </cell>
          <cell r="L24">
            <v>1.25</v>
          </cell>
          <cell r="M24">
            <v>1.375</v>
          </cell>
          <cell r="N24">
            <v>0.625</v>
          </cell>
          <cell r="O24">
            <v>1</v>
          </cell>
          <cell r="P24">
            <v>0.5</v>
          </cell>
          <cell r="Q24">
            <v>0.5</v>
          </cell>
          <cell r="R24">
            <v>1.375</v>
          </cell>
          <cell r="S24">
            <v>1.5</v>
          </cell>
          <cell r="T24">
            <v>1.625</v>
          </cell>
          <cell r="U24">
            <v>1.25</v>
          </cell>
          <cell r="V24">
            <v>1.75</v>
          </cell>
          <cell r="W24">
            <v>1.25</v>
          </cell>
          <cell r="X24">
            <v>1.25</v>
          </cell>
          <cell r="Y24">
            <v>1.375</v>
          </cell>
          <cell r="Z24">
            <v>0.875</v>
          </cell>
          <cell r="AA24">
            <v>0.375</v>
          </cell>
          <cell r="AB24">
            <v>0.125</v>
          </cell>
          <cell r="AH24">
            <v>28</v>
          </cell>
        </row>
        <row r="25">
          <cell r="B25">
            <v>1.05</v>
          </cell>
          <cell r="C25" t="str">
            <v>Meeting and Travel Allowances</v>
          </cell>
          <cell r="D25">
            <v>0.66</v>
          </cell>
          <cell r="E25">
            <v>0.54</v>
          </cell>
          <cell r="F25">
            <v>0.42</v>
          </cell>
          <cell r="G25">
            <v>0.84</v>
          </cell>
          <cell r="H25">
            <v>0.84</v>
          </cell>
          <cell r="I25">
            <v>0.3</v>
          </cell>
          <cell r="J25">
            <v>0.72</v>
          </cell>
          <cell r="K25">
            <v>0.48</v>
          </cell>
          <cell r="L25">
            <v>0.6</v>
          </cell>
          <cell r="M25">
            <v>0.66</v>
          </cell>
          <cell r="N25">
            <v>0.3</v>
          </cell>
          <cell r="O25">
            <v>0.48</v>
          </cell>
          <cell r="P25">
            <v>0.24</v>
          </cell>
          <cell r="Q25">
            <v>0.24</v>
          </cell>
          <cell r="R25">
            <v>0.66</v>
          </cell>
          <cell r="S25">
            <v>0.72</v>
          </cell>
          <cell r="T25">
            <v>0.78</v>
          </cell>
          <cell r="U25">
            <v>0.6</v>
          </cell>
          <cell r="V25">
            <v>0.84</v>
          </cell>
          <cell r="W25">
            <v>0.6</v>
          </cell>
          <cell r="X25">
            <v>0.6</v>
          </cell>
          <cell r="Y25">
            <v>0.66</v>
          </cell>
          <cell r="Z25">
            <v>0.42</v>
          </cell>
          <cell r="AA25">
            <v>0.18</v>
          </cell>
          <cell r="AB25">
            <v>0.06</v>
          </cell>
          <cell r="AH25">
            <v>13.439999999999998</v>
          </cell>
        </row>
        <row r="26">
          <cell r="B26">
            <v>1.06</v>
          </cell>
          <cell r="C26" t="str">
            <v>TLM Grant to BRC</v>
          </cell>
          <cell r="D26">
            <v>0.55000000000000004</v>
          </cell>
          <cell r="E26">
            <v>0.45</v>
          </cell>
          <cell r="F26">
            <v>0.35</v>
          </cell>
          <cell r="G26">
            <v>0.7</v>
          </cell>
          <cell r="H26">
            <v>0.7</v>
          </cell>
          <cell r="I26">
            <v>0.25</v>
          </cell>
          <cell r="J26">
            <v>0.6</v>
          </cell>
          <cell r="K26">
            <v>0.4</v>
          </cell>
          <cell r="L26">
            <v>0.5</v>
          </cell>
          <cell r="M26">
            <v>0.55000000000000004</v>
          </cell>
          <cell r="N26">
            <v>0.25</v>
          </cell>
          <cell r="O26">
            <v>0.4</v>
          </cell>
          <cell r="P26">
            <v>0.2</v>
          </cell>
          <cell r="Q26">
            <v>0.2</v>
          </cell>
          <cell r="R26">
            <v>0.55000000000000004</v>
          </cell>
          <cell r="S26">
            <v>0.6</v>
          </cell>
          <cell r="T26">
            <v>0.65</v>
          </cell>
          <cell r="U26">
            <v>0.5</v>
          </cell>
          <cell r="V26">
            <v>0.7</v>
          </cell>
          <cell r="W26">
            <v>0.5</v>
          </cell>
          <cell r="X26">
            <v>0.5</v>
          </cell>
          <cell r="Y26">
            <v>0.55000000000000004</v>
          </cell>
          <cell r="Z26">
            <v>0.35</v>
          </cell>
          <cell r="AA26">
            <v>0.15</v>
          </cell>
          <cell r="AB26">
            <v>0.05</v>
          </cell>
          <cell r="AH26">
            <v>11.200000000000001</v>
          </cell>
        </row>
        <row r="27">
          <cell r="B27">
            <v>1.07</v>
          </cell>
          <cell r="C27" t="str">
            <v>Others</v>
          </cell>
          <cell r="AH27">
            <v>0</v>
          </cell>
        </row>
        <row r="29">
          <cell r="C29" t="str">
            <v>SUB TOTAL of B</v>
          </cell>
          <cell r="D29">
            <v>14.465000000000002</v>
          </cell>
          <cell r="E29">
            <v>11.835000000000001</v>
          </cell>
          <cell r="F29">
            <v>9.2049999999999983</v>
          </cell>
          <cell r="G29">
            <v>18.409999999999997</v>
          </cell>
          <cell r="H29">
            <v>18.409999999999997</v>
          </cell>
          <cell r="I29">
            <v>6.5750000000000002</v>
          </cell>
          <cell r="J29">
            <v>15.780000000000001</v>
          </cell>
          <cell r="K29">
            <v>10.520000000000001</v>
          </cell>
          <cell r="L29">
            <v>13.15</v>
          </cell>
          <cell r="M29">
            <v>14.465000000000002</v>
          </cell>
          <cell r="N29">
            <v>6.5750000000000002</v>
          </cell>
          <cell r="O29">
            <v>10.520000000000001</v>
          </cell>
          <cell r="P29">
            <v>5.2600000000000007</v>
          </cell>
          <cell r="Q29">
            <v>5.2600000000000007</v>
          </cell>
          <cell r="R29">
            <v>14.465000000000002</v>
          </cell>
          <cell r="S29">
            <v>15.780000000000001</v>
          </cell>
          <cell r="T29">
            <v>17.094999999999999</v>
          </cell>
          <cell r="U29">
            <v>13.15</v>
          </cell>
          <cell r="V29">
            <v>18.409999999999997</v>
          </cell>
          <cell r="W29">
            <v>13.15</v>
          </cell>
          <cell r="X29">
            <v>7.75</v>
          </cell>
          <cell r="Y29">
            <v>14.465000000000002</v>
          </cell>
          <cell r="Z29">
            <v>9.2049999999999983</v>
          </cell>
          <cell r="AA29">
            <v>3.9450000000000003</v>
          </cell>
          <cell r="AB29">
            <v>0.23499999999999999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288.08000000000004</v>
          </cell>
        </row>
        <row r="31">
          <cell r="A31" t="str">
            <v>C</v>
          </cell>
          <cell r="B31" t="str">
            <v>CLUSTER RESOURCE CENTRE</v>
          </cell>
        </row>
        <row r="33">
          <cell r="B33">
            <v>2.0099999999999998</v>
          </cell>
          <cell r="C33" t="str">
            <v>Salary for CRC</v>
          </cell>
          <cell r="D33">
            <v>42</v>
          </cell>
          <cell r="E33">
            <v>28.8</v>
          </cell>
          <cell r="F33">
            <v>20.7</v>
          </cell>
          <cell r="G33">
            <v>44.7</v>
          </cell>
          <cell r="H33">
            <v>65.400000000000006</v>
          </cell>
          <cell r="I33">
            <v>25.2</v>
          </cell>
          <cell r="J33">
            <v>63</v>
          </cell>
          <cell r="K33">
            <v>37.5</v>
          </cell>
          <cell r="L33">
            <v>56.1</v>
          </cell>
          <cell r="M33">
            <v>36.299999999999997</v>
          </cell>
          <cell r="N33">
            <v>28.5</v>
          </cell>
          <cell r="O33">
            <v>30.6</v>
          </cell>
          <cell r="P33">
            <v>17.100000000000001</v>
          </cell>
          <cell r="Q33">
            <v>21</v>
          </cell>
          <cell r="R33">
            <v>3.9</v>
          </cell>
          <cell r="S33">
            <v>1.8</v>
          </cell>
          <cell r="T33">
            <v>6</v>
          </cell>
          <cell r="U33">
            <v>4.8</v>
          </cell>
          <cell r="V33">
            <v>14.4</v>
          </cell>
          <cell r="W33">
            <v>1.2</v>
          </cell>
          <cell r="X33">
            <v>3</v>
          </cell>
          <cell r="Y33">
            <v>6.6</v>
          </cell>
          <cell r="Z33">
            <v>9.3000000000000007</v>
          </cell>
          <cell r="AC33">
            <v>12.9</v>
          </cell>
          <cell r="AD33">
            <v>6.9</v>
          </cell>
          <cell r="AE33">
            <v>4.8</v>
          </cell>
          <cell r="AF33">
            <v>9.9</v>
          </cell>
          <cell r="AH33">
            <v>602.39999999999986</v>
          </cell>
        </row>
        <row r="34">
          <cell r="B34">
            <v>2.02</v>
          </cell>
          <cell r="C34" t="str">
            <v>Furniture for CRC</v>
          </cell>
          <cell r="AH34">
            <v>0</v>
          </cell>
        </row>
        <row r="35">
          <cell r="B35">
            <v>2.0299999999999998</v>
          </cell>
          <cell r="C35" t="str">
            <v>Contigency Grant for CRC</v>
          </cell>
          <cell r="D35">
            <v>3.5</v>
          </cell>
          <cell r="E35">
            <v>2.4</v>
          </cell>
          <cell r="F35">
            <v>1.7250000000000001</v>
          </cell>
          <cell r="G35">
            <v>3.7250000000000001</v>
          </cell>
          <cell r="H35">
            <v>5.4</v>
          </cell>
          <cell r="I35">
            <v>2.1</v>
          </cell>
          <cell r="J35">
            <v>5.25</v>
          </cell>
          <cell r="K35">
            <v>3.125</v>
          </cell>
          <cell r="L35">
            <v>4.6749999999999998</v>
          </cell>
          <cell r="M35">
            <v>3.0249999999999999</v>
          </cell>
          <cell r="N35">
            <v>2.5750000000000002</v>
          </cell>
          <cell r="O35">
            <v>2.5499999999999998</v>
          </cell>
          <cell r="P35">
            <v>1.425</v>
          </cell>
          <cell r="Q35">
            <v>1.75</v>
          </cell>
          <cell r="R35">
            <v>3.625</v>
          </cell>
          <cell r="S35">
            <v>5</v>
          </cell>
          <cell r="T35">
            <v>5.35</v>
          </cell>
          <cell r="U35">
            <v>3.6</v>
          </cell>
          <cell r="V35">
            <v>4.0999999999999996</v>
          </cell>
          <cell r="W35">
            <v>4.4000000000000004</v>
          </cell>
          <cell r="X35">
            <v>3.375</v>
          </cell>
          <cell r="Y35">
            <v>4.1500000000000004</v>
          </cell>
          <cell r="Z35">
            <v>2.3730000000000002</v>
          </cell>
          <cell r="AA35">
            <v>0.85</v>
          </cell>
          <cell r="AB35">
            <v>0.8</v>
          </cell>
          <cell r="AC35">
            <v>1.075</v>
          </cell>
          <cell r="AD35">
            <v>0.57499999999999996</v>
          </cell>
          <cell r="AE35">
            <v>0.4</v>
          </cell>
          <cell r="AF35">
            <v>0.82499999999999996</v>
          </cell>
          <cell r="AH35">
            <v>83.723000000000027</v>
          </cell>
        </row>
        <row r="36">
          <cell r="B36">
            <v>2.04</v>
          </cell>
          <cell r="C36" t="str">
            <v>Meeting and Travel Allowance</v>
          </cell>
          <cell r="D36">
            <v>3.36</v>
          </cell>
          <cell r="E36">
            <v>2.3039999999999998</v>
          </cell>
          <cell r="F36">
            <v>1.6560000000000001</v>
          </cell>
          <cell r="G36">
            <v>3.5760000000000001</v>
          </cell>
          <cell r="H36">
            <v>5.2320000000000002</v>
          </cell>
          <cell r="I36">
            <v>2.016</v>
          </cell>
          <cell r="J36">
            <v>5.04</v>
          </cell>
          <cell r="K36">
            <v>3</v>
          </cell>
          <cell r="L36">
            <v>4.4879999999999995</v>
          </cell>
          <cell r="M36">
            <v>2.9039999999999999</v>
          </cell>
          <cell r="N36">
            <v>2.472</v>
          </cell>
          <cell r="O36">
            <v>2.448</v>
          </cell>
          <cell r="P36">
            <v>1.3679999999999999</v>
          </cell>
          <cell r="Q36">
            <v>1.68</v>
          </cell>
          <cell r="R36">
            <v>3.48</v>
          </cell>
          <cell r="S36">
            <v>4.8</v>
          </cell>
          <cell r="T36">
            <v>5.1360000000000001</v>
          </cell>
          <cell r="U36">
            <v>3.456</v>
          </cell>
          <cell r="V36">
            <v>3.9359999999999999</v>
          </cell>
          <cell r="W36">
            <v>4.2240000000000002</v>
          </cell>
          <cell r="X36">
            <v>3.24</v>
          </cell>
          <cell r="Y36">
            <v>3.984</v>
          </cell>
          <cell r="Z36">
            <v>2.2799999999999998</v>
          </cell>
          <cell r="AA36">
            <v>0.81600000000000006</v>
          </cell>
          <cell r="AB36">
            <v>0.76800000000000002</v>
          </cell>
          <cell r="AC36">
            <v>1.032</v>
          </cell>
          <cell r="AD36">
            <v>0.55200000000000005</v>
          </cell>
          <cell r="AE36">
            <v>0.38400000000000001</v>
          </cell>
          <cell r="AF36">
            <v>0.79200000000000004</v>
          </cell>
          <cell r="AH36">
            <v>80.423999999999992</v>
          </cell>
        </row>
        <row r="37">
          <cell r="B37">
            <v>2.0499999999999998</v>
          </cell>
          <cell r="C37" t="str">
            <v>TLM Grant to CRC</v>
          </cell>
          <cell r="D37">
            <v>1.4</v>
          </cell>
          <cell r="E37">
            <v>0.96</v>
          </cell>
          <cell r="F37">
            <v>0.69</v>
          </cell>
          <cell r="G37">
            <v>1.49</v>
          </cell>
          <cell r="H37">
            <v>2.1800000000000002</v>
          </cell>
          <cell r="I37">
            <v>0.84</v>
          </cell>
          <cell r="J37">
            <v>2.1</v>
          </cell>
          <cell r="K37">
            <v>1.25</v>
          </cell>
          <cell r="L37">
            <v>1.87</v>
          </cell>
          <cell r="M37">
            <v>1.21</v>
          </cell>
          <cell r="N37">
            <v>1.03</v>
          </cell>
          <cell r="O37">
            <v>1.02</v>
          </cell>
          <cell r="P37">
            <v>0.56999999999999995</v>
          </cell>
          <cell r="Q37">
            <v>0.7</v>
          </cell>
          <cell r="R37">
            <v>1.45</v>
          </cell>
          <cell r="S37">
            <v>2</v>
          </cell>
          <cell r="T37">
            <v>2.14</v>
          </cell>
          <cell r="U37">
            <v>1.44</v>
          </cell>
          <cell r="V37">
            <v>1.64</v>
          </cell>
          <cell r="W37">
            <v>1.76</v>
          </cell>
          <cell r="X37">
            <v>1.35</v>
          </cell>
          <cell r="Y37">
            <v>1.66</v>
          </cell>
          <cell r="Z37">
            <v>0.95</v>
          </cell>
          <cell r="AA37">
            <v>0.34</v>
          </cell>
          <cell r="AB37">
            <v>0.32</v>
          </cell>
          <cell r="AC37">
            <v>0.43</v>
          </cell>
          <cell r="AD37">
            <v>0.23</v>
          </cell>
          <cell r="AE37">
            <v>0.16</v>
          </cell>
          <cell r="AF37">
            <v>0.33</v>
          </cell>
          <cell r="AH37">
            <v>33.51</v>
          </cell>
        </row>
        <row r="38">
          <cell r="B38">
            <v>2.06</v>
          </cell>
          <cell r="C38" t="str">
            <v>Others</v>
          </cell>
          <cell r="AH38">
            <v>0</v>
          </cell>
        </row>
        <row r="40">
          <cell r="C40" t="str">
            <v>SUB TOTAL of C</v>
          </cell>
          <cell r="D40">
            <v>50.26</v>
          </cell>
          <cell r="E40">
            <v>34.463999999999999</v>
          </cell>
          <cell r="F40">
            <v>24.771000000000001</v>
          </cell>
          <cell r="G40">
            <v>53.491000000000007</v>
          </cell>
          <cell r="H40">
            <v>78.212000000000018</v>
          </cell>
          <cell r="I40">
            <v>30.156000000000002</v>
          </cell>
          <cell r="J40">
            <v>75.39</v>
          </cell>
          <cell r="K40">
            <v>44.875</v>
          </cell>
          <cell r="L40">
            <v>67.13300000000001</v>
          </cell>
          <cell r="M40">
            <v>43.439</v>
          </cell>
          <cell r="N40">
            <v>34.576999999999998</v>
          </cell>
          <cell r="O40">
            <v>36.618000000000002</v>
          </cell>
          <cell r="P40">
            <v>20.463000000000001</v>
          </cell>
          <cell r="Q40">
            <v>25.13</v>
          </cell>
          <cell r="R40">
            <v>12.455</v>
          </cell>
          <cell r="S40">
            <v>13.6</v>
          </cell>
          <cell r="T40">
            <v>18.626000000000001</v>
          </cell>
          <cell r="U40">
            <v>13.295999999999999</v>
          </cell>
          <cell r="V40">
            <v>24.076000000000001</v>
          </cell>
          <cell r="W40">
            <v>11.584000000000001</v>
          </cell>
          <cell r="X40">
            <v>10.965</v>
          </cell>
          <cell r="Y40">
            <v>16.393999999999998</v>
          </cell>
          <cell r="Z40">
            <v>14.903</v>
          </cell>
          <cell r="AA40">
            <v>2.0059999999999998</v>
          </cell>
          <cell r="AB40">
            <v>1.8880000000000001</v>
          </cell>
          <cell r="AC40">
            <v>15.436999999999999</v>
          </cell>
          <cell r="AD40">
            <v>8.2570000000000014</v>
          </cell>
          <cell r="AE40">
            <v>5.7440000000000007</v>
          </cell>
          <cell r="AF40">
            <v>11.847</v>
          </cell>
          <cell r="AG40">
            <v>0</v>
          </cell>
          <cell r="AH40">
            <v>800.05700000000013</v>
          </cell>
        </row>
        <row r="42">
          <cell r="A42" t="str">
            <v>D</v>
          </cell>
          <cell r="B42" t="str">
            <v>CIVIL WORKS</v>
          </cell>
        </row>
        <row r="44">
          <cell r="B44">
            <v>3.01</v>
          </cell>
          <cell r="C44" t="str">
            <v>BRC Building</v>
          </cell>
          <cell r="D44">
            <v>20.03</v>
          </cell>
          <cell r="E44">
            <v>6</v>
          </cell>
          <cell r="F44">
            <v>12</v>
          </cell>
          <cell r="G44">
            <v>8.35</v>
          </cell>
          <cell r="H44">
            <v>18.14</v>
          </cell>
          <cell r="I44">
            <v>12</v>
          </cell>
          <cell r="J44">
            <v>24</v>
          </cell>
          <cell r="K44">
            <v>24</v>
          </cell>
          <cell r="L44">
            <v>27.04</v>
          </cell>
          <cell r="M44">
            <v>9.69</v>
          </cell>
          <cell r="N44">
            <v>6.3</v>
          </cell>
          <cell r="O44">
            <v>0.55000000000000004</v>
          </cell>
          <cell r="P44">
            <v>0.65</v>
          </cell>
          <cell r="Q44">
            <v>2.4</v>
          </cell>
          <cell r="S44">
            <v>18</v>
          </cell>
          <cell r="U44">
            <v>6</v>
          </cell>
          <cell r="V44">
            <v>21</v>
          </cell>
          <cell r="W44">
            <v>24</v>
          </cell>
          <cell r="Y44">
            <v>0.5</v>
          </cell>
          <cell r="Z44">
            <v>12</v>
          </cell>
          <cell r="AA44">
            <v>6</v>
          </cell>
          <cell r="AC44">
            <v>2.72</v>
          </cell>
          <cell r="AH44">
            <v>261.37000000000006</v>
          </cell>
        </row>
        <row r="45">
          <cell r="B45">
            <v>3.02</v>
          </cell>
          <cell r="C45" t="str">
            <v>CRC Building</v>
          </cell>
          <cell r="D45">
            <v>0.6</v>
          </cell>
          <cell r="E45">
            <v>3.9</v>
          </cell>
          <cell r="F45">
            <v>1.5</v>
          </cell>
          <cell r="G45">
            <v>1.59</v>
          </cell>
          <cell r="H45">
            <v>2.1</v>
          </cell>
          <cell r="I45">
            <v>3.59</v>
          </cell>
          <cell r="J45">
            <v>3</v>
          </cell>
          <cell r="K45">
            <v>1.5</v>
          </cell>
          <cell r="L45">
            <v>0.9</v>
          </cell>
          <cell r="N45">
            <v>0.59</v>
          </cell>
          <cell r="P45">
            <v>1.6</v>
          </cell>
          <cell r="Q45">
            <v>0.6</v>
          </cell>
          <cell r="S45">
            <v>1.5</v>
          </cell>
          <cell r="T45">
            <v>0.3</v>
          </cell>
          <cell r="V45">
            <v>1.97</v>
          </cell>
          <cell r="Y45">
            <v>1.5</v>
          </cell>
          <cell r="Z45">
            <v>0.25</v>
          </cell>
          <cell r="AA45">
            <v>0.6</v>
          </cell>
          <cell r="AD45">
            <v>4.21</v>
          </cell>
          <cell r="AE45">
            <v>0.6</v>
          </cell>
          <cell r="AH45">
            <v>32.400000000000006</v>
          </cell>
        </row>
        <row r="46">
          <cell r="B46">
            <v>3.03</v>
          </cell>
          <cell r="C46" t="str">
            <v>Primary School</v>
          </cell>
          <cell r="E46">
            <v>2.19</v>
          </cell>
          <cell r="N46">
            <v>15.75</v>
          </cell>
          <cell r="O46">
            <v>21</v>
          </cell>
          <cell r="S46">
            <v>125.11</v>
          </cell>
          <cell r="T46">
            <v>93.67</v>
          </cell>
          <cell r="U46">
            <v>2.4500000000000002</v>
          </cell>
          <cell r="W46">
            <v>212.1</v>
          </cell>
          <cell r="Y46">
            <v>30.84</v>
          </cell>
          <cell r="Z46">
            <v>41.12</v>
          </cell>
          <cell r="AH46">
            <v>544.2299999999999</v>
          </cell>
        </row>
        <row r="47">
          <cell r="B47">
            <v>3.04</v>
          </cell>
          <cell r="C47" t="str">
            <v>Upper Primary School</v>
          </cell>
          <cell r="AH47">
            <v>0</v>
          </cell>
        </row>
        <row r="48">
          <cell r="B48">
            <v>3.05</v>
          </cell>
          <cell r="C48" t="str">
            <v>Building Less (P)</v>
          </cell>
          <cell r="G48">
            <v>0.52</v>
          </cell>
          <cell r="L48">
            <v>1.67</v>
          </cell>
          <cell r="N48">
            <v>0.49</v>
          </cell>
          <cell r="AH48">
            <v>2.6799999999999997</v>
          </cell>
        </row>
        <row r="49">
          <cell r="B49">
            <v>3.06</v>
          </cell>
          <cell r="C49" t="str">
            <v>Building Less (UP)</v>
          </cell>
          <cell r="AH49">
            <v>0</v>
          </cell>
        </row>
        <row r="50">
          <cell r="B50">
            <v>3.07</v>
          </cell>
          <cell r="C50" t="str">
            <v>Additional Class Room</v>
          </cell>
          <cell r="D50">
            <v>130.36000000000001</v>
          </cell>
          <cell r="E50">
            <v>262.93</v>
          </cell>
          <cell r="F50">
            <v>164.65</v>
          </cell>
          <cell r="G50">
            <v>1394.14</v>
          </cell>
          <cell r="H50">
            <v>118.93</v>
          </cell>
          <cell r="I50">
            <v>120.34</v>
          </cell>
          <cell r="J50">
            <v>292.76</v>
          </cell>
          <cell r="K50">
            <v>130.08000000000001</v>
          </cell>
          <cell r="L50">
            <v>192.01</v>
          </cell>
          <cell r="M50">
            <v>157.08000000000001</v>
          </cell>
          <cell r="N50">
            <v>452.17</v>
          </cell>
          <cell r="O50">
            <v>436.08</v>
          </cell>
          <cell r="P50">
            <v>85.87</v>
          </cell>
          <cell r="Q50">
            <v>191.85</v>
          </cell>
          <cell r="R50">
            <v>202.43</v>
          </cell>
          <cell r="S50">
            <v>2033.42</v>
          </cell>
          <cell r="T50">
            <v>199.47</v>
          </cell>
          <cell r="U50">
            <v>256.85000000000002</v>
          </cell>
          <cell r="V50">
            <v>2396.2399999999998</v>
          </cell>
          <cell r="W50">
            <v>801</v>
          </cell>
          <cell r="X50">
            <v>163.52000000000001</v>
          </cell>
          <cell r="Y50">
            <v>1292.04</v>
          </cell>
          <cell r="Z50">
            <v>1166.6500000000001</v>
          </cell>
          <cell r="AA50">
            <v>46.06</v>
          </cell>
          <cell r="AB50">
            <v>120.3</v>
          </cell>
          <cell r="AC50">
            <v>142.78</v>
          </cell>
          <cell r="AD50">
            <v>43.01</v>
          </cell>
          <cell r="AE50">
            <v>45.4</v>
          </cell>
          <cell r="AH50">
            <v>13038.42</v>
          </cell>
        </row>
        <row r="51">
          <cell r="B51">
            <v>3.08</v>
          </cell>
          <cell r="C51" t="str">
            <v>Additional Class Room (Multilevel Framed Structure)</v>
          </cell>
          <cell r="D51">
            <v>182.16</v>
          </cell>
          <cell r="F51">
            <v>139</v>
          </cell>
          <cell r="G51">
            <v>294.5</v>
          </cell>
          <cell r="H51">
            <v>97.34</v>
          </cell>
          <cell r="I51">
            <v>56.52</v>
          </cell>
          <cell r="J51">
            <v>191.16</v>
          </cell>
          <cell r="K51">
            <v>173.25</v>
          </cell>
          <cell r="L51">
            <v>159.5</v>
          </cell>
          <cell r="M51">
            <v>91</v>
          </cell>
          <cell r="N51">
            <v>41.76</v>
          </cell>
          <cell r="O51">
            <v>42.64</v>
          </cell>
          <cell r="P51">
            <v>127.2</v>
          </cell>
          <cell r="Q51">
            <v>81</v>
          </cell>
          <cell r="R51">
            <v>176.58</v>
          </cell>
          <cell r="S51">
            <v>616</v>
          </cell>
          <cell r="T51">
            <v>154.84</v>
          </cell>
          <cell r="U51">
            <v>69</v>
          </cell>
          <cell r="V51">
            <v>919.8</v>
          </cell>
          <cell r="X51">
            <v>184.25</v>
          </cell>
          <cell r="Y51">
            <v>161.5</v>
          </cell>
          <cell r="Z51">
            <v>490.96</v>
          </cell>
          <cell r="AA51">
            <v>35.04</v>
          </cell>
          <cell r="AD51">
            <v>12.44</v>
          </cell>
          <cell r="AH51">
            <v>4497.4399999999996</v>
          </cell>
        </row>
        <row r="52">
          <cell r="B52">
            <v>3.09</v>
          </cell>
          <cell r="C52" t="str">
            <v>Additional Class Room (Pile foundation)</v>
          </cell>
          <cell r="D52">
            <v>34.200000000000003</v>
          </cell>
          <cell r="H52">
            <v>133.28</v>
          </cell>
          <cell r="O52">
            <v>483.84</v>
          </cell>
          <cell r="AH52">
            <v>651.31999999999994</v>
          </cell>
        </row>
        <row r="53">
          <cell r="B53">
            <v>3.1</v>
          </cell>
          <cell r="C53" t="str">
            <v>Head Masters Room</v>
          </cell>
          <cell r="L53">
            <v>0.26</v>
          </cell>
          <cell r="AH53">
            <v>0.26</v>
          </cell>
        </row>
        <row r="54">
          <cell r="B54">
            <v>3.11</v>
          </cell>
          <cell r="C54" t="str">
            <v>Toilets / Urinals</v>
          </cell>
          <cell r="I54">
            <v>0.62</v>
          </cell>
          <cell r="Q54">
            <v>0.05</v>
          </cell>
          <cell r="AA54">
            <v>0.4</v>
          </cell>
          <cell r="AC54">
            <v>2.13</v>
          </cell>
          <cell r="AD54">
            <v>0.86</v>
          </cell>
          <cell r="AE54">
            <v>0.84</v>
          </cell>
          <cell r="AH54">
            <v>4.9000000000000004</v>
          </cell>
        </row>
        <row r="55">
          <cell r="B55">
            <v>3.12</v>
          </cell>
          <cell r="C55" t="str">
            <v>Drinking Water Facility</v>
          </cell>
          <cell r="AC55">
            <v>1.28</v>
          </cell>
          <cell r="AD55">
            <v>0.38</v>
          </cell>
          <cell r="AH55">
            <v>1.6600000000000001</v>
          </cell>
        </row>
        <row r="56">
          <cell r="B56">
            <v>3.13</v>
          </cell>
          <cell r="C56" t="str">
            <v>Boundry Wall</v>
          </cell>
          <cell r="I56">
            <v>3.99</v>
          </cell>
          <cell r="V56">
            <v>0.55000000000000004</v>
          </cell>
          <cell r="AA56">
            <v>0.38</v>
          </cell>
          <cell r="AC56">
            <v>0.8</v>
          </cell>
          <cell r="AH56">
            <v>5.72</v>
          </cell>
        </row>
        <row r="57">
          <cell r="B57">
            <v>3.14</v>
          </cell>
          <cell r="C57" t="str">
            <v>Separation Wall</v>
          </cell>
          <cell r="AH57">
            <v>0</v>
          </cell>
        </row>
        <row r="58">
          <cell r="B58">
            <v>3.15</v>
          </cell>
          <cell r="C58" t="str">
            <v>Electrification</v>
          </cell>
          <cell r="AH58">
            <v>0</v>
          </cell>
        </row>
        <row r="59">
          <cell r="B59">
            <v>3.16</v>
          </cell>
          <cell r="C59" t="str">
            <v>Child Friendly</v>
          </cell>
          <cell r="N59">
            <v>1.2</v>
          </cell>
          <cell r="O59">
            <v>1.6</v>
          </cell>
          <cell r="S59">
            <v>10</v>
          </cell>
          <cell r="T59">
            <v>7.6</v>
          </cell>
          <cell r="Y59">
            <v>2.4</v>
          </cell>
          <cell r="Z59">
            <v>3.2</v>
          </cell>
          <cell r="AH59">
            <v>25.999999999999996</v>
          </cell>
        </row>
        <row r="60">
          <cell r="B60">
            <v>3.17</v>
          </cell>
          <cell r="C60" t="str">
            <v>Rain Water Harvesting</v>
          </cell>
          <cell r="D60">
            <v>8.24</v>
          </cell>
          <cell r="E60">
            <v>9.27</v>
          </cell>
          <cell r="F60">
            <v>2</v>
          </cell>
          <cell r="G60">
            <v>10.3</v>
          </cell>
          <cell r="H60">
            <v>3.09</v>
          </cell>
          <cell r="I60">
            <v>3</v>
          </cell>
          <cell r="J60">
            <v>10</v>
          </cell>
          <cell r="M60">
            <v>10.3</v>
          </cell>
          <cell r="N60">
            <v>25</v>
          </cell>
          <cell r="O60">
            <v>7.21</v>
          </cell>
          <cell r="P60">
            <v>10.3</v>
          </cell>
          <cell r="Q60">
            <v>6.18</v>
          </cell>
          <cell r="R60">
            <v>10.3</v>
          </cell>
          <cell r="S60">
            <v>5.15</v>
          </cell>
          <cell r="T60">
            <v>3.09</v>
          </cell>
          <cell r="V60">
            <v>14.42</v>
          </cell>
          <cell r="W60">
            <v>14</v>
          </cell>
          <cell r="X60">
            <v>10.3</v>
          </cell>
          <cell r="Y60">
            <v>11.33</v>
          </cell>
          <cell r="Z60">
            <v>18.54</v>
          </cell>
          <cell r="AA60">
            <v>10.3</v>
          </cell>
          <cell r="AB60">
            <v>0.2</v>
          </cell>
          <cell r="AC60">
            <v>0.62</v>
          </cell>
          <cell r="AH60">
            <v>203.14000000000001</v>
          </cell>
        </row>
        <row r="61">
          <cell r="B61">
            <v>3.18</v>
          </cell>
          <cell r="C61" t="str">
            <v>Others MDM Kitchen Shed</v>
          </cell>
          <cell r="AD61">
            <v>0.26</v>
          </cell>
          <cell r="AH61">
            <v>0.26</v>
          </cell>
        </row>
        <row r="63">
          <cell r="C63" t="str">
            <v>SUB TOTAL of D</v>
          </cell>
          <cell r="D63">
            <v>375.59</v>
          </cell>
          <cell r="E63">
            <v>284.28999999999996</v>
          </cell>
          <cell r="F63">
            <v>319.14999999999998</v>
          </cell>
          <cell r="G63">
            <v>1709.4</v>
          </cell>
          <cell r="H63">
            <v>372.88</v>
          </cell>
          <cell r="I63">
            <v>200.06000000000003</v>
          </cell>
          <cell r="J63">
            <v>520.91999999999996</v>
          </cell>
          <cell r="K63">
            <v>328.83000000000004</v>
          </cell>
          <cell r="L63">
            <v>381.38</v>
          </cell>
          <cell r="M63">
            <v>268.07</v>
          </cell>
          <cell r="N63">
            <v>543.2600000000001</v>
          </cell>
          <cell r="O63">
            <v>992.92</v>
          </cell>
          <cell r="P63">
            <v>225.62</v>
          </cell>
          <cell r="Q63">
            <v>282.08000000000004</v>
          </cell>
          <cell r="R63">
            <v>389.31</v>
          </cell>
          <cell r="S63">
            <v>2809.1800000000003</v>
          </cell>
          <cell r="T63">
            <v>458.96999999999997</v>
          </cell>
          <cell r="U63">
            <v>334.3</v>
          </cell>
          <cell r="V63">
            <v>3353.9799999999996</v>
          </cell>
          <cell r="W63">
            <v>1051.0999999999999</v>
          </cell>
          <cell r="X63">
            <v>358.07</v>
          </cell>
          <cell r="Y63">
            <v>1500.11</v>
          </cell>
          <cell r="Z63">
            <v>1732.72</v>
          </cell>
          <cell r="AA63">
            <v>98.78</v>
          </cell>
          <cell r="AB63">
            <v>120.5</v>
          </cell>
          <cell r="AC63">
            <v>150.33000000000001</v>
          </cell>
          <cell r="AD63">
            <v>61.16</v>
          </cell>
          <cell r="AE63">
            <v>46.84</v>
          </cell>
          <cell r="AF63">
            <v>0</v>
          </cell>
          <cell r="AG63">
            <v>0</v>
          </cell>
          <cell r="AH63">
            <v>19269.8</v>
          </cell>
        </row>
        <row r="66">
          <cell r="A66" t="str">
            <v>E</v>
          </cell>
          <cell r="B66" t="str">
            <v>INTERVENTIONS FOR OUT OF SCHOOL CHILDREN</v>
          </cell>
        </row>
        <row r="68">
          <cell r="B68">
            <v>4.01</v>
          </cell>
          <cell r="C68" t="str">
            <v>Back to School - Continue Scheme</v>
          </cell>
          <cell r="D68">
            <v>60.442999999999998</v>
          </cell>
          <cell r="E68">
            <v>34.637</v>
          </cell>
          <cell r="F68">
            <v>69.272999999999996</v>
          </cell>
          <cell r="G68">
            <v>22.646000000000001</v>
          </cell>
          <cell r="H68">
            <v>68.039000000000001</v>
          </cell>
          <cell r="I68">
            <v>5.7709999999999999</v>
          </cell>
          <cell r="J68">
            <v>96.22</v>
          </cell>
          <cell r="K68">
            <v>60.35</v>
          </cell>
          <cell r="L68">
            <v>28.02</v>
          </cell>
          <cell r="M68">
            <v>27.927</v>
          </cell>
          <cell r="N68">
            <v>46.99</v>
          </cell>
          <cell r="O68">
            <v>39.631</v>
          </cell>
          <cell r="P68">
            <v>14.441000000000001</v>
          </cell>
          <cell r="Q68">
            <v>13.199</v>
          </cell>
          <cell r="R68">
            <v>52.5</v>
          </cell>
          <cell r="S68">
            <v>48.671999999999997</v>
          </cell>
          <cell r="T68">
            <v>82.286000000000001</v>
          </cell>
          <cell r="U68">
            <v>28.678999999999998</v>
          </cell>
          <cell r="V68">
            <v>18.885999999999999</v>
          </cell>
          <cell r="W68">
            <v>10.071999999999999</v>
          </cell>
          <cell r="X68">
            <v>40.094999999999999</v>
          </cell>
          <cell r="Y68">
            <v>17.507999999999999</v>
          </cell>
          <cell r="Z68">
            <v>83.561999999999998</v>
          </cell>
          <cell r="AA68">
            <v>10.571</v>
          </cell>
          <cell r="AB68">
            <v>14.297000000000001</v>
          </cell>
          <cell r="AC68">
            <v>70.608000000000004</v>
          </cell>
          <cell r="AD68">
            <v>16.324999999999999</v>
          </cell>
          <cell r="AE68">
            <v>4.1150000000000002</v>
          </cell>
          <cell r="AF68">
            <v>26.972000000000001</v>
          </cell>
          <cell r="AH68">
            <v>1112.7350000000001</v>
          </cell>
        </row>
        <row r="69">
          <cell r="B69">
            <v>4.0199999999999996</v>
          </cell>
          <cell r="C69" t="str">
            <v>Back to School Camp - New</v>
          </cell>
          <cell r="D69">
            <v>88.793000000000006</v>
          </cell>
          <cell r="E69">
            <v>56.673999999999999</v>
          </cell>
          <cell r="F69">
            <v>133.88999999999999</v>
          </cell>
          <cell r="G69">
            <v>35.828000000000003</v>
          </cell>
          <cell r="H69">
            <v>140.48099999999999</v>
          </cell>
          <cell r="I69">
            <v>34.121000000000002</v>
          </cell>
          <cell r="J69">
            <v>179.53700000000001</v>
          </cell>
          <cell r="K69">
            <v>66.433999999999997</v>
          </cell>
          <cell r="L69">
            <v>47.844000000000001</v>
          </cell>
          <cell r="M69">
            <v>58.405999999999999</v>
          </cell>
          <cell r="N69">
            <v>50.851999999999997</v>
          </cell>
          <cell r="O69">
            <v>49.999000000000002</v>
          </cell>
          <cell r="P69">
            <v>31.459</v>
          </cell>
          <cell r="Q69">
            <v>38.49</v>
          </cell>
          <cell r="R69">
            <v>65.293000000000006</v>
          </cell>
          <cell r="S69">
            <v>200.48500000000001</v>
          </cell>
          <cell r="T69">
            <v>48.857999999999997</v>
          </cell>
          <cell r="U69">
            <v>109.977</v>
          </cell>
          <cell r="V69">
            <v>105.50700000000001</v>
          </cell>
          <cell r="W69">
            <v>212.47499999999999</v>
          </cell>
          <cell r="X69">
            <v>105.85299999999999</v>
          </cell>
          <cell r="Y69">
            <v>115.42700000000001</v>
          </cell>
          <cell r="Z69">
            <v>166.67599999999999</v>
          </cell>
          <cell r="AA69">
            <v>13.275</v>
          </cell>
          <cell r="AB69">
            <v>21.335999999999999</v>
          </cell>
          <cell r="AC69">
            <v>132.107</v>
          </cell>
          <cell r="AD69">
            <v>20.305</v>
          </cell>
          <cell r="AE69">
            <v>7.343</v>
          </cell>
          <cell r="AF69">
            <v>103.056</v>
          </cell>
          <cell r="AH69">
            <v>2440.7809999999995</v>
          </cell>
        </row>
        <row r="70">
          <cell r="B70">
            <v>4.03</v>
          </cell>
          <cell r="C70" t="str">
            <v>Bridge Course</v>
          </cell>
          <cell r="AH70">
            <v>0</v>
          </cell>
        </row>
        <row r="71">
          <cell r="B71">
            <v>4.04</v>
          </cell>
          <cell r="C71" t="str">
            <v>Others</v>
          </cell>
          <cell r="AH71">
            <v>0</v>
          </cell>
        </row>
        <row r="73">
          <cell r="C73" t="str">
            <v>SUB TOTAL of E</v>
          </cell>
          <cell r="D73">
            <v>149.23599999999999</v>
          </cell>
          <cell r="E73">
            <v>91.311000000000007</v>
          </cell>
          <cell r="F73">
            <v>203.16299999999998</v>
          </cell>
          <cell r="G73">
            <v>58.474000000000004</v>
          </cell>
          <cell r="H73">
            <v>208.51999999999998</v>
          </cell>
          <cell r="I73">
            <v>39.892000000000003</v>
          </cell>
          <cell r="J73">
            <v>275.75700000000001</v>
          </cell>
          <cell r="K73">
            <v>126.78399999999999</v>
          </cell>
          <cell r="L73">
            <v>75.864000000000004</v>
          </cell>
          <cell r="M73">
            <v>86.332999999999998</v>
          </cell>
          <cell r="N73">
            <v>97.841999999999999</v>
          </cell>
          <cell r="O73">
            <v>89.63</v>
          </cell>
          <cell r="P73">
            <v>45.9</v>
          </cell>
          <cell r="Q73">
            <v>51.689</v>
          </cell>
          <cell r="R73">
            <v>117.79300000000001</v>
          </cell>
          <cell r="S73">
            <v>249.15700000000001</v>
          </cell>
          <cell r="T73">
            <v>131.14400000000001</v>
          </cell>
          <cell r="U73">
            <v>138.65600000000001</v>
          </cell>
          <cell r="V73">
            <v>124.393</v>
          </cell>
          <cell r="W73">
            <v>222.547</v>
          </cell>
          <cell r="X73">
            <v>145.94799999999998</v>
          </cell>
          <cell r="Y73">
            <v>132.935</v>
          </cell>
          <cell r="Z73">
            <v>250.238</v>
          </cell>
          <cell r="AA73">
            <v>23.846</v>
          </cell>
          <cell r="AB73">
            <v>35.632999999999996</v>
          </cell>
          <cell r="AC73">
            <v>202.715</v>
          </cell>
          <cell r="AD73">
            <v>36.629999999999995</v>
          </cell>
          <cell r="AE73">
            <v>11.458</v>
          </cell>
          <cell r="AF73">
            <v>130.02799999999999</v>
          </cell>
          <cell r="AG73">
            <v>0</v>
          </cell>
          <cell r="AH73">
            <v>3553.5159999999996</v>
          </cell>
        </row>
        <row r="75">
          <cell r="A75" t="str">
            <v>F</v>
          </cell>
          <cell r="B75" t="str">
            <v>FREE TEXT BOOK</v>
          </cell>
        </row>
        <row r="77">
          <cell r="B77">
            <v>5.0199999999999996</v>
          </cell>
          <cell r="C77" t="str">
            <v>Free Text Book (UP)</v>
          </cell>
          <cell r="D77">
            <v>19.373999999999999</v>
          </cell>
          <cell r="E77">
            <v>17.25</v>
          </cell>
          <cell r="F77">
            <v>32.503999999999998</v>
          </cell>
          <cell r="G77">
            <v>24.097999999999999</v>
          </cell>
          <cell r="H77">
            <v>59.134999999999998</v>
          </cell>
          <cell r="I77">
            <v>19.898</v>
          </cell>
          <cell r="J77">
            <v>34.409999999999997</v>
          </cell>
          <cell r="K77">
            <v>22.763999999999999</v>
          </cell>
          <cell r="L77">
            <v>21.456</v>
          </cell>
          <cell r="M77">
            <v>11.817</v>
          </cell>
          <cell r="N77">
            <v>24.645</v>
          </cell>
          <cell r="O77">
            <v>20.763000000000002</v>
          </cell>
          <cell r="P77">
            <v>17.917999999999999</v>
          </cell>
          <cell r="Q77">
            <v>13.326000000000001</v>
          </cell>
          <cell r="R77">
            <v>32.018999999999998</v>
          </cell>
          <cell r="S77">
            <v>25.949000000000002</v>
          </cell>
          <cell r="T77">
            <v>30.33</v>
          </cell>
          <cell r="U77">
            <v>37.631</v>
          </cell>
          <cell r="V77">
            <v>71.91</v>
          </cell>
          <cell r="W77">
            <v>21.311</v>
          </cell>
          <cell r="X77">
            <v>13.56</v>
          </cell>
          <cell r="Y77">
            <v>38.115000000000002</v>
          </cell>
          <cell r="Z77">
            <v>29.54</v>
          </cell>
          <cell r="AA77">
            <v>10.5</v>
          </cell>
          <cell r="AB77">
            <v>3.5659999999999998</v>
          </cell>
          <cell r="AC77">
            <v>51.75</v>
          </cell>
          <cell r="AF77">
            <v>22.634</v>
          </cell>
          <cell r="AH77">
            <v>728.17299999999989</v>
          </cell>
        </row>
        <row r="79">
          <cell r="C79" t="str">
            <v>SUB TOTAL of F</v>
          </cell>
          <cell r="D79">
            <v>19.373999999999999</v>
          </cell>
          <cell r="E79">
            <v>17.25</v>
          </cell>
          <cell r="F79">
            <v>32.503999999999998</v>
          </cell>
          <cell r="G79">
            <v>24.097999999999999</v>
          </cell>
          <cell r="H79">
            <v>59.134999999999998</v>
          </cell>
          <cell r="I79">
            <v>19.898</v>
          </cell>
          <cell r="J79">
            <v>34.409999999999997</v>
          </cell>
          <cell r="K79">
            <v>22.763999999999999</v>
          </cell>
          <cell r="L79">
            <v>21.456</v>
          </cell>
          <cell r="M79">
            <v>11.817</v>
          </cell>
          <cell r="N79">
            <v>24.645</v>
          </cell>
          <cell r="O79">
            <v>20.763000000000002</v>
          </cell>
          <cell r="P79">
            <v>17.917999999999999</v>
          </cell>
          <cell r="Q79">
            <v>13.326000000000001</v>
          </cell>
          <cell r="R79">
            <v>32.018999999999998</v>
          </cell>
          <cell r="S79">
            <v>25.949000000000002</v>
          </cell>
          <cell r="T79">
            <v>30.33</v>
          </cell>
          <cell r="U79">
            <v>37.631</v>
          </cell>
          <cell r="V79">
            <v>71.91</v>
          </cell>
          <cell r="W79">
            <v>21.311</v>
          </cell>
          <cell r="X79">
            <v>13.56</v>
          </cell>
          <cell r="Y79">
            <v>38.115000000000002</v>
          </cell>
          <cell r="Z79">
            <v>29.54</v>
          </cell>
          <cell r="AA79">
            <v>10.5</v>
          </cell>
          <cell r="AB79">
            <v>3.5659999999999998</v>
          </cell>
          <cell r="AC79">
            <v>51.75</v>
          </cell>
          <cell r="AD79">
            <v>0</v>
          </cell>
          <cell r="AE79">
            <v>0</v>
          </cell>
          <cell r="AF79">
            <v>22.634</v>
          </cell>
          <cell r="AG79">
            <v>0</v>
          </cell>
          <cell r="AH79">
            <v>728.17299999999989</v>
          </cell>
        </row>
        <row r="81">
          <cell r="A81" t="str">
            <v>G</v>
          </cell>
          <cell r="B81" t="str">
            <v>INNOVATIVE ACTIVITITES</v>
          </cell>
        </row>
        <row r="83">
          <cell r="B83">
            <v>6.01</v>
          </cell>
          <cell r="C83" t="str">
            <v>ECCE</v>
          </cell>
          <cell r="D83">
            <v>15</v>
          </cell>
          <cell r="E83">
            <v>15</v>
          </cell>
          <cell r="F83">
            <v>15</v>
          </cell>
          <cell r="G83">
            <v>15</v>
          </cell>
          <cell r="H83">
            <v>15</v>
          </cell>
          <cell r="I83">
            <v>15</v>
          </cell>
          <cell r="J83">
            <v>15</v>
          </cell>
          <cell r="K83">
            <v>15</v>
          </cell>
          <cell r="L83">
            <v>15</v>
          </cell>
          <cell r="M83">
            <v>15</v>
          </cell>
          <cell r="N83">
            <v>15</v>
          </cell>
          <cell r="O83">
            <v>15</v>
          </cell>
          <cell r="P83">
            <v>15</v>
          </cell>
          <cell r="Q83">
            <v>15</v>
          </cell>
          <cell r="R83">
            <v>15</v>
          </cell>
          <cell r="S83">
            <v>15</v>
          </cell>
          <cell r="T83">
            <v>15</v>
          </cell>
          <cell r="U83">
            <v>15</v>
          </cell>
          <cell r="V83">
            <v>15</v>
          </cell>
          <cell r="W83">
            <v>15</v>
          </cell>
          <cell r="X83">
            <v>15</v>
          </cell>
          <cell r="Y83">
            <v>15</v>
          </cell>
          <cell r="Z83">
            <v>15</v>
          </cell>
          <cell r="AA83">
            <v>15</v>
          </cell>
          <cell r="AB83">
            <v>15</v>
          </cell>
          <cell r="AH83">
            <v>375</v>
          </cell>
        </row>
        <row r="84">
          <cell r="B84">
            <v>6.02</v>
          </cell>
          <cell r="C84" t="str">
            <v>Girls Education</v>
          </cell>
          <cell r="D84">
            <v>15</v>
          </cell>
          <cell r="E84">
            <v>15</v>
          </cell>
          <cell r="F84">
            <v>15</v>
          </cell>
          <cell r="G84">
            <v>15</v>
          </cell>
          <cell r="H84">
            <v>15</v>
          </cell>
          <cell r="I84">
            <v>15</v>
          </cell>
          <cell r="J84">
            <v>15</v>
          </cell>
          <cell r="K84">
            <v>15</v>
          </cell>
          <cell r="L84">
            <v>15</v>
          </cell>
          <cell r="M84">
            <v>15</v>
          </cell>
          <cell r="N84">
            <v>15</v>
          </cell>
          <cell r="O84">
            <v>15</v>
          </cell>
          <cell r="P84">
            <v>15</v>
          </cell>
          <cell r="Q84">
            <v>15</v>
          </cell>
          <cell r="R84">
            <v>15</v>
          </cell>
          <cell r="S84">
            <v>15</v>
          </cell>
          <cell r="T84">
            <v>15</v>
          </cell>
          <cell r="U84">
            <v>15</v>
          </cell>
          <cell r="V84">
            <v>15</v>
          </cell>
          <cell r="W84">
            <v>15</v>
          </cell>
          <cell r="X84">
            <v>15</v>
          </cell>
          <cell r="Y84">
            <v>15</v>
          </cell>
          <cell r="Z84">
            <v>15</v>
          </cell>
          <cell r="AA84">
            <v>15</v>
          </cell>
          <cell r="AB84">
            <v>15</v>
          </cell>
          <cell r="AH84">
            <v>375</v>
          </cell>
        </row>
        <row r="85">
          <cell r="B85">
            <v>6.03</v>
          </cell>
          <cell r="C85" t="str">
            <v>SC/ST</v>
          </cell>
          <cell r="D85">
            <v>5</v>
          </cell>
          <cell r="E85">
            <v>5</v>
          </cell>
          <cell r="F85">
            <v>5</v>
          </cell>
          <cell r="G85">
            <v>5</v>
          </cell>
          <cell r="H85">
            <v>5</v>
          </cell>
          <cell r="I85">
            <v>5</v>
          </cell>
          <cell r="J85">
            <v>5</v>
          </cell>
          <cell r="K85">
            <v>5</v>
          </cell>
          <cell r="L85">
            <v>5</v>
          </cell>
          <cell r="M85">
            <v>5</v>
          </cell>
          <cell r="N85">
            <v>5</v>
          </cell>
          <cell r="O85">
            <v>5</v>
          </cell>
          <cell r="P85">
            <v>5</v>
          </cell>
          <cell r="Q85">
            <v>5</v>
          </cell>
          <cell r="R85">
            <v>5</v>
          </cell>
          <cell r="S85">
            <v>5</v>
          </cell>
          <cell r="T85">
            <v>5</v>
          </cell>
          <cell r="U85">
            <v>5</v>
          </cell>
          <cell r="V85">
            <v>5</v>
          </cell>
          <cell r="W85">
            <v>5</v>
          </cell>
          <cell r="X85">
            <v>5</v>
          </cell>
          <cell r="Y85">
            <v>5</v>
          </cell>
          <cell r="Z85">
            <v>5</v>
          </cell>
          <cell r="AA85">
            <v>5</v>
          </cell>
          <cell r="AB85">
            <v>5</v>
          </cell>
          <cell r="AH85">
            <v>125</v>
          </cell>
        </row>
        <row r="86">
          <cell r="B86">
            <v>6.04</v>
          </cell>
          <cell r="C86" t="str">
            <v>Computer Education</v>
          </cell>
          <cell r="D86">
            <v>30</v>
          </cell>
          <cell r="E86">
            <v>30</v>
          </cell>
          <cell r="F86">
            <v>30</v>
          </cell>
          <cell r="G86">
            <v>30</v>
          </cell>
          <cell r="H86">
            <v>30</v>
          </cell>
          <cell r="I86">
            <v>30</v>
          </cell>
          <cell r="J86">
            <v>30</v>
          </cell>
          <cell r="K86">
            <v>30</v>
          </cell>
          <cell r="L86">
            <v>30</v>
          </cell>
          <cell r="M86">
            <v>30</v>
          </cell>
          <cell r="N86">
            <v>30</v>
          </cell>
          <cell r="O86">
            <v>30</v>
          </cell>
          <cell r="P86">
            <v>30</v>
          </cell>
          <cell r="Q86">
            <v>30</v>
          </cell>
          <cell r="R86">
            <v>30</v>
          </cell>
          <cell r="S86">
            <v>30</v>
          </cell>
          <cell r="T86">
            <v>30</v>
          </cell>
          <cell r="U86">
            <v>30</v>
          </cell>
          <cell r="V86">
            <v>30</v>
          </cell>
          <cell r="W86">
            <v>30</v>
          </cell>
          <cell r="X86">
            <v>30</v>
          </cell>
          <cell r="Y86">
            <v>30</v>
          </cell>
          <cell r="Z86">
            <v>30</v>
          </cell>
          <cell r="AA86">
            <v>30</v>
          </cell>
          <cell r="AB86">
            <v>30</v>
          </cell>
          <cell r="AH86">
            <v>750</v>
          </cell>
        </row>
        <row r="87">
          <cell r="B87">
            <v>6.05</v>
          </cell>
          <cell r="C87" t="str">
            <v>Others</v>
          </cell>
          <cell r="AH87">
            <v>0</v>
          </cell>
        </row>
        <row r="89">
          <cell r="C89" t="str">
            <v>SUB TOTAL of G</v>
          </cell>
          <cell r="D89">
            <v>65</v>
          </cell>
          <cell r="E89">
            <v>65</v>
          </cell>
          <cell r="F89">
            <v>65</v>
          </cell>
          <cell r="G89">
            <v>65</v>
          </cell>
          <cell r="H89">
            <v>65</v>
          </cell>
          <cell r="I89">
            <v>65</v>
          </cell>
          <cell r="J89">
            <v>65</v>
          </cell>
          <cell r="K89">
            <v>65</v>
          </cell>
          <cell r="L89">
            <v>65</v>
          </cell>
          <cell r="M89">
            <v>65</v>
          </cell>
          <cell r="N89">
            <v>65</v>
          </cell>
          <cell r="O89">
            <v>65</v>
          </cell>
          <cell r="P89">
            <v>65</v>
          </cell>
          <cell r="Q89">
            <v>65</v>
          </cell>
          <cell r="R89">
            <v>65</v>
          </cell>
          <cell r="S89">
            <v>65</v>
          </cell>
          <cell r="T89">
            <v>65</v>
          </cell>
          <cell r="U89">
            <v>65</v>
          </cell>
          <cell r="V89">
            <v>65</v>
          </cell>
          <cell r="W89">
            <v>65</v>
          </cell>
          <cell r="X89">
            <v>65</v>
          </cell>
          <cell r="Y89">
            <v>65</v>
          </cell>
          <cell r="Z89">
            <v>65</v>
          </cell>
          <cell r="AA89">
            <v>65</v>
          </cell>
          <cell r="AB89">
            <v>65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1625</v>
          </cell>
        </row>
        <row r="91">
          <cell r="A91" t="str">
            <v>H</v>
          </cell>
          <cell r="B91" t="str">
            <v>INTERVENTIONS FOR DISABLE CHILDREN</v>
          </cell>
        </row>
        <row r="93">
          <cell r="B93">
            <v>7.01</v>
          </cell>
          <cell r="C93" t="str">
            <v>Intervnetions for Disable Children</v>
          </cell>
          <cell r="D93">
            <v>46.932000000000002</v>
          </cell>
          <cell r="E93">
            <v>33.588000000000001</v>
          </cell>
          <cell r="F93">
            <v>31.332000000000001</v>
          </cell>
          <cell r="G93">
            <v>37.692</v>
          </cell>
          <cell r="H93">
            <v>34.5</v>
          </cell>
          <cell r="I93">
            <v>11.244</v>
          </cell>
          <cell r="J93">
            <v>41.148000000000003</v>
          </cell>
          <cell r="K93">
            <v>40.548000000000002</v>
          </cell>
          <cell r="L93">
            <v>57.948</v>
          </cell>
          <cell r="M93">
            <v>33.072000000000003</v>
          </cell>
          <cell r="N93">
            <v>15.624000000000001</v>
          </cell>
          <cell r="O93">
            <v>24.66</v>
          </cell>
          <cell r="P93">
            <v>26.244</v>
          </cell>
          <cell r="Q93">
            <v>8.7479999999999993</v>
          </cell>
          <cell r="R93">
            <v>42.24</v>
          </cell>
          <cell r="S93">
            <v>77.628</v>
          </cell>
          <cell r="T93">
            <v>44.628</v>
          </cell>
          <cell r="U93">
            <v>47.304000000000002</v>
          </cell>
          <cell r="V93">
            <v>47.988</v>
          </cell>
          <cell r="W93">
            <v>33.36</v>
          </cell>
          <cell r="X93">
            <v>49.932000000000002</v>
          </cell>
          <cell r="Y93">
            <v>38.052</v>
          </cell>
          <cell r="Z93">
            <v>45.216000000000001</v>
          </cell>
          <cell r="AA93">
            <v>6.8520000000000003</v>
          </cell>
          <cell r="AB93">
            <v>8.4239999999999995</v>
          </cell>
          <cell r="AC93">
            <v>26.34</v>
          </cell>
          <cell r="AD93">
            <v>6.4560000000000004</v>
          </cell>
          <cell r="AE93">
            <v>8.3520000000000003</v>
          </cell>
          <cell r="AF93">
            <v>7.7759999999999998</v>
          </cell>
          <cell r="AH93">
            <v>933.82799999999997</v>
          </cell>
        </row>
        <row r="95">
          <cell r="C95" t="str">
            <v>SUB TOTAL of H</v>
          </cell>
          <cell r="D95">
            <v>46.932000000000002</v>
          </cell>
          <cell r="E95">
            <v>33.588000000000001</v>
          </cell>
          <cell r="F95">
            <v>31.332000000000001</v>
          </cell>
          <cell r="G95">
            <v>37.692</v>
          </cell>
          <cell r="H95">
            <v>34.5</v>
          </cell>
          <cell r="I95">
            <v>11.244</v>
          </cell>
          <cell r="J95">
            <v>41.148000000000003</v>
          </cell>
          <cell r="K95">
            <v>40.548000000000002</v>
          </cell>
          <cell r="L95">
            <v>57.948</v>
          </cell>
          <cell r="M95">
            <v>33.072000000000003</v>
          </cell>
          <cell r="N95">
            <v>15.624000000000001</v>
          </cell>
          <cell r="O95">
            <v>24.66</v>
          </cell>
          <cell r="P95">
            <v>26.244</v>
          </cell>
          <cell r="Q95">
            <v>8.7479999999999993</v>
          </cell>
          <cell r="R95">
            <v>42.24</v>
          </cell>
          <cell r="S95">
            <v>77.628</v>
          </cell>
          <cell r="T95">
            <v>44.628</v>
          </cell>
          <cell r="U95">
            <v>47.304000000000002</v>
          </cell>
          <cell r="V95">
            <v>47.988</v>
          </cell>
          <cell r="W95">
            <v>33.36</v>
          </cell>
          <cell r="X95">
            <v>49.932000000000002</v>
          </cell>
          <cell r="Y95">
            <v>38.052</v>
          </cell>
          <cell r="Z95">
            <v>45.216000000000001</v>
          </cell>
          <cell r="AA95">
            <v>6.8520000000000003</v>
          </cell>
          <cell r="AB95">
            <v>8.4239999999999995</v>
          </cell>
          <cell r="AC95">
            <v>26.34</v>
          </cell>
          <cell r="AD95">
            <v>6.4560000000000004</v>
          </cell>
          <cell r="AE95">
            <v>8.3520000000000003</v>
          </cell>
          <cell r="AF95">
            <v>7.7759999999999998</v>
          </cell>
          <cell r="AG95">
            <v>0</v>
          </cell>
          <cell r="AH95">
            <v>933.82799999999997</v>
          </cell>
        </row>
        <row r="97">
          <cell r="A97" t="str">
            <v>I</v>
          </cell>
          <cell r="B97" t="str">
            <v>MAINTENANCE GRANT</v>
          </cell>
        </row>
        <row r="99">
          <cell r="B99">
            <v>8.01</v>
          </cell>
          <cell r="C99" t="str">
            <v>School Maintenance Grant Primary</v>
          </cell>
          <cell r="D99">
            <v>44.75</v>
          </cell>
          <cell r="E99">
            <v>49.4</v>
          </cell>
          <cell r="F99">
            <v>41.9</v>
          </cell>
          <cell r="G99">
            <v>66.05</v>
          </cell>
          <cell r="H99">
            <v>91.4</v>
          </cell>
          <cell r="I99">
            <v>38.35</v>
          </cell>
          <cell r="J99">
            <v>114.15</v>
          </cell>
          <cell r="K99">
            <v>53.25</v>
          </cell>
          <cell r="L99">
            <v>85.6</v>
          </cell>
          <cell r="M99">
            <v>39.6</v>
          </cell>
          <cell r="N99">
            <v>52</v>
          </cell>
          <cell r="O99">
            <v>47.65</v>
          </cell>
          <cell r="P99">
            <v>32.65</v>
          </cell>
          <cell r="Q99">
            <v>34.700000000000003</v>
          </cell>
          <cell r="R99">
            <v>57.45</v>
          </cell>
          <cell r="S99">
            <v>109.55</v>
          </cell>
          <cell r="T99">
            <v>122.05</v>
          </cell>
          <cell r="U99">
            <v>71.099999999999994</v>
          </cell>
          <cell r="V99">
            <v>64.150000000000006</v>
          </cell>
          <cell r="W99">
            <v>77.2</v>
          </cell>
          <cell r="X99">
            <v>47.65</v>
          </cell>
          <cell r="Y99">
            <v>115.05</v>
          </cell>
          <cell r="Z99">
            <v>77.349999999999994</v>
          </cell>
          <cell r="AA99">
            <v>15.2</v>
          </cell>
          <cell r="AB99">
            <v>19.95</v>
          </cell>
          <cell r="AC99">
            <v>26.95</v>
          </cell>
          <cell r="AD99">
            <v>5.2</v>
          </cell>
          <cell r="AE99">
            <v>6.15</v>
          </cell>
          <cell r="AF99">
            <v>13.75</v>
          </cell>
          <cell r="AH99">
            <v>1620.2000000000003</v>
          </cell>
        </row>
        <row r="100">
          <cell r="B100">
            <v>8.02</v>
          </cell>
          <cell r="C100" t="str">
            <v>School Maintenance Grant Upper Primary</v>
          </cell>
          <cell r="D100">
            <v>42.55</v>
          </cell>
          <cell r="E100">
            <v>41.7</v>
          </cell>
          <cell r="F100">
            <v>32.200000000000003</v>
          </cell>
          <cell r="G100">
            <v>61.85</v>
          </cell>
          <cell r="H100">
            <v>40.85</v>
          </cell>
          <cell r="I100">
            <v>25.2</v>
          </cell>
          <cell r="J100">
            <v>41.85</v>
          </cell>
          <cell r="K100">
            <v>38.799999999999997</v>
          </cell>
          <cell r="L100">
            <v>48.75</v>
          </cell>
          <cell r="M100">
            <v>36.299999999999997</v>
          </cell>
          <cell r="N100">
            <v>24.8</v>
          </cell>
          <cell r="O100">
            <v>34.549999999999997</v>
          </cell>
          <cell r="P100">
            <v>25.95</v>
          </cell>
          <cell r="Q100">
            <v>20.350000000000001</v>
          </cell>
          <cell r="R100">
            <v>54.7</v>
          </cell>
          <cell r="S100">
            <v>57.25</v>
          </cell>
          <cell r="T100">
            <v>61.8</v>
          </cell>
          <cell r="U100">
            <v>60.05</v>
          </cell>
          <cell r="V100">
            <v>54.15</v>
          </cell>
          <cell r="W100">
            <v>64.25</v>
          </cell>
          <cell r="X100">
            <v>42.6</v>
          </cell>
          <cell r="Y100">
            <v>59.05</v>
          </cell>
          <cell r="Z100">
            <v>32.549999999999997</v>
          </cell>
          <cell r="AA100">
            <v>11.3</v>
          </cell>
          <cell r="AB100">
            <v>5.65</v>
          </cell>
          <cell r="AC100">
            <v>15.8</v>
          </cell>
          <cell r="AD100">
            <v>3.85</v>
          </cell>
          <cell r="AE100">
            <v>5.95</v>
          </cell>
          <cell r="AF100">
            <v>12.9</v>
          </cell>
          <cell r="AH100">
            <v>1057.55</v>
          </cell>
        </row>
        <row r="102">
          <cell r="C102" t="str">
            <v>SUB TOTAL of I</v>
          </cell>
          <cell r="D102">
            <v>87.3</v>
          </cell>
          <cell r="E102">
            <v>91.1</v>
          </cell>
          <cell r="F102">
            <v>74.099999999999994</v>
          </cell>
          <cell r="G102">
            <v>127.9</v>
          </cell>
          <cell r="H102">
            <v>132.25</v>
          </cell>
          <cell r="I102">
            <v>63.55</v>
          </cell>
          <cell r="J102">
            <v>156</v>
          </cell>
          <cell r="K102">
            <v>92.05</v>
          </cell>
          <cell r="L102">
            <v>134.35</v>
          </cell>
          <cell r="M102">
            <v>75.900000000000006</v>
          </cell>
          <cell r="N102">
            <v>76.8</v>
          </cell>
          <cell r="O102">
            <v>82.199999999999989</v>
          </cell>
          <cell r="P102">
            <v>58.599999999999994</v>
          </cell>
          <cell r="Q102">
            <v>55.050000000000004</v>
          </cell>
          <cell r="R102">
            <v>112.15</v>
          </cell>
          <cell r="S102">
            <v>166.8</v>
          </cell>
          <cell r="T102">
            <v>183.85</v>
          </cell>
          <cell r="U102">
            <v>131.14999999999998</v>
          </cell>
          <cell r="V102">
            <v>118.30000000000001</v>
          </cell>
          <cell r="W102">
            <v>141.44999999999999</v>
          </cell>
          <cell r="X102">
            <v>90.25</v>
          </cell>
          <cell r="Y102">
            <v>174.1</v>
          </cell>
          <cell r="Z102">
            <v>109.89999999999999</v>
          </cell>
          <cell r="AA102">
            <v>26.5</v>
          </cell>
          <cell r="AB102">
            <v>25.6</v>
          </cell>
          <cell r="AC102">
            <v>42.75</v>
          </cell>
          <cell r="AD102">
            <v>9.0500000000000007</v>
          </cell>
          <cell r="AE102">
            <v>12.100000000000001</v>
          </cell>
          <cell r="AF102">
            <v>26.65</v>
          </cell>
          <cell r="AG102">
            <v>0</v>
          </cell>
          <cell r="AH102">
            <v>2677.75</v>
          </cell>
        </row>
        <row r="104">
          <cell r="A104" t="str">
            <v>J</v>
          </cell>
          <cell r="B104" t="str">
            <v>MANAGEMENT &amp; MIS</v>
          </cell>
        </row>
        <row r="105">
          <cell r="AH105">
            <v>0</v>
          </cell>
        </row>
        <row r="106">
          <cell r="C106" t="str">
            <v>MIS</v>
          </cell>
          <cell r="AH106">
            <v>0</v>
          </cell>
        </row>
        <row r="107">
          <cell r="B107">
            <v>9.01</v>
          </cell>
          <cell r="C107" t="str">
            <v>Maintenance of Equipments</v>
          </cell>
          <cell r="D107">
            <v>0.2</v>
          </cell>
          <cell r="E107">
            <v>0.2</v>
          </cell>
          <cell r="F107">
            <v>0.2</v>
          </cell>
          <cell r="G107">
            <v>0.2</v>
          </cell>
          <cell r="H107">
            <v>0.2</v>
          </cell>
          <cell r="I107">
            <v>0.2</v>
          </cell>
          <cell r="J107">
            <v>0.2</v>
          </cell>
          <cell r="K107">
            <v>0.2</v>
          </cell>
          <cell r="L107">
            <v>0.2</v>
          </cell>
          <cell r="M107">
            <v>0.2</v>
          </cell>
          <cell r="N107">
            <v>0.2</v>
          </cell>
          <cell r="O107">
            <v>0.2</v>
          </cell>
          <cell r="P107">
            <v>0.2</v>
          </cell>
          <cell r="Q107">
            <v>0.2</v>
          </cell>
          <cell r="R107">
            <v>0.2</v>
          </cell>
          <cell r="S107">
            <v>0.2</v>
          </cell>
          <cell r="T107">
            <v>0.2</v>
          </cell>
          <cell r="U107">
            <v>0.2</v>
          </cell>
          <cell r="V107">
            <v>0.2</v>
          </cell>
          <cell r="W107">
            <v>0.2</v>
          </cell>
          <cell r="X107">
            <v>0.2</v>
          </cell>
          <cell r="Y107">
            <v>0.2</v>
          </cell>
          <cell r="Z107">
            <v>0.2</v>
          </cell>
          <cell r="AA107">
            <v>0.2</v>
          </cell>
          <cell r="AB107">
            <v>0.2</v>
          </cell>
          <cell r="AH107">
            <v>5.0000000000000018</v>
          </cell>
        </row>
        <row r="108">
          <cell r="B108">
            <v>9.02</v>
          </cell>
          <cell r="C108" t="str">
            <v>Consumables</v>
          </cell>
          <cell r="D108">
            <v>0.3</v>
          </cell>
          <cell r="E108">
            <v>0.3</v>
          </cell>
          <cell r="F108">
            <v>0.3</v>
          </cell>
          <cell r="G108">
            <v>0.3</v>
          </cell>
          <cell r="H108">
            <v>0.3</v>
          </cell>
          <cell r="I108">
            <v>0.3</v>
          </cell>
          <cell r="J108">
            <v>0.3</v>
          </cell>
          <cell r="K108">
            <v>0.3</v>
          </cell>
          <cell r="L108">
            <v>0.3</v>
          </cell>
          <cell r="M108">
            <v>0.3</v>
          </cell>
          <cell r="N108">
            <v>0.3</v>
          </cell>
          <cell r="O108">
            <v>0.3</v>
          </cell>
          <cell r="P108">
            <v>0.3</v>
          </cell>
          <cell r="Q108">
            <v>0.3</v>
          </cell>
          <cell r="R108">
            <v>0.3</v>
          </cell>
          <cell r="S108">
            <v>0.3</v>
          </cell>
          <cell r="T108">
            <v>0.3</v>
          </cell>
          <cell r="U108">
            <v>0.3</v>
          </cell>
          <cell r="V108">
            <v>0.3</v>
          </cell>
          <cell r="W108">
            <v>0.3</v>
          </cell>
          <cell r="X108">
            <v>0.3</v>
          </cell>
          <cell r="Y108">
            <v>0.3</v>
          </cell>
          <cell r="Z108">
            <v>0.3</v>
          </cell>
          <cell r="AA108">
            <v>0.3</v>
          </cell>
          <cell r="AB108">
            <v>0.3</v>
          </cell>
          <cell r="AH108">
            <v>7.4999999999999973</v>
          </cell>
        </row>
        <row r="109">
          <cell r="B109">
            <v>9.0299999999999994</v>
          </cell>
          <cell r="C109" t="str">
            <v>EMIS Training</v>
          </cell>
          <cell r="D109">
            <v>0.22</v>
          </cell>
          <cell r="E109">
            <v>0.18</v>
          </cell>
          <cell r="F109">
            <v>0.14000000000000001</v>
          </cell>
          <cell r="G109">
            <v>0.28000000000000003</v>
          </cell>
          <cell r="H109">
            <v>0.28000000000000003</v>
          </cell>
          <cell r="I109">
            <v>0.1</v>
          </cell>
          <cell r="J109">
            <v>0.24</v>
          </cell>
          <cell r="K109">
            <v>0.16</v>
          </cell>
          <cell r="L109">
            <v>0.2</v>
          </cell>
          <cell r="M109">
            <v>0.22</v>
          </cell>
          <cell r="N109">
            <v>0.1</v>
          </cell>
          <cell r="O109">
            <v>0.16</v>
          </cell>
          <cell r="P109">
            <v>0.08</v>
          </cell>
          <cell r="Q109">
            <v>0.08</v>
          </cell>
          <cell r="R109">
            <v>0.22</v>
          </cell>
          <cell r="S109">
            <v>0.24</v>
          </cell>
          <cell r="T109">
            <v>0.26</v>
          </cell>
          <cell r="U109">
            <v>0.2</v>
          </cell>
          <cell r="V109">
            <v>0.28000000000000003</v>
          </cell>
          <cell r="W109">
            <v>0.2</v>
          </cell>
          <cell r="X109">
            <v>0.2</v>
          </cell>
          <cell r="Y109">
            <v>0.22</v>
          </cell>
          <cell r="Z109">
            <v>0.14000000000000001</v>
          </cell>
          <cell r="AA109">
            <v>0.06</v>
          </cell>
          <cell r="AB109">
            <v>0.02</v>
          </cell>
          <cell r="AH109">
            <v>4.4799999999999995</v>
          </cell>
        </row>
        <row r="110">
          <cell r="C110" t="str">
            <v>Management -  DPO</v>
          </cell>
          <cell r="AH110">
            <v>0</v>
          </cell>
        </row>
        <row r="111">
          <cell r="B111">
            <v>9.0399999999999991</v>
          </cell>
          <cell r="C111" t="str">
            <v>Block Accountant</v>
          </cell>
          <cell r="D111">
            <v>7.92</v>
          </cell>
          <cell r="E111">
            <v>6.48</v>
          </cell>
          <cell r="F111">
            <v>5.04</v>
          </cell>
          <cell r="G111">
            <v>10.08</v>
          </cell>
          <cell r="H111">
            <v>10.08</v>
          </cell>
          <cell r="I111">
            <v>3.6</v>
          </cell>
          <cell r="J111">
            <v>8.64</v>
          </cell>
          <cell r="K111">
            <v>5.76</v>
          </cell>
          <cell r="L111">
            <v>7.2</v>
          </cell>
          <cell r="M111">
            <v>7.92</v>
          </cell>
          <cell r="N111">
            <v>3.6</v>
          </cell>
          <cell r="O111">
            <v>5.76</v>
          </cell>
          <cell r="P111">
            <v>2.88</v>
          </cell>
          <cell r="Q111">
            <v>2.88</v>
          </cell>
          <cell r="R111">
            <v>7.92</v>
          </cell>
          <cell r="S111">
            <v>8.64</v>
          </cell>
          <cell r="T111">
            <v>9.36</v>
          </cell>
          <cell r="U111">
            <v>7.2</v>
          </cell>
          <cell r="V111">
            <v>10.08</v>
          </cell>
          <cell r="W111">
            <v>7.2</v>
          </cell>
          <cell r="X111">
            <v>7.2</v>
          </cell>
          <cell r="Y111">
            <v>7.92</v>
          </cell>
          <cell r="Z111">
            <v>5.04</v>
          </cell>
          <cell r="AA111">
            <v>2.16</v>
          </cell>
          <cell r="AB111">
            <v>0.72</v>
          </cell>
          <cell r="AH111">
            <v>161.27999999999994</v>
          </cell>
        </row>
        <row r="112">
          <cell r="B112">
            <v>9.0500000000000007</v>
          </cell>
          <cell r="C112" t="str">
            <v>Salary of Peon – Sweeper - BRC</v>
          </cell>
          <cell r="D112">
            <v>3.3</v>
          </cell>
          <cell r="E112">
            <v>2.7</v>
          </cell>
          <cell r="F112">
            <v>2.1</v>
          </cell>
          <cell r="G112">
            <v>4.2</v>
          </cell>
          <cell r="H112">
            <v>4.2</v>
          </cell>
          <cell r="I112">
            <v>1.5</v>
          </cell>
          <cell r="J112">
            <v>3.6</v>
          </cell>
          <cell r="K112">
            <v>2.4</v>
          </cell>
          <cell r="L112">
            <v>3</v>
          </cell>
          <cell r="M112">
            <v>3.3</v>
          </cell>
          <cell r="N112">
            <v>1.5</v>
          </cell>
          <cell r="O112">
            <v>2.4</v>
          </cell>
          <cell r="P112">
            <v>1.2</v>
          </cell>
          <cell r="Q112">
            <v>1.2</v>
          </cell>
          <cell r="R112">
            <v>3.3</v>
          </cell>
          <cell r="S112">
            <v>3.6</v>
          </cell>
          <cell r="T112">
            <v>3.9</v>
          </cell>
          <cell r="U112">
            <v>3</v>
          </cell>
          <cell r="V112">
            <v>4.2</v>
          </cell>
          <cell r="W112">
            <v>3</v>
          </cell>
          <cell r="X112">
            <v>3</v>
          </cell>
          <cell r="Y112">
            <v>3.3</v>
          </cell>
          <cell r="Z112">
            <v>2.1</v>
          </cell>
          <cell r="AA112">
            <v>0.9</v>
          </cell>
          <cell r="AB112">
            <v>0.3</v>
          </cell>
          <cell r="AH112">
            <v>67.2</v>
          </cell>
        </row>
        <row r="113">
          <cell r="B113">
            <v>9.06</v>
          </cell>
          <cell r="C113" t="str">
            <v>Maintenance of Equipments</v>
          </cell>
          <cell r="D113">
            <v>1.1000000000000001</v>
          </cell>
          <cell r="E113">
            <v>0.9</v>
          </cell>
          <cell r="F113">
            <v>0.7</v>
          </cell>
          <cell r="G113">
            <v>1.4</v>
          </cell>
          <cell r="H113">
            <v>1.4</v>
          </cell>
          <cell r="I113">
            <v>0.5</v>
          </cell>
          <cell r="J113">
            <v>1.2</v>
          </cell>
          <cell r="K113">
            <v>0.8</v>
          </cell>
          <cell r="L113">
            <v>1</v>
          </cell>
          <cell r="M113">
            <v>1.1000000000000001</v>
          </cell>
          <cell r="N113">
            <v>0.5</v>
          </cell>
          <cell r="O113">
            <v>0.8</v>
          </cell>
          <cell r="P113">
            <v>0.4</v>
          </cell>
          <cell r="Q113">
            <v>0.4</v>
          </cell>
          <cell r="R113">
            <v>1.1000000000000001</v>
          </cell>
          <cell r="S113">
            <v>1.2</v>
          </cell>
          <cell r="T113">
            <v>1.3</v>
          </cell>
          <cell r="U113">
            <v>1</v>
          </cell>
          <cell r="V113">
            <v>1.4</v>
          </cell>
          <cell r="W113">
            <v>1</v>
          </cell>
          <cell r="X113">
            <v>1</v>
          </cell>
          <cell r="Y113">
            <v>1.1000000000000001</v>
          </cell>
          <cell r="Z113">
            <v>0.7</v>
          </cell>
          <cell r="AA113">
            <v>0.3</v>
          </cell>
          <cell r="AB113">
            <v>0.1</v>
          </cell>
          <cell r="AH113">
            <v>22.400000000000002</v>
          </cell>
        </row>
        <row r="114">
          <cell r="B114">
            <v>9.07</v>
          </cell>
          <cell r="C114" t="str">
            <v>Salary of Officers</v>
          </cell>
          <cell r="D114">
            <v>5.04</v>
          </cell>
          <cell r="E114">
            <v>5.04</v>
          </cell>
          <cell r="F114">
            <v>5.04</v>
          </cell>
          <cell r="G114">
            <v>5.04</v>
          </cell>
          <cell r="H114">
            <v>5.04</v>
          </cell>
          <cell r="I114">
            <v>5.04</v>
          </cell>
          <cell r="J114">
            <v>5.04</v>
          </cell>
          <cell r="K114">
            <v>5.04</v>
          </cell>
          <cell r="L114">
            <v>5.04</v>
          </cell>
          <cell r="M114">
            <v>5.04</v>
          </cell>
          <cell r="N114">
            <v>5.04</v>
          </cell>
          <cell r="O114">
            <v>5.04</v>
          </cell>
          <cell r="P114">
            <v>5.04</v>
          </cell>
          <cell r="Q114">
            <v>5.04</v>
          </cell>
          <cell r="R114">
            <v>5.04</v>
          </cell>
          <cell r="S114">
            <v>5.04</v>
          </cell>
          <cell r="T114">
            <v>5.04</v>
          </cell>
          <cell r="U114">
            <v>5.04</v>
          </cell>
          <cell r="V114">
            <v>5.04</v>
          </cell>
          <cell r="W114">
            <v>5.04</v>
          </cell>
          <cell r="X114">
            <v>5.04</v>
          </cell>
          <cell r="Y114">
            <v>5.04</v>
          </cell>
          <cell r="Z114">
            <v>5.04</v>
          </cell>
          <cell r="AA114">
            <v>5.04</v>
          </cell>
          <cell r="AB114">
            <v>5.04</v>
          </cell>
          <cell r="AH114">
            <v>126.00000000000007</v>
          </cell>
        </row>
        <row r="115">
          <cell r="B115">
            <v>9.0800000000000054</v>
          </cell>
          <cell r="C115" t="str">
            <v>Salary of TRP</v>
          </cell>
          <cell r="D115">
            <v>15.12</v>
          </cell>
          <cell r="E115">
            <v>6.48</v>
          </cell>
          <cell r="F115">
            <v>5.04</v>
          </cell>
          <cell r="G115">
            <v>12.24</v>
          </cell>
          <cell r="H115">
            <v>10.08</v>
          </cell>
          <cell r="I115">
            <v>4.32</v>
          </cell>
          <cell r="J115">
            <v>15.84</v>
          </cell>
          <cell r="K115">
            <v>7.2</v>
          </cell>
          <cell r="L115">
            <v>9.36</v>
          </cell>
          <cell r="M115">
            <v>7.92</v>
          </cell>
          <cell r="N115">
            <v>5.76</v>
          </cell>
          <cell r="O115">
            <v>7.2</v>
          </cell>
          <cell r="P115">
            <v>3.6</v>
          </cell>
          <cell r="Q115">
            <v>2.88</v>
          </cell>
          <cell r="R115">
            <v>10.8</v>
          </cell>
          <cell r="S115">
            <v>15.84</v>
          </cell>
          <cell r="T115">
            <v>10.08</v>
          </cell>
          <cell r="U115">
            <v>15.12</v>
          </cell>
          <cell r="V115">
            <v>15.84</v>
          </cell>
          <cell r="W115">
            <v>7.2</v>
          </cell>
          <cell r="X115">
            <v>15.84</v>
          </cell>
          <cell r="Y115">
            <v>10.8</v>
          </cell>
          <cell r="Z115">
            <v>10.8</v>
          </cell>
          <cell r="AA115">
            <v>2.88</v>
          </cell>
          <cell r="AB115">
            <v>2.16</v>
          </cell>
          <cell r="AH115">
            <v>230.40000000000003</v>
          </cell>
        </row>
        <row r="116">
          <cell r="B116">
            <v>9.090000000000007</v>
          </cell>
          <cell r="C116" t="str">
            <v>Salary of Staff</v>
          </cell>
          <cell r="D116">
            <v>2</v>
          </cell>
          <cell r="E116">
            <v>2</v>
          </cell>
          <cell r="F116">
            <v>2</v>
          </cell>
          <cell r="G116">
            <v>2</v>
          </cell>
          <cell r="H116">
            <v>2</v>
          </cell>
          <cell r="I116">
            <v>2</v>
          </cell>
          <cell r="J116">
            <v>2</v>
          </cell>
          <cell r="K116">
            <v>2</v>
          </cell>
          <cell r="L116">
            <v>2</v>
          </cell>
          <cell r="M116">
            <v>2</v>
          </cell>
          <cell r="N116">
            <v>2</v>
          </cell>
          <cell r="O116">
            <v>2</v>
          </cell>
          <cell r="P116">
            <v>2</v>
          </cell>
          <cell r="Q116">
            <v>2</v>
          </cell>
          <cell r="R116">
            <v>2</v>
          </cell>
          <cell r="S116">
            <v>2</v>
          </cell>
          <cell r="T116">
            <v>2</v>
          </cell>
          <cell r="U116">
            <v>2</v>
          </cell>
          <cell r="V116">
            <v>2</v>
          </cell>
          <cell r="W116">
            <v>2</v>
          </cell>
          <cell r="X116">
            <v>2</v>
          </cell>
          <cell r="Y116">
            <v>2</v>
          </cell>
          <cell r="Z116">
            <v>2</v>
          </cell>
          <cell r="AA116">
            <v>2</v>
          </cell>
          <cell r="AB116">
            <v>2</v>
          </cell>
          <cell r="AH116">
            <v>50</v>
          </cell>
        </row>
        <row r="117">
          <cell r="B117">
            <v>9.1000000000000085</v>
          </cell>
          <cell r="C117" t="str">
            <v>Salary of Peon – Sweeper</v>
          </cell>
          <cell r="D117">
            <v>0.6</v>
          </cell>
          <cell r="E117">
            <v>0.6</v>
          </cell>
          <cell r="F117">
            <v>0.6</v>
          </cell>
          <cell r="G117">
            <v>0.6</v>
          </cell>
          <cell r="H117">
            <v>0.6</v>
          </cell>
          <cell r="I117">
            <v>0.6</v>
          </cell>
          <cell r="J117">
            <v>0.6</v>
          </cell>
          <cell r="K117">
            <v>0.6</v>
          </cell>
          <cell r="L117">
            <v>0.6</v>
          </cell>
          <cell r="M117">
            <v>0.6</v>
          </cell>
          <cell r="N117">
            <v>0.6</v>
          </cell>
          <cell r="O117">
            <v>0.6</v>
          </cell>
          <cell r="P117">
            <v>0.6</v>
          </cell>
          <cell r="Q117">
            <v>0.6</v>
          </cell>
          <cell r="R117">
            <v>0.6</v>
          </cell>
          <cell r="S117">
            <v>0.6</v>
          </cell>
          <cell r="T117">
            <v>0.6</v>
          </cell>
          <cell r="U117">
            <v>0.6</v>
          </cell>
          <cell r="V117">
            <v>0.6</v>
          </cell>
          <cell r="W117">
            <v>0.6</v>
          </cell>
          <cell r="X117">
            <v>0.6</v>
          </cell>
          <cell r="Y117">
            <v>0.6</v>
          </cell>
          <cell r="Z117">
            <v>0.6</v>
          </cell>
          <cell r="AA117">
            <v>0.6</v>
          </cell>
          <cell r="AB117">
            <v>0.6</v>
          </cell>
          <cell r="AH117">
            <v>14.999999999999995</v>
          </cell>
        </row>
        <row r="118">
          <cell r="B118">
            <v>9.1100000000000101</v>
          </cell>
          <cell r="C118" t="str">
            <v>Rent of DPO</v>
          </cell>
          <cell r="D118">
            <v>0.6</v>
          </cell>
          <cell r="E118">
            <v>0.6</v>
          </cell>
          <cell r="F118">
            <v>0.6</v>
          </cell>
          <cell r="G118">
            <v>0.6</v>
          </cell>
          <cell r="H118">
            <v>0.6</v>
          </cell>
          <cell r="I118">
            <v>0.6</v>
          </cell>
          <cell r="J118">
            <v>0.6</v>
          </cell>
          <cell r="K118">
            <v>0.6</v>
          </cell>
          <cell r="L118">
            <v>0.6</v>
          </cell>
          <cell r="M118">
            <v>0.6</v>
          </cell>
          <cell r="N118">
            <v>0.6</v>
          </cell>
          <cell r="O118">
            <v>0.6</v>
          </cell>
          <cell r="P118">
            <v>0.6</v>
          </cell>
          <cell r="Q118">
            <v>0.6</v>
          </cell>
          <cell r="R118">
            <v>0.6</v>
          </cell>
          <cell r="S118">
            <v>0.6</v>
          </cell>
          <cell r="T118">
            <v>0.6</v>
          </cell>
          <cell r="U118">
            <v>0.6</v>
          </cell>
          <cell r="V118">
            <v>0.6</v>
          </cell>
          <cell r="W118">
            <v>0.6</v>
          </cell>
          <cell r="X118">
            <v>0.6</v>
          </cell>
          <cell r="Y118">
            <v>0.6</v>
          </cell>
          <cell r="Z118">
            <v>0.6</v>
          </cell>
          <cell r="AB118">
            <v>0.6</v>
          </cell>
          <cell r="AH118">
            <v>14.399999999999995</v>
          </cell>
        </row>
        <row r="119">
          <cell r="B119">
            <v>9.1200000000000117</v>
          </cell>
          <cell r="C119" t="str">
            <v>Consumable</v>
          </cell>
          <cell r="D119">
            <v>0.5</v>
          </cell>
          <cell r="E119">
            <v>0.5</v>
          </cell>
          <cell r="F119">
            <v>0.5</v>
          </cell>
          <cell r="G119">
            <v>0.5</v>
          </cell>
          <cell r="H119">
            <v>0.5</v>
          </cell>
          <cell r="I119">
            <v>0.5</v>
          </cell>
          <cell r="J119">
            <v>0.5</v>
          </cell>
          <cell r="K119">
            <v>0.5</v>
          </cell>
          <cell r="L119">
            <v>0.5</v>
          </cell>
          <cell r="M119">
            <v>0.5</v>
          </cell>
          <cell r="N119">
            <v>0.5</v>
          </cell>
          <cell r="O119">
            <v>0.5</v>
          </cell>
          <cell r="P119">
            <v>0.5</v>
          </cell>
          <cell r="Q119">
            <v>0.5</v>
          </cell>
          <cell r="R119">
            <v>0.5</v>
          </cell>
          <cell r="S119">
            <v>0.5</v>
          </cell>
          <cell r="T119">
            <v>0.25</v>
          </cell>
          <cell r="U119">
            <v>0.5</v>
          </cell>
          <cell r="V119">
            <v>0.5</v>
          </cell>
          <cell r="W119">
            <v>0.25</v>
          </cell>
          <cell r="X119">
            <v>0.25</v>
          </cell>
          <cell r="Y119">
            <v>0.5</v>
          </cell>
          <cell r="Z119">
            <v>0.5</v>
          </cell>
          <cell r="AA119">
            <v>0.25</v>
          </cell>
          <cell r="AB119">
            <v>0.35</v>
          </cell>
          <cell r="AH119">
            <v>11.35</v>
          </cell>
        </row>
        <row r="120">
          <cell r="B120">
            <v>9.1300000000000132</v>
          </cell>
          <cell r="C120" t="str">
            <v>Stationary</v>
          </cell>
          <cell r="D120">
            <v>0.5</v>
          </cell>
          <cell r="E120">
            <v>0.5</v>
          </cell>
          <cell r="F120">
            <v>0.5</v>
          </cell>
          <cell r="G120">
            <v>0.5</v>
          </cell>
          <cell r="H120">
            <v>0.5</v>
          </cell>
          <cell r="I120">
            <v>0.5</v>
          </cell>
          <cell r="J120">
            <v>0.5</v>
          </cell>
          <cell r="K120">
            <v>0.5</v>
          </cell>
          <cell r="L120">
            <v>0.5</v>
          </cell>
          <cell r="M120">
            <v>0.5</v>
          </cell>
          <cell r="N120">
            <v>0.5</v>
          </cell>
          <cell r="O120">
            <v>0.5</v>
          </cell>
          <cell r="P120">
            <v>0.5</v>
          </cell>
          <cell r="Q120">
            <v>0.5</v>
          </cell>
          <cell r="R120">
            <v>0.5</v>
          </cell>
          <cell r="S120">
            <v>0.5</v>
          </cell>
          <cell r="T120">
            <v>0.25</v>
          </cell>
          <cell r="U120">
            <v>0.5</v>
          </cell>
          <cell r="V120">
            <v>0.5</v>
          </cell>
          <cell r="W120">
            <v>0.25</v>
          </cell>
          <cell r="X120">
            <v>0.25</v>
          </cell>
          <cell r="Y120">
            <v>0.5</v>
          </cell>
          <cell r="Z120">
            <v>0.5</v>
          </cell>
          <cell r="AA120">
            <v>0.3</v>
          </cell>
          <cell r="AB120">
            <v>0.35</v>
          </cell>
          <cell r="AH120">
            <v>11.4</v>
          </cell>
        </row>
        <row r="121">
          <cell r="B121">
            <v>9.1400000000000148</v>
          </cell>
          <cell r="C121" t="str">
            <v>Water / Electricity / Telephone</v>
          </cell>
          <cell r="D121">
            <v>0.6</v>
          </cell>
          <cell r="E121">
            <v>0.6</v>
          </cell>
          <cell r="F121">
            <v>0.6</v>
          </cell>
          <cell r="G121">
            <v>0.6</v>
          </cell>
          <cell r="H121">
            <v>0.6</v>
          </cell>
          <cell r="I121">
            <v>0.6</v>
          </cell>
          <cell r="J121">
            <v>0.6</v>
          </cell>
          <cell r="K121">
            <v>0.6</v>
          </cell>
          <cell r="L121">
            <v>0.6</v>
          </cell>
          <cell r="M121">
            <v>0.6</v>
          </cell>
          <cell r="N121">
            <v>0.6</v>
          </cell>
          <cell r="O121">
            <v>0.6</v>
          </cell>
          <cell r="P121">
            <v>0.6</v>
          </cell>
          <cell r="Q121">
            <v>0.6</v>
          </cell>
          <cell r="R121">
            <v>0.6</v>
          </cell>
          <cell r="S121">
            <v>0.6</v>
          </cell>
          <cell r="T121">
            <v>0.3</v>
          </cell>
          <cell r="U121">
            <v>0.6</v>
          </cell>
          <cell r="V121">
            <v>0.6</v>
          </cell>
          <cell r="W121">
            <v>0.3</v>
          </cell>
          <cell r="X121">
            <v>0.3</v>
          </cell>
          <cell r="Y121">
            <v>0.6</v>
          </cell>
          <cell r="Z121">
            <v>0.6</v>
          </cell>
          <cell r="AA121">
            <v>0.3</v>
          </cell>
          <cell r="AB121">
            <v>0.6</v>
          </cell>
          <cell r="AH121">
            <v>13.799999999999999</v>
          </cell>
        </row>
        <row r="122">
          <cell r="B122">
            <v>9.1500000000000163</v>
          </cell>
          <cell r="C122" t="str">
            <v>Electricity / Telephone of BRC</v>
          </cell>
          <cell r="D122">
            <v>0.18</v>
          </cell>
          <cell r="E122">
            <v>0.18</v>
          </cell>
          <cell r="F122">
            <v>0.18</v>
          </cell>
          <cell r="G122">
            <v>0.18</v>
          </cell>
          <cell r="H122">
            <v>0.18</v>
          </cell>
          <cell r="I122">
            <v>0.18</v>
          </cell>
          <cell r="J122">
            <v>0.18</v>
          </cell>
          <cell r="K122">
            <v>0.18</v>
          </cell>
          <cell r="L122">
            <v>0.18</v>
          </cell>
          <cell r="M122">
            <v>0.18</v>
          </cell>
          <cell r="N122">
            <v>0.18</v>
          </cell>
          <cell r="O122">
            <v>0.18</v>
          </cell>
          <cell r="P122">
            <v>0.18</v>
          </cell>
          <cell r="Q122">
            <v>0.18</v>
          </cell>
          <cell r="R122">
            <v>0.18</v>
          </cell>
          <cell r="S122">
            <v>0.18</v>
          </cell>
          <cell r="T122">
            <v>0.1</v>
          </cell>
          <cell r="U122">
            <v>0.18</v>
          </cell>
          <cell r="V122">
            <v>0.18</v>
          </cell>
          <cell r="W122">
            <v>0.1</v>
          </cell>
          <cell r="X122">
            <v>0.1</v>
          </cell>
          <cell r="Y122">
            <v>0.18</v>
          </cell>
          <cell r="Z122">
            <v>0.18</v>
          </cell>
          <cell r="AA122">
            <v>0.18</v>
          </cell>
          <cell r="AB122">
            <v>0.18</v>
          </cell>
          <cell r="AH122">
            <v>4.2600000000000007</v>
          </cell>
        </row>
        <row r="123">
          <cell r="B123">
            <v>9.1600000000000179</v>
          </cell>
          <cell r="C123" t="str">
            <v>TA – DA other than Workshop</v>
          </cell>
          <cell r="D123">
            <v>0.25</v>
          </cell>
          <cell r="E123">
            <v>0.25</v>
          </cell>
          <cell r="F123">
            <v>0.25</v>
          </cell>
          <cell r="G123">
            <v>0.25</v>
          </cell>
          <cell r="H123">
            <v>0.25</v>
          </cell>
          <cell r="I123">
            <v>0.25</v>
          </cell>
          <cell r="J123">
            <v>0.25</v>
          </cell>
          <cell r="K123">
            <v>0.25</v>
          </cell>
          <cell r="L123">
            <v>0.25</v>
          </cell>
          <cell r="M123">
            <v>0.25</v>
          </cell>
          <cell r="N123">
            <v>0.25</v>
          </cell>
          <cell r="O123">
            <v>0.25</v>
          </cell>
          <cell r="P123">
            <v>0.25</v>
          </cell>
          <cell r="Q123">
            <v>0.25</v>
          </cell>
          <cell r="R123">
            <v>0.25</v>
          </cell>
          <cell r="S123">
            <v>0.25</v>
          </cell>
          <cell r="T123">
            <v>0.25</v>
          </cell>
          <cell r="U123">
            <v>0.25</v>
          </cell>
          <cell r="V123">
            <v>0.25</v>
          </cell>
          <cell r="W123">
            <v>0.25</v>
          </cell>
          <cell r="X123">
            <v>0.25</v>
          </cell>
          <cell r="Y123">
            <v>0.25</v>
          </cell>
          <cell r="Z123">
            <v>0.25</v>
          </cell>
          <cell r="AA123">
            <v>0.2</v>
          </cell>
          <cell r="AB123">
            <v>0.25</v>
          </cell>
          <cell r="AH123">
            <v>6.2</v>
          </cell>
        </row>
        <row r="124">
          <cell r="B124">
            <v>9.1700000000000195</v>
          </cell>
          <cell r="C124" t="str">
            <v>Hiring of Vehicle</v>
          </cell>
          <cell r="D124">
            <v>2.4</v>
          </cell>
          <cell r="E124">
            <v>2.4</v>
          </cell>
          <cell r="F124">
            <v>2.4</v>
          </cell>
          <cell r="G124">
            <v>2.4</v>
          </cell>
          <cell r="H124">
            <v>2.4</v>
          </cell>
          <cell r="I124">
            <v>2.4</v>
          </cell>
          <cell r="J124">
            <v>2.4</v>
          </cell>
          <cell r="K124">
            <v>2.4</v>
          </cell>
          <cell r="L124">
            <v>2.4</v>
          </cell>
          <cell r="M124">
            <v>2.4</v>
          </cell>
          <cell r="N124">
            <v>2.4</v>
          </cell>
          <cell r="O124">
            <v>2.4</v>
          </cell>
          <cell r="P124">
            <v>2.4</v>
          </cell>
          <cell r="Q124">
            <v>2.4</v>
          </cell>
          <cell r="R124">
            <v>2.4</v>
          </cell>
          <cell r="S124">
            <v>2.4</v>
          </cell>
          <cell r="T124">
            <v>2</v>
          </cell>
          <cell r="U124">
            <v>2.4</v>
          </cell>
          <cell r="V124">
            <v>2.4</v>
          </cell>
          <cell r="W124">
            <v>2</v>
          </cell>
          <cell r="X124">
            <v>2</v>
          </cell>
          <cell r="Y124">
            <v>2.4</v>
          </cell>
          <cell r="Z124">
            <v>2.4</v>
          </cell>
          <cell r="AA124">
            <v>0.7</v>
          </cell>
          <cell r="AB124">
            <v>2.4</v>
          </cell>
          <cell r="AH124">
            <v>57.099999999999987</v>
          </cell>
        </row>
        <row r="125">
          <cell r="B125">
            <v>9.180000000000021</v>
          </cell>
          <cell r="C125" t="str">
            <v>Salary of Expert</v>
          </cell>
          <cell r="D125">
            <v>3.6</v>
          </cell>
          <cell r="E125">
            <v>3.6</v>
          </cell>
          <cell r="F125">
            <v>3.6</v>
          </cell>
          <cell r="G125">
            <v>3.6</v>
          </cell>
          <cell r="H125">
            <v>3.6</v>
          </cell>
          <cell r="I125">
            <v>2.4</v>
          </cell>
          <cell r="J125">
            <v>3.6</v>
          </cell>
          <cell r="K125">
            <v>3.6</v>
          </cell>
          <cell r="L125">
            <v>3.6</v>
          </cell>
          <cell r="M125">
            <v>3.6</v>
          </cell>
          <cell r="N125">
            <v>3.6</v>
          </cell>
          <cell r="O125">
            <v>3.6</v>
          </cell>
          <cell r="P125">
            <v>3.6</v>
          </cell>
          <cell r="Q125">
            <v>2.4</v>
          </cell>
          <cell r="R125">
            <v>3.6</v>
          </cell>
          <cell r="S125">
            <v>3.6</v>
          </cell>
          <cell r="T125">
            <v>3.6</v>
          </cell>
          <cell r="U125">
            <v>3.6</v>
          </cell>
          <cell r="V125">
            <v>6</v>
          </cell>
          <cell r="W125">
            <v>3.6</v>
          </cell>
          <cell r="X125">
            <v>3.6</v>
          </cell>
          <cell r="Y125">
            <v>3.6</v>
          </cell>
          <cell r="Z125">
            <v>3.6</v>
          </cell>
          <cell r="AB125">
            <v>2.4</v>
          </cell>
          <cell r="AH125">
            <v>85.199999999999989</v>
          </cell>
        </row>
        <row r="127">
          <cell r="C127" t="str">
            <v>SUB TOTAL of J</v>
          </cell>
          <cell r="D127">
            <v>44.430000000000007</v>
          </cell>
          <cell r="E127">
            <v>33.510000000000005</v>
          </cell>
          <cell r="F127">
            <v>29.790000000000003</v>
          </cell>
          <cell r="G127">
            <v>44.97</v>
          </cell>
          <cell r="H127">
            <v>42.81</v>
          </cell>
          <cell r="I127">
            <v>25.590000000000003</v>
          </cell>
          <cell r="J127">
            <v>46.290000000000006</v>
          </cell>
          <cell r="K127">
            <v>33.090000000000003</v>
          </cell>
          <cell r="L127">
            <v>37.530000000000008</v>
          </cell>
          <cell r="M127">
            <v>37.230000000000004</v>
          </cell>
          <cell r="N127">
            <v>28.230000000000004</v>
          </cell>
          <cell r="O127">
            <v>33.090000000000003</v>
          </cell>
          <cell r="P127">
            <v>24.930000000000003</v>
          </cell>
          <cell r="Q127">
            <v>23.009999999999998</v>
          </cell>
          <cell r="R127">
            <v>40.110000000000007</v>
          </cell>
          <cell r="S127">
            <v>46.290000000000006</v>
          </cell>
          <cell r="T127">
            <v>40.39</v>
          </cell>
          <cell r="U127">
            <v>43.290000000000006</v>
          </cell>
          <cell r="V127">
            <v>50.97</v>
          </cell>
          <cell r="W127">
            <v>34.090000000000003</v>
          </cell>
          <cell r="X127">
            <v>42.730000000000004</v>
          </cell>
          <cell r="Y127">
            <v>40.110000000000007</v>
          </cell>
          <cell r="Z127">
            <v>35.550000000000004</v>
          </cell>
          <cell r="AA127">
            <v>16.37</v>
          </cell>
          <cell r="AB127">
            <v>18.569999999999997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892.97</v>
          </cell>
        </row>
        <row r="129">
          <cell r="A129" t="str">
            <v>K</v>
          </cell>
          <cell r="B129" t="str">
            <v>RESEARCH AND EVALUATION</v>
          </cell>
        </row>
        <row r="130">
          <cell r="AH130">
            <v>0</v>
          </cell>
        </row>
        <row r="131">
          <cell r="B131">
            <v>10.01</v>
          </cell>
          <cell r="C131" t="str">
            <v>Action Monitoring</v>
          </cell>
          <cell r="D131">
            <v>3.133</v>
          </cell>
          <cell r="E131">
            <v>3.4580000000000002</v>
          </cell>
          <cell r="F131">
            <v>2.9329999999999998</v>
          </cell>
          <cell r="G131">
            <v>4.6239999999999997</v>
          </cell>
          <cell r="H131">
            <v>6.3979999999999997</v>
          </cell>
          <cell r="I131">
            <v>2.6850000000000001</v>
          </cell>
          <cell r="J131">
            <v>7.9909999999999997</v>
          </cell>
          <cell r="K131">
            <v>3.7279999999999998</v>
          </cell>
          <cell r="L131">
            <v>5.992</v>
          </cell>
          <cell r="M131">
            <v>2.7720000000000002</v>
          </cell>
          <cell r="N131">
            <v>3.64</v>
          </cell>
          <cell r="O131">
            <v>3.3359999999999999</v>
          </cell>
          <cell r="P131">
            <v>2.286</v>
          </cell>
          <cell r="Q131">
            <v>2.4289999999999998</v>
          </cell>
          <cell r="R131">
            <v>4.0220000000000002</v>
          </cell>
          <cell r="S131">
            <v>7.6690000000000005</v>
          </cell>
          <cell r="T131">
            <v>8.5440000000000005</v>
          </cell>
          <cell r="U131">
            <v>4.9770000000000003</v>
          </cell>
          <cell r="V131">
            <v>4.4909999999999997</v>
          </cell>
          <cell r="W131">
            <v>5.4039999999999999</v>
          </cell>
          <cell r="X131">
            <v>3.3359999999999999</v>
          </cell>
          <cell r="Y131">
            <v>8.0540000000000003</v>
          </cell>
          <cell r="Z131">
            <v>5.415</v>
          </cell>
          <cell r="AA131">
            <v>1.0640000000000001</v>
          </cell>
          <cell r="AB131">
            <v>1.397</v>
          </cell>
          <cell r="AC131">
            <v>1.887</v>
          </cell>
          <cell r="AD131">
            <v>0.36399999999999999</v>
          </cell>
          <cell r="AE131">
            <v>0.43099999999999999</v>
          </cell>
          <cell r="AF131">
            <v>0.96299999999999997</v>
          </cell>
          <cell r="AH131">
            <v>113.423</v>
          </cell>
        </row>
        <row r="132">
          <cell r="B132">
            <v>10.02</v>
          </cell>
          <cell r="C132" t="str">
            <v>BRC Monitoring</v>
          </cell>
          <cell r="D132">
            <v>1.1879999999999999</v>
          </cell>
          <cell r="E132">
            <v>0.97199999999999998</v>
          </cell>
          <cell r="F132">
            <v>0.75600000000000001</v>
          </cell>
          <cell r="G132">
            <v>1.512</v>
          </cell>
          <cell r="H132">
            <v>1.512</v>
          </cell>
          <cell r="I132">
            <v>0.54</v>
          </cell>
          <cell r="J132">
            <v>1.296</v>
          </cell>
          <cell r="K132">
            <v>0.86399999999999999</v>
          </cell>
          <cell r="L132">
            <v>1.08</v>
          </cell>
          <cell r="M132">
            <v>1.1879999999999999</v>
          </cell>
          <cell r="N132">
            <v>0.54</v>
          </cell>
          <cell r="O132">
            <v>0.86399999999999999</v>
          </cell>
          <cell r="P132">
            <v>0.432</v>
          </cell>
          <cell r="Q132">
            <v>0.432</v>
          </cell>
          <cell r="R132">
            <v>1.1879999999999999</v>
          </cell>
          <cell r="S132">
            <v>1.296</v>
          </cell>
          <cell r="T132">
            <v>1.4039999999999999</v>
          </cell>
          <cell r="U132">
            <v>1.08</v>
          </cell>
          <cell r="V132">
            <v>1.512</v>
          </cell>
          <cell r="W132">
            <v>1.08</v>
          </cell>
          <cell r="X132">
            <v>1.08</v>
          </cell>
          <cell r="Y132">
            <v>1.1879999999999999</v>
          </cell>
          <cell r="Z132">
            <v>0.75600000000000001</v>
          </cell>
          <cell r="AA132">
            <v>0.32400000000000001</v>
          </cell>
          <cell r="AB132">
            <v>0.108</v>
          </cell>
          <cell r="AH132">
            <v>24.192000000000004</v>
          </cell>
        </row>
        <row r="133">
          <cell r="B133">
            <v>10.029999999999999</v>
          </cell>
          <cell r="C133" t="str">
            <v>CRC Monitoring</v>
          </cell>
          <cell r="D133">
            <v>6.72</v>
          </cell>
          <cell r="E133">
            <v>4.6079999999999997</v>
          </cell>
          <cell r="F133">
            <v>3.3119999999999998</v>
          </cell>
          <cell r="G133">
            <v>7.1520000000000001</v>
          </cell>
          <cell r="H133">
            <v>10.464</v>
          </cell>
          <cell r="I133">
            <v>4.032</v>
          </cell>
          <cell r="J133">
            <v>10.08</v>
          </cell>
          <cell r="K133">
            <v>6</v>
          </cell>
          <cell r="L133">
            <v>8.9759999999999991</v>
          </cell>
          <cell r="M133">
            <v>5.8079999999999998</v>
          </cell>
          <cell r="N133">
            <v>4.944</v>
          </cell>
          <cell r="O133">
            <v>4.8959999999999999</v>
          </cell>
          <cell r="P133">
            <v>2.7359999999999998</v>
          </cell>
          <cell r="Q133">
            <v>3.36</v>
          </cell>
          <cell r="R133">
            <v>6.96</v>
          </cell>
          <cell r="S133">
            <v>9.6</v>
          </cell>
          <cell r="T133">
            <v>10.272</v>
          </cell>
          <cell r="U133">
            <v>6.9119999999999999</v>
          </cell>
          <cell r="V133">
            <v>7.8719999999999999</v>
          </cell>
          <cell r="W133">
            <v>8.4480000000000004</v>
          </cell>
          <cell r="X133">
            <v>6.48</v>
          </cell>
          <cell r="Y133">
            <v>7.968</v>
          </cell>
          <cell r="Z133">
            <v>4.5599999999999996</v>
          </cell>
          <cell r="AA133">
            <v>1.6320000000000001</v>
          </cell>
          <cell r="AB133">
            <v>1.536</v>
          </cell>
          <cell r="AC133">
            <v>2.0640000000000001</v>
          </cell>
          <cell r="AD133">
            <v>1.1040000000000001</v>
          </cell>
          <cell r="AE133">
            <v>0.76800000000000002</v>
          </cell>
          <cell r="AF133">
            <v>1.5840000000000001</v>
          </cell>
          <cell r="AH133">
            <v>160.84799999999998</v>
          </cell>
        </row>
        <row r="134">
          <cell r="B134">
            <v>10.039999999999999</v>
          </cell>
          <cell r="C134" t="str">
            <v>Monitoring Expenditure of TRP</v>
          </cell>
          <cell r="D134">
            <v>6.3</v>
          </cell>
          <cell r="E134">
            <v>2.7</v>
          </cell>
          <cell r="F134">
            <v>2.1</v>
          </cell>
          <cell r="G134">
            <v>5.0999999999999996</v>
          </cell>
          <cell r="H134">
            <v>4.2</v>
          </cell>
          <cell r="I134">
            <v>1.8</v>
          </cell>
          <cell r="J134">
            <v>6.6</v>
          </cell>
          <cell r="K134">
            <v>3</v>
          </cell>
          <cell r="L134">
            <v>3.9</v>
          </cell>
          <cell r="M134">
            <v>3.3</v>
          </cell>
          <cell r="N134">
            <v>2.4</v>
          </cell>
          <cell r="O134">
            <v>3</v>
          </cell>
          <cell r="P134">
            <v>1.5</v>
          </cell>
          <cell r="Q134">
            <v>1.2</v>
          </cell>
          <cell r="R134">
            <v>4.5</v>
          </cell>
          <cell r="S134">
            <v>6.6</v>
          </cell>
          <cell r="T134">
            <v>4.2</v>
          </cell>
          <cell r="U134">
            <v>6.3</v>
          </cell>
          <cell r="V134">
            <v>6.6</v>
          </cell>
          <cell r="W134">
            <v>3</v>
          </cell>
          <cell r="X134">
            <v>6.6</v>
          </cell>
          <cell r="Y134">
            <v>4.5</v>
          </cell>
          <cell r="Z134">
            <v>4.5</v>
          </cell>
          <cell r="AA134">
            <v>1.5</v>
          </cell>
          <cell r="AB134">
            <v>0.9</v>
          </cell>
          <cell r="AH134">
            <v>96.3</v>
          </cell>
        </row>
        <row r="136">
          <cell r="C136" t="str">
            <v>SUB TOTAL of K</v>
          </cell>
          <cell r="D136">
            <v>17.341000000000001</v>
          </cell>
          <cell r="E136">
            <v>11.738</v>
          </cell>
          <cell r="F136">
            <v>9.1009999999999991</v>
          </cell>
          <cell r="G136">
            <v>18.387999999999998</v>
          </cell>
          <cell r="H136">
            <v>22.574000000000002</v>
          </cell>
          <cell r="I136">
            <v>9.0570000000000004</v>
          </cell>
          <cell r="J136">
            <v>25.966999999999999</v>
          </cell>
          <cell r="K136">
            <v>13.591999999999999</v>
          </cell>
          <cell r="L136">
            <v>19.947999999999997</v>
          </cell>
          <cell r="M136">
            <v>13.068000000000001</v>
          </cell>
          <cell r="N136">
            <v>11.523999999999999</v>
          </cell>
          <cell r="O136">
            <v>12.096</v>
          </cell>
          <cell r="P136">
            <v>6.9539999999999997</v>
          </cell>
          <cell r="Q136">
            <v>7.4210000000000003</v>
          </cell>
          <cell r="R136">
            <v>16.670000000000002</v>
          </cell>
          <cell r="S136">
            <v>25.164999999999999</v>
          </cell>
          <cell r="T136">
            <v>24.419999999999998</v>
          </cell>
          <cell r="U136">
            <v>19.269000000000002</v>
          </cell>
          <cell r="V136">
            <v>20.475000000000001</v>
          </cell>
          <cell r="W136">
            <v>17.932000000000002</v>
          </cell>
          <cell r="X136">
            <v>17.496000000000002</v>
          </cell>
          <cell r="Y136">
            <v>21.71</v>
          </cell>
          <cell r="Z136">
            <v>15.231</v>
          </cell>
          <cell r="AA136">
            <v>4.5200000000000005</v>
          </cell>
          <cell r="AB136">
            <v>3.9410000000000003</v>
          </cell>
          <cell r="AC136">
            <v>3.9510000000000001</v>
          </cell>
          <cell r="AD136">
            <v>1.468</v>
          </cell>
          <cell r="AE136">
            <v>1.1990000000000001</v>
          </cell>
          <cell r="AF136">
            <v>2.5470000000000002</v>
          </cell>
          <cell r="AG136">
            <v>0</v>
          </cell>
          <cell r="AH136">
            <v>394.76300000000003</v>
          </cell>
        </row>
        <row r="138">
          <cell r="A138" t="str">
            <v>L</v>
          </cell>
          <cell r="B138" t="str">
            <v>SCHOOL GRANT</v>
          </cell>
        </row>
        <row r="140">
          <cell r="B140">
            <v>11.01</v>
          </cell>
          <cell r="C140" t="str">
            <v>Primary School Grant</v>
          </cell>
          <cell r="D140">
            <v>17.899999999999999</v>
          </cell>
          <cell r="E140">
            <v>19.760000000000002</v>
          </cell>
          <cell r="F140">
            <v>16.760000000000002</v>
          </cell>
          <cell r="G140">
            <v>26.42</v>
          </cell>
          <cell r="H140">
            <v>36.56</v>
          </cell>
          <cell r="I140">
            <v>15.34</v>
          </cell>
          <cell r="J140">
            <v>45.66</v>
          </cell>
          <cell r="K140">
            <v>21.3</v>
          </cell>
          <cell r="L140">
            <v>34.24</v>
          </cell>
          <cell r="M140">
            <v>15.84</v>
          </cell>
          <cell r="N140">
            <v>20.8</v>
          </cell>
          <cell r="O140">
            <v>19.059999999999999</v>
          </cell>
          <cell r="P140">
            <v>13.06</v>
          </cell>
          <cell r="Q140">
            <v>13.88</v>
          </cell>
          <cell r="R140">
            <v>22.98</v>
          </cell>
          <cell r="S140">
            <v>43.82</v>
          </cell>
          <cell r="T140">
            <v>48.82</v>
          </cell>
          <cell r="U140">
            <v>28.44</v>
          </cell>
          <cell r="V140">
            <v>25.66</v>
          </cell>
          <cell r="W140">
            <v>30.88</v>
          </cell>
          <cell r="X140">
            <v>19.059999999999999</v>
          </cell>
          <cell r="Y140">
            <v>46.02</v>
          </cell>
          <cell r="Z140">
            <v>30.94</v>
          </cell>
          <cell r="AA140">
            <v>6.08</v>
          </cell>
          <cell r="AB140">
            <v>7.98</v>
          </cell>
          <cell r="AC140">
            <v>10.78</v>
          </cell>
          <cell r="AD140">
            <v>2.08</v>
          </cell>
          <cell r="AE140">
            <v>2.46</v>
          </cell>
          <cell r="AF140">
            <v>5.5</v>
          </cell>
          <cell r="AH140">
            <v>648.08000000000015</v>
          </cell>
        </row>
        <row r="141">
          <cell r="B141">
            <v>11.02</v>
          </cell>
          <cell r="C141" t="str">
            <v>Upper Primary School Grant</v>
          </cell>
          <cell r="D141">
            <v>17.02</v>
          </cell>
          <cell r="E141">
            <v>16.68</v>
          </cell>
          <cell r="F141">
            <v>12.88</v>
          </cell>
          <cell r="G141">
            <v>24.74</v>
          </cell>
          <cell r="H141">
            <v>16.34</v>
          </cell>
          <cell r="I141">
            <v>10.08</v>
          </cell>
          <cell r="J141">
            <v>16.739999999999998</v>
          </cell>
          <cell r="K141">
            <v>15.52</v>
          </cell>
          <cell r="L141">
            <v>19.5</v>
          </cell>
          <cell r="M141">
            <v>14.52</v>
          </cell>
          <cell r="N141">
            <v>9.92</v>
          </cell>
          <cell r="O141">
            <v>13.82</v>
          </cell>
          <cell r="P141">
            <v>10.38</v>
          </cell>
          <cell r="Q141">
            <v>8.14</v>
          </cell>
          <cell r="R141">
            <v>21.88</v>
          </cell>
          <cell r="S141">
            <v>22.9</v>
          </cell>
          <cell r="T141">
            <v>24.72</v>
          </cell>
          <cell r="U141">
            <v>24.02</v>
          </cell>
          <cell r="V141">
            <v>21.66</v>
          </cell>
          <cell r="W141">
            <v>25.7</v>
          </cell>
          <cell r="X141">
            <v>17.04</v>
          </cell>
          <cell r="Y141">
            <v>23.62</v>
          </cell>
          <cell r="Z141">
            <v>13.02</v>
          </cell>
          <cell r="AA141">
            <v>4.5199999999999996</v>
          </cell>
          <cell r="AB141">
            <v>2.2599999999999998</v>
          </cell>
          <cell r="AC141">
            <v>6.32</v>
          </cell>
          <cell r="AD141">
            <v>1.54</v>
          </cell>
          <cell r="AE141">
            <v>2.38</v>
          </cell>
          <cell r="AF141">
            <v>5.16</v>
          </cell>
          <cell r="AH141">
            <v>423.02</v>
          </cell>
        </row>
        <row r="143">
          <cell r="C143" t="str">
            <v>SUB TOTAL of L</v>
          </cell>
          <cell r="D143">
            <v>34.92</v>
          </cell>
          <cell r="E143">
            <v>36.44</v>
          </cell>
          <cell r="F143">
            <v>29.64</v>
          </cell>
          <cell r="G143">
            <v>51.16</v>
          </cell>
          <cell r="H143">
            <v>52.900000000000006</v>
          </cell>
          <cell r="I143">
            <v>25.42</v>
          </cell>
          <cell r="J143">
            <v>62.399999999999991</v>
          </cell>
          <cell r="K143">
            <v>36.82</v>
          </cell>
          <cell r="L143">
            <v>53.74</v>
          </cell>
          <cell r="M143">
            <v>30.36</v>
          </cell>
          <cell r="N143">
            <v>30.72</v>
          </cell>
          <cell r="O143">
            <v>32.879999999999995</v>
          </cell>
          <cell r="P143">
            <v>23.44</v>
          </cell>
          <cell r="Q143">
            <v>22.020000000000003</v>
          </cell>
          <cell r="R143">
            <v>44.86</v>
          </cell>
          <cell r="S143">
            <v>66.72</v>
          </cell>
          <cell r="T143">
            <v>73.539999999999992</v>
          </cell>
          <cell r="U143">
            <v>52.46</v>
          </cell>
          <cell r="V143">
            <v>47.32</v>
          </cell>
          <cell r="W143">
            <v>56.58</v>
          </cell>
          <cell r="X143">
            <v>36.099999999999994</v>
          </cell>
          <cell r="Y143">
            <v>69.64</v>
          </cell>
          <cell r="Z143">
            <v>43.96</v>
          </cell>
          <cell r="AA143">
            <v>10.6</v>
          </cell>
          <cell r="AB143">
            <v>10.24</v>
          </cell>
          <cell r="AC143">
            <v>17.100000000000001</v>
          </cell>
          <cell r="AD143">
            <v>3.62</v>
          </cell>
          <cell r="AE143">
            <v>4.84</v>
          </cell>
          <cell r="AF143">
            <v>10.66</v>
          </cell>
          <cell r="AG143">
            <v>0</v>
          </cell>
          <cell r="AH143">
            <v>1071.0999999999999</v>
          </cell>
        </row>
        <row r="146">
          <cell r="A146" t="str">
            <v>M</v>
          </cell>
          <cell r="B146" t="str">
            <v>TEACHERS GRANT</v>
          </cell>
        </row>
        <row r="148">
          <cell r="B148">
            <v>12.01</v>
          </cell>
          <cell r="C148" t="str">
            <v>Primary Teachers Grant</v>
          </cell>
          <cell r="D148">
            <v>31.285</v>
          </cell>
          <cell r="E148">
            <v>33.78</v>
          </cell>
          <cell r="F148">
            <v>23.984999999999999</v>
          </cell>
          <cell r="G148">
            <v>35.9</v>
          </cell>
          <cell r="H148">
            <v>40.340000000000003</v>
          </cell>
          <cell r="I148">
            <v>21.504999999999999</v>
          </cell>
          <cell r="J148">
            <v>47.53</v>
          </cell>
          <cell r="K148">
            <v>33.505000000000003</v>
          </cell>
          <cell r="L148">
            <v>44.585000000000001</v>
          </cell>
          <cell r="M148">
            <v>26.175000000000001</v>
          </cell>
          <cell r="N148">
            <v>25.055</v>
          </cell>
          <cell r="O148">
            <v>24.135000000000002</v>
          </cell>
          <cell r="P148">
            <v>20.725000000000001</v>
          </cell>
          <cell r="Q148">
            <v>11.865</v>
          </cell>
          <cell r="R148">
            <v>48.68</v>
          </cell>
          <cell r="S148">
            <v>58.07</v>
          </cell>
          <cell r="T148">
            <v>52.655000000000001</v>
          </cell>
          <cell r="U148">
            <v>32.17</v>
          </cell>
          <cell r="V148">
            <v>44.494999999999997</v>
          </cell>
          <cell r="W148">
            <v>28.8</v>
          </cell>
          <cell r="X148">
            <v>31.06</v>
          </cell>
          <cell r="Y148">
            <v>51.094999999999999</v>
          </cell>
          <cell r="Z148">
            <v>37.055</v>
          </cell>
          <cell r="AA148">
            <v>8.4</v>
          </cell>
          <cell r="AB148">
            <v>6.77</v>
          </cell>
          <cell r="AC148">
            <v>25.2</v>
          </cell>
          <cell r="AD148">
            <v>4.5350000000000001</v>
          </cell>
          <cell r="AE148">
            <v>5.9649999999999999</v>
          </cell>
          <cell r="AF148">
            <v>17.2</v>
          </cell>
          <cell r="AH148">
            <v>872.51999999999987</v>
          </cell>
        </row>
        <row r="149">
          <cell r="B149">
            <v>12.02</v>
          </cell>
          <cell r="C149" t="str">
            <v>Upper Primary Teachers  Grant</v>
          </cell>
          <cell r="AH149">
            <v>0</v>
          </cell>
        </row>
        <row r="151">
          <cell r="A151" t="str">
            <v/>
          </cell>
          <cell r="C151" t="str">
            <v>SUB TOTAL of M</v>
          </cell>
          <cell r="D151">
            <v>31.285</v>
          </cell>
          <cell r="E151">
            <v>33.78</v>
          </cell>
          <cell r="F151">
            <v>23.984999999999999</v>
          </cell>
          <cell r="G151">
            <v>35.9</v>
          </cell>
          <cell r="H151">
            <v>40.340000000000003</v>
          </cell>
          <cell r="I151">
            <v>21.504999999999999</v>
          </cell>
          <cell r="J151">
            <v>47.53</v>
          </cell>
          <cell r="K151">
            <v>33.505000000000003</v>
          </cell>
          <cell r="L151">
            <v>44.585000000000001</v>
          </cell>
          <cell r="M151">
            <v>26.175000000000001</v>
          </cell>
          <cell r="N151">
            <v>25.055</v>
          </cell>
          <cell r="O151">
            <v>24.135000000000002</v>
          </cell>
          <cell r="P151">
            <v>20.725000000000001</v>
          </cell>
          <cell r="Q151">
            <v>11.865</v>
          </cell>
          <cell r="R151">
            <v>48.68</v>
          </cell>
          <cell r="S151">
            <v>58.07</v>
          </cell>
          <cell r="T151">
            <v>52.655000000000001</v>
          </cell>
          <cell r="U151">
            <v>32.17</v>
          </cell>
          <cell r="V151">
            <v>44.494999999999997</v>
          </cell>
          <cell r="W151">
            <v>28.8</v>
          </cell>
          <cell r="X151">
            <v>31.06</v>
          </cell>
          <cell r="Y151">
            <v>51.094999999999999</v>
          </cell>
          <cell r="Z151">
            <v>37.055</v>
          </cell>
          <cell r="AA151">
            <v>8.4</v>
          </cell>
          <cell r="AB151">
            <v>6.77</v>
          </cell>
          <cell r="AC151">
            <v>25.2</v>
          </cell>
          <cell r="AD151">
            <v>4.5350000000000001</v>
          </cell>
          <cell r="AE151">
            <v>5.9649999999999999</v>
          </cell>
          <cell r="AF151">
            <v>17.2</v>
          </cell>
          <cell r="AG151">
            <v>0</v>
          </cell>
          <cell r="AH151">
            <v>872.51999999999987</v>
          </cell>
        </row>
        <row r="153">
          <cell r="A153" t="str">
            <v>N</v>
          </cell>
          <cell r="B153" t="str">
            <v>TEACHERS SALARY</v>
          </cell>
        </row>
        <row r="155">
          <cell r="B155">
            <v>13.01</v>
          </cell>
          <cell r="C155" t="str">
            <v>Primary New Teachers</v>
          </cell>
          <cell r="AH155">
            <v>0</v>
          </cell>
        </row>
        <row r="156">
          <cell r="B156">
            <v>13.02</v>
          </cell>
          <cell r="C156" t="str">
            <v>U P New Teachers Salary</v>
          </cell>
          <cell r="AH156">
            <v>0</v>
          </cell>
        </row>
        <row r="157">
          <cell r="B157">
            <v>13.03</v>
          </cell>
          <cell r="C157" t="str">
            <v>New Other</v>
          </cell>
          <cell r="AH157">
            <v>0</v>
          </cell>
        </row>
        <row r="159">
          <cell r="C159" t="str">
            <v>SUB TOTAL of 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</row>
        <row r="161">
          <cell r="A161" t="str">
            <v>O</v>
          </cell>
          <cell r="B161" t="str">
            <v>TEACHING LEARNING EQUIPMENT</v>
          </cell>
        </row>
        <row r="163">
          <cell r="B163">
            <v>15.01</v>
          </cell>
          <cell r="C163" t="str">
            <v>TLE- New Primary</v>
          </cell>
          <cell r="AH163">
            <v>0</v>
          </cell>
        </row>
        <row r="164">
          <cell r="B164">
            <v>15.02</v>
          </cell>
          <cell r="C164" t="str">
            <v>TLE -New Upper Primary</v>
          </cell>
          <cell r="AH164">
            <v>0</v>
          </cell>
        </row>
        <row r="165">
          <cell r="B165">
            <v>15.03</v>
          </cell>
          <cell r="C165" t="str">
            <v>UPS Not Covered under OBB</v>
          </cell>
          <cell r="D165">
            <v>73.5</v>
          </cell>
          <cell r="F165">
            <v>20</v>
          </cell>
          <cell r="G165">
            <v>6.5</v>
          </cell>
          <cell r="H165">
            <v>275</v>
          </cell>
          <cell r="J165">
            <v>4.5</v>
          </cell>
          <cell r="L165">
            <v>8</v>
          </cell>
          <cell r="M165">
            <v>16</v>
          </cell>
          <cell r="N165">
            <v>100.5</v>
          </cell>
          <cell r="O165">
            <v>15</v>
          </cell>
          <cell r="P165">
            <v>85.5</v>
          </cell>
          <cell r="Q165">
            <v>32</v>
          </cell>
          <cell r="R165">
            <v>82.5</v>
          </cell>
          <cell r="S165">
            <v>65.5</v>
          </cell>
          <cell r="T165">
            <v>97</v>
          </cell>
          <cell r="V165">
            <v>3</v>
          </cell>
          <cell r="X165">
            <v>135.5</v>
          </cell>
          <cell r="Z165">
            <v>53.5</v>
          </cell>
          <cell r="AB165">
            <v>23.5</v>
          </cell>
          <cell r="AE165">
            <v>0.5</v>
          </cell>
          <cell r="AH165">
            <v>1097.5</v>
          </cell>
        </row>
        <row r="166">
          <cell r="B166">
            <v>15.04</v>
          </cell>
          <cell r="C166" t="str">
            <v>Other (TLE)</v>
          </cell>
          <cell r="AH166">
            <v>0</v>
          </cell>
        </row>
        <row r="168">
          <cell r="C168" t="str">
            <v>SUB TOTAL of O</v>
          </cell>
          <cell r="D168">
            <v>73.5</v>
          </cell>
          <cell r="E168">
            <v>0</v>
          </cell>
          <cell r="F168">
            <v>20</v>
          </cell>
          <cell r="G168">
            <v>6.5</v>
          </cell>
          <cell r="H168">
            <v>275</v>
          </cell>
          <cell r="I168">
            <v>0</v>
          </cell>
          <cell r="J168">
            <v>4.5</v>
          </cell>
          <cell r="K168">
            <v>0</v>
          </cell>
          <cell r="L168">
            <v>8</v>
          </cell>
          <cell r="M168">
            <v>16</v>
          </cell>
          <cell r="N168">
            <v>100.5</v>
          </cell>
          <cell r="O168">
            <v>15</v>
          </cell>
          <cell r="P168">
            <v>85.5</v>
          </cell>
          <cell r="Q168">
            <v>32</v>
          </cell>
          <cell r="R168">
            <v>82.5</v>
          </cell>
          <cell r="S168">
            <v>65.5</v>
          </cell>
          <cell r="T168">
            <v>97</v>
          </cell>
          <cell r="U168">
            <v>0</v>
          </cell>
          <cell r="V168">
            <v>3</v>
          </cell>
          <cell r="W168">
            <v>0</v>
          </cell>
          <cell r="X168">
            <v>135.5</v>
          </cell>
          <cell r="Y168">
            <v>0</v>
          </cell>
          <cell r="Z168">
            <v>53.5</v>
          </cell>
          <cell r="AA168">
            <v>0</v>
          </cell>
          <cell r="AB168">
            <v>23.5</v>
          </cell>
          <cell r="AC168">
            <v>0</v>
          </cell>
          <cell r="AD168">
            <v>0</v>
          </cell>
          <cell r="AE168">
            <v>0.5</v>
          </cell>
          <cell r="AF168">
            <v>0</v>
          </cell>
          <cell r="AG168">
            <v>0</v>
          </cell>
          <cell r="AH168">
            <v>1097.5</v>
          </cell>
        </row>
        <row r="170">
          <cell r="A170" t="str">
            <v>P</v>
          </cell>
          <cell r="B170" t="str">
            <v>TEACHERS TRAINNING</v>
          </cell>
        </row>
        <row r="172">
          <cell r="B172">
            <v>16.010000000000002</v>
          </cell>
          <cell r="C172" t="str">
            <v>Inservice Teachers Trainning</v>
          </cell>
          <cell r="D172">
            <v>87.597999999999999</v>
          </cell>
          <cell r="E172">
            <v>94.584000000000003</v>
          </cell>
          <cell r="F172">
            <v>67.158000000000001</v>
          </cell>
          <cell r="G172">
            <v>100.52</v>
          </cell>
          <cell r="H172">
            <v>112.952</v>
          </cell>
          <cell r="I172">
            <v>60.213999999999999</v>
          </cell>
          <cell r="J172">
            <v>133.084</v>
          </cell>
          <cell r="K172">
            <v>93.813999999999993</v>
          </cell>
          <cell r="L172">
            <v>124.83799999999999</v>
          </cell>
          <cell r="M172">
            <v>73.290000000000006</v>
          </cell>
          <cell r="N172">
            <v>70.153999999999996</v>
          </cell>
          <cell r="O172">
            <v>67.578000000000003</v>
          </cell>
          <cell r="P172">
            <v>58.03</v>
          </cell>
          <cell r="Q172">
            <v>33.222000000000001</v>
          </cell>
          <cell r="R172">
            <v>136.304</v>
          </cell>
          <cell r="S172">
            <v>162.596</v>
          </cell>
          <cell r="T172">
            <v>147.434</v>
          </cell>
          <cell r="U172">
            <v>90.075999999999993</v>
          </cell>
          <cell r="V172">
            <v>124.586</v>
          </cell>
          <cell r="W172">
            <v>80.64</v>
          </cell>
          <cell r="X172">
            <v>86.968000000000004</v>
          </cell>
          <cell r="Y172">
            <v>143.066</v>
          </cell>
          <cell r="Z172">
            <v>103.754</v>
          </cell>
          <cell r="AA172">
            <v>23.52</v>
          </cell>
          <cell r="AB172">
            <v>18.956</v>
          </cell>
          <cell r="AC172">
            <v>70.56</v>
          </cell>
          <cell r="AD172">
            <v>12.698</v>
          </cell>
          <cell r="AE172">
            <v>16.702000000000002</v>
          </cell>
          <cell r="AF172">
            <v>48.16</v>
          </cell>
          <cell r="AH172">
            <v>2443.056</v>
          </cell>
        </row>
        <row r="173">
          <cell r="B173">
            <v>16.02</v>
          </cell>
          <cell r="C173" t="str">
            <v>New Recruited Teachers Trainning</v>
          </cell>
          <cell r="AH173">
            <v>0</v>
          </cell>
        </row>
        <row r="174">
          <cell r="B174">
            <v>16.03</v>
          </cell>
          <cell r="C174" t="str">
            <v>Untrained</v>
          </cell>
          <cell r="AH174">
            <v>0</v>
          </cell>
        </row>
        <row r="175">
          <cell r="B175">
            <v>16.04</v>
          </cell>
          <cell r="C175" t="str">
            <v>Others</v>
          </cell>
          <cell r="AH175">
            <v>0</v>
          </cell>
        </row>
        <row r="177">
          <cell r="C177" t="str">
            <v>SUB TOTAL of P</v>
          </cell>
          <cell r="D177">
            <v>87.597999999999999</v>
          </cell>
          <cell r="E177">
            <v>94.584000000000003</v>
          </cell>
          <cell r="F177">
            <v>67.158000000000001</v>
          </cell>
          <cell r="G177">
            <v>100.52</v>
          </cell>
          <cell r="H177">
            <v>112.952</v>
          </cell>
          <cell r="I177">
            <v>60.213999999999999</v>
          </cell>
          <cell r="J177">
            <v>133.084</v>
          </cell>
          <cell r="K177">
            <v>93.813999999999993</v>
          </cell>
          <cell r="L177">
            <v>124.83799999999999</v>
          </cell>
          <cell r="M177">
            <v>73.290000000000006</v>
          </cell>
          <cell r="N177">
            <v>70.153999999999996</v>
          </cell>
          <cell r="O177">
            <v>67.578000000000003</v>
          </cell>
          <cell r="P177">
            <v>58.03</v>
          </cell>
          <cell r="Q177">
            <v>33.222000000000001</v>
          </cell>
          <cell r="R177">
            <v>136.304</v>
          </cell>
          <cell r="S177">
            <v>162.596</v>
          </cell>
          <cell r="T177">
            <v>147.434</v>
          </cell>
          <cell r="U177">
            <v>90.075999999999993</v>
          </cell>
          <cell r="V177">
            <v>124.586</v>
          </cell>
          <cell r="W177">
            <v>80.64</v>
          </cell>
          <cell r="X177">
            <v>86.968000000000004</v>
          </cell>
          <cell r="Y177">
            <v>143.066</v>
          </cell>
          <cell r="Z177">
            <v>103.754</v>
          </cell>
          <cell r="AA177">
            <v>23.52</v>
          </cell>
          <cell r="AB177">
            <v>18.956</v>
          </cell>
          <cell r="AC177">
            <v>70.56</v>
          </cell>
          <cell r="AD177">
            <v>12.698</v>
          </cell>
          <cell r="AE177">
            <v>16.702000000000002</v>
          </cell>
          <cell r="AF177">
            <v>48.16</v>
          </cell>
          <cell r="AG177">
            <v>0</v>
          </cell>
          <cell r="AH177">
            <v>2443.056</v>
          </cell>
        </row>
        <row r="179">
          <cell r="A179" t="str">
            <v>Q</v>
          </cell>
          <cell r="B179" t="str">
            <v>COMMUNITY MOBILIZATION</v>
          </cell>
        </row>
        <row r="181">
          <cell r="B181">
            <v>17.010000000000002</v>
          </cell>
          <cell r="C181" t="str">
            <v>Community Mobilization</v>
          </cell>
          <cell r="D181">
            <v>2.3959999999999999</v>
          </cell>
          <cell r="E181">
            <v>3.1989999999999998</v>
          </cell>
          <cell r="F181">
            <v>2.2629999999999999</v>
          </cell>
          <cell r="G181">
            <v>3.8079999999999998</v>
          </cell>
          <cell r="H181">
            <v>5.266</v>
          </cell>
          <cell r="I181">
            <v>1.9159999999999999</v>
          </cell>
          <cell r="J181">
            <v>6.4740000000000002</v>
          </cell>
          <cell r="K181">
            <v>2.1520000000000001</v>
          </cell>
          <cell r="L181">
            <v>3.528</v>
          </cell>
          <cell r="M181">
            <v>2.597</v>
          </cell>
          <cell r="N181">
            <v>2.4119999999999999</v>
          </cell>
          <cell r="O181">
            <v>2.7439999999999998</v>
          </cell>
          <cell r="P181">
            <v>1.48</v>
          </cell>
          <cell r="Q181">
            <v>2.153</v>
          </cell>
          <cell r="R181">
            <v>3.496</v>
          </cell>
          <cell r="S181">
            <v>5.9050000000000002</v>
          </cell>
          <cell r="T181">
            <v>6.2</v>
          </cell>
          <cell r="U181">
            <v>3.3940000000000001</v>
          </cell>
          <cell r="V181">
            <v>3.7429999999999999</v>
          </cell>
          <cell r="W181">
            <v>4.62</v>
          </cell>
          <cell r="X181">
            <v>2.7970000000000002</v>
          </cell>
          <cell r="Y181">
            <v>6.7549999999999999</v>
          </cell>
          <cell r="Z181">
            <v>3.5289999999999999</v>
          </cell>
          <cell r="AA181">
            <v>0.74199999999999999</v>
          </cell>
          <cell r="AB181">
            <v>1.2250000000000001</v>
          </cell>
          <cell r="AC181">
            <v>0.75</v>
          </cell>
          <cell r="AD181">
            <v>0.18</v>
          </cell>
          <cell r="AE181">
            <v>0.186</v>
          </cell>
          <cell r="AF181">
            <v>0.40900000000000003</v>
          </cell>
          <cell r="AH181">
            <v>86.319000000000017</v>
          </cell>
        </row>
        <row r="183">
          <cell r="C183" t="str">
            <v>SUB TOTAL of Q</v>
          </cell>
          <cell r="D183">
            <v>2.3959999999999999</v>
          </cell>
          <cell r="E183">
            <v>3.1989999999999998</v>
          </cell>
          <cell r="F183">
            <v>2.2629999999999999</v>
          </cell>
          <cell r="G183">
            <v>3.8079999999999998</v>
          </cell>
          <cell r="H183">
            <v>5.266</v>
          </cell>
          <cell r="I183">
            <v>1.9159999999999999</v>
          </cell>
          <cell r="J183">
            <v>6.4740000000000002</v>
          </cell>
          <cell r="K183">
            <v>2.1520000000000001</v>
          </cell>
          <cell r="L183">
            <v>3.528</v>
          </cell>
          <cell r="M183">
            <v>2.597</v>
          </cell>
          <cell r="N183">
            <v>2.4119999999999999</v>
          </cell>
          <cell r="O183">
            <v>2.7439999999999998</v>
          </cell>
          <cell r="P183">
            <v>1.48</v>
          </cell>
          <cell r="Q183">
            <v>2.153</v>
          </cell>
          <cell r="R183">
            <v>3.496</v>
          </cell>
          <cell r="S183">
            <v>5.9050000000000002</v>
          </cell>
          <cell r="T183">
            <v>6.2</v>
          </cell>
          <cell r="U183">
            <v>3.3940000000000001</v>
          </cell>
          <cell r="V183">
            <v>3.7429999999999999</v>
          </cell>
          <cell r="W183">
            <v>4.62</v>
          </cell>
          <cell r="X183">
            <v>2.7970000000000002</v>
          </cell>
          <cell r="Y183">
            <v>6.7549999999999999</v>
          </cell>
          <cell r="Z183">
            <v>3.5289999999999999</v>
          </cell>
          <cell r="AA183">
            <v>0.74199999999999999</v>
          </cell>
          <cell r="AB183">
            <v>1.2250000000000001</v>
          </cell>
          <cell r="AC183">
            <v>0.75</v>
          </cell>
          <cell r="AD183">
            <v>0.18</v>
          </cell>
          <cell r="AE183">
            <v>0.186</v>
          </cell>
          <cell r="AF183">
            <v>0.40900000000000003</v>
          </cell>
          <cell r="AG183">
            <v>0</v>
          </cell>
          <cell r="AH183">
            <v>86.319000000000017</v>
          </cell>
        </row>
        <row r="185">
          <cell r="C185" t="str">
            <v>TOTAL OF A TO Q</v>
          </cell>
          <cell r="D185">
            <v>1099.627</v>
          </cell>
          <cell r="E185">
            <v>842.08900000000006</v>
          </cell>
          <cell r="F185">
            <v>941.16200000000003</v>
          </cell>
          <cell r="G185">
            <v>2355.7109999999998</v>
          </cell>
          <cell r="H185">
            <v>1520.749</v>
          </cell>
          <cell r="I185">
            <v>580.07700000000011</v>
          </cell>
          <cell r="J185">
            <v>1510.65</v>
          </cell>
          <cell r="K185">
            <v>944.34400000000005</v>
          </cell>
          <cell r="L185">
            <v>1108.45</v>
          </cell>
          <cell r="M185">
            <v>796.81599999999992</v>
          </cell>
          <cell r="N185">
            <v>1132.9180000000001</v>
          </cell>
          <cell r="O185">
            <v>1509.8339999999998</v>
          </cell>
          <cell r="P185">
            <v>686.06400000000008</v>
          </cell>
          <cell r="Q185">
            <v>637.97400000000016</v>
          </cell>
          <cell r="R185">
            <v>1158.0520000000001</v>
          </cell>
          <cell r="S185">
            <v>3853.3400000000011</v>
          </cell>
          <cell r="T185">
            <v>1391.2820000000002</v>
          </cell>
          <cell r="U185">
            <v>1021.146</v>
          </cell>
          <cell r="V185">
            <v>4118.6459999999997</v>
          </cell>
          <cell r="W185">
            <v>1782.1639999999995</v>
          </cell>
          <cell r="X185">
            <v>1094.126</v>
          </cell>
          <cell r="Y185">
            <v>2311.5469999999991</v>
          </cell>
          <cell r="Z185">
            <v>2549.3009999999999</v>
          </cell>
          <cell r="AA185">
            <v>301.58100000000002</v>
          </cell>
          <cell r="AB185">
            <v>344.048</v>
          </cell>
          <cell r="AC185">
            <v>606.88300000000004</v>
          </cell>
          <cell r="AD185">
            <v>144.05400000000003</v>
          </cell>
          <cell r="AE185">
            <v>113.88600000000001</v>
          </cell>
          <cell r="AF185">
            <v>277.911</v>
          </cell>
          <cell r="AG185">
            <v>0</v>
          </cell>
          <cell r="AH185">
            <v>36734.431999999993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istrictwise awppb"/>
      <sheetName val="28"/>
    </sheetNames>
    <sheetDataSet>
      <sheetData sheetId="0" refreshError="1">
        <row r="1">
          <cell r="C1" t="str">
            <v xml:space="preserve">DISBURSEMENT REPORT </v>
          </cell>
        </row>
        <row r="3">
          <cell r="C3" t="str">
            <v xml:space="preserve">DISBURSEMENT DONE BY EACH DISTRICT &amp; MUNICIPAL CORPORATION AGAINST EACH GRANT HEAD </v>
          </cell>
        </row>
        <row r="5">
          <cell r="C5" t="str">
            <v xml:space="preserve">THE MONTH FROM July 2006   </v>
          </cell>
          <cell r="I5" t="str">
            <v>Rs. in lacs</v>
          </cell>
        </row>
        <row r="8">
          <cell r="B8" t="str">
            <v>CODES</v>
          </cell>
          <cell r="C8" t="str">
            <v>GRANT HEADS</v>
          </cell>
          <cell r="D8" t="str">
            <v>AHMEDABAD</v>
          </cell>
          <cell r="E8" t="str">
            <v>MEHSANA</v>
          </cell>
          <cell r="F8" t="str">
            <v>PATAN</v>
          </cell>
          <cell r="G8" t="str">
            <v>RAJKOT</v>
          </cell>
          <cell r="H8" t="str">
            <v>SURAT</v>
          </cell>
          <cell r="I8" t="str">
            <v>NAVSARI</v>
          </cell>
          <cell r="J8" t="str">
            <v>VADODARA</v>
          </cell>
          <cell r="K8" t="str">
            <v>ANAND</v>
          </cell>
          <cell r="L8" t="str">
            <v>KHEDA</v>
          </cell>
          <cell r="M8" t="str">
            <v>AMRELI</v>
          </cell>
          <cell r="N8" t="str">
            <v>VALSAD</v>
          </cell>
          <cell r="O8" t="str">
            <v>BHARUCH</v>
          </cell>
          <cell r="P8" t="str">
            <v>G`NAGAR</v>
          </cell>
          <cell r="Q8" t="str">
            <v>NARMADA</v>
          </cell>
          <cell r="R8" t="str">
            <v>BHAVNAGAR</v>
          </cell>
          <cell r="S8" t="str">
            <v>BANASKANTHA</v>
          </cell>
          <cell r="T8" t="str">
            <v>SABARKANTHA</v>
          </cell>
          <cell r="U8" t="str">
            <v>JAMNAGAR</v>
          </cell>
          <cell r="V8" t="str">
            <v>JUNAGADH</v>
          </cell>
          <cell r="W8" t="str">
            <v>KUTCH</v>
          </cell>
          <cell r="X8" t="str">
            <v>S'NAGAR</v>
          </cell>
          <cell r="Y8" t="str">
            <v>PANCHMAHAL</v>
          </cell>
          <cell r="Z8" t="str">
            <v>DAHOD</v>
          </cell>
          <cell r="AA8" t="str">
            <v>PORBANDAR</v>
          </cell>
          <cell r="AB8" t="str">
            <v>DANG</v>
          </cell>
          <cell r="AC8" t="str">
            <v>MC AHMEDABAD</v>
          </cell>
          <cell r="AD8" t="str">
            <v>MC RAJKOT</v>
          </cell>
          <cell r="AE8" t="str">
            <v>MC VADODARA</v>
          </cell>
          <cell r="AF8" t="str">
            <v>MC SURAT</v>
          </cell>
          <cell r="AG8" t="str">
            <v>S P O</v>
          </cell>
          <cell r="AH8" t="str">
            <v>TOTAL</v>
          </cell>
        </row>
        <row r="10">
          <cell r="D10">
            <v>1</v>
          </cell>
          <cell r="E10">
            <v>2</v>
          </cell>
          <cell r="F10">
            <v>3</v>
          </cell>
          <cell r="G10">
            <v>4</v>
          </cell>
          <cell r="H10">
            <v>5</v>
          </cell>
          <cell r="I10">
            <v>6</v>
          </cell>
          <cell r="J10">
            <v>7</v>
          </cell>
          <cell r="K10">
            <v>8</v>
          </cell>
          <cell r="L10">
            <v>9</v>
          </cell>
          <cell r="M10">
            <v>10</v>
          </cell>
          <cell r="N10">
            <v>11</v>
          </cell>
          <cell r="O10">
            <v>12</v>
          </cell>
          <cell r="P10">
            <v>13</v>
          </cell>
          <cell r="Q10">
            <v>14</v>
          </cell>
          <cell r="R10">
            <v>15</v>
          </cell>
          <cell r="S10">
            <v>16</v>
          </cell>
          <cell r="T10">
            <v>17</v>
          </cell>
          <cell r="U10">
            <v>18</v>
          </cell>
          <cell r="V10">
            <v>19</v>
          </cell>
          <cell r="W10">
            <v>20</v>
          </cell>
          <cell r="X10">
            <v>21</v>
          </cell>
          <cell r="Y10">
            <v>22</v>
          </cell>
          <cell r="Z10">
            <v>23</v>
          </cell>
          <cell r="AA10">
            <v>24</v>
          </cell>
          <cell r="AB10">
            <v>25</v>
          </cell>
          <cell r="AC10">
            <v>26</v>
          </cell>
          <cell r="AD10">
            <v>27</v>
          </cell>
          <cell r="AE10">
            <v>28</v>
          </cell>
          <cell r="AF10">
            <v>29</v>
          </cell>
          <cell r="AG10">
            <v>30</v>
          </cell>
        </row>
        <row r="12">
          <cell r="A12" t="str">
            <v>A</v>
          </cell>
          <cell r="B12" t="str">
            <v>NEW SCHOOL</v>
          </cell>
        </row>
        <row r="14">
          <cell r="B14">
            <v>0.01</v>
          </cell>
          <cell r="C14" t="str">
            <v>New Primary School</v>
          </cell>
          <cell r="AH14">
            <v>0</v>
          </cell>
        </row>
        <row r="15">
          <cell r="B15">
            <v>0.02</v>
          </cell>
          <cell r="C15" t="str">
            <v>New Upper Primary School</v>
          </cell>
          <cell r="AH15">
            <v>0</v>
          </cell>
        </row>
        <row r="17">
          <cell r="C17" t="str">
            <v>SUB TOTAL of 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9">
          <cell r="A19" t="str">
            <v>B</v>
          </cell>
          <cell r="B19" t="str">
            <v>BLOCK RESOURCE CENTRE</v>
          </cell>
        </row>
        <row r="21">
          <cell r="B21">
            <v>1.01</v>
          </cell>
          <cell r="C21" t="str">
            <v>Salary for BRC</v>
          </cell>
          <cell r="D21">
            <v>11.88</v>
          </cell>
          <cell r="E21">
            <v>9.7200000000000006</v>
          </cell>
          <cell r="F21">
            <v>7.56</v>
          </cell>
          <cell r="G21">
            <v>15.12</v>
          </cell>
          <cell r="H21">
            <v>15.12</v>
          </cell>
          <cell r="I21">
            <v>5.4</v>
          </cell>
          <cell r="J21">
            <v>12.96</v>
          </cell>
          <cell r="K21">
            <v>8.64</v>
          </cell>
          <cell r="L21">
            <v>10.8</v>
          </cell>
          <cell r="M21">
            <v>11.88</v>
          </cell>
          <cell r="N21">
            <v>5.4</v>
          </cell>
          <cell r="O21">
            <v>8.64</v>
          </cell>
          <cell r="P21">
            <v>4.32</v>
          </cell>
          <cell r="Q21">
            <v>4.32</v>
          </cell>
          <cell r="R21">
            <v>11.88</v>
          </cell>
          <cell r="S21">
            <v>12.96</v>
          </cell>
          <cell r="T21">
            <v>14.04</v>
          </cell>
          <cell r="U21">
            <v>10.8</v>
          </cell>
          <cell r="V21">
            <v>15.12</v>
          </cell>
          <cell r="W21">
            <v>10.8</v>
          </cell>
          <cell r="X21">
            <v>5.4</v>
          </cell>
          <cell r="Y21">
            <v>11.88</v>
          </cell>
          <cell r="Z21">
            <v>7.56</v>
          </cell>
          <cell r="AA21">
            <v>3.24</v>
          </cell>
          <cell r="AH21">
            <v>235.44000000000003</v>
          </cell>
        </row>
        <row r="22">
          <cell r="B22">
            <v>1.02</v>
          </cell>
          <cell r="C22" t="str">
            <v>Salary of BRP</v>
          </cell>
          <cell r="AH22">
            <v>0</v>
          </cell>
        </row>
        <row r="23">
          <cell r="B23">
            <v>1.03</v>
          </cell>
          <cell r="C23" t="str">
            <v>Furniture for BRC</v>
          </cell>
          <cell r="AH23">
            <v>0</v>
          </cell>
        </row>
        <row r="24">
          <cell r="B24">
            <v>1.04</v>
          </cell>
          <cell r="C24" t="str">
            <v>Contingency Grant to BRC</v>
          </cell>
          <cell r="D24">
            <v>1.375</v>
          </cell>
          <cell r="E24">
            <v>1.125</v>
          </cell>
          <cell r="F24">
            <v>0.875</v>
          </cell>
          <cell r="G24">
            <v>1.75</v>
          </cell>
          <cell r="H24">
            <v>1.75</v>
          </cell>
          <cell r="I24">
            <v>0.625</v>
          </cell>
          <cell r="J24">
            <v>1.5</v>
          </cell>
          <cell r="K24">
            <v>1</v>
          </cell>
          <cell r="L24">
            <v>1.25</v>
          </cell>
          <cell r="M24">
            <v>1.375</v>
          </cell>
          <cell r="N24">
            <v>0.625</v>
          </cell>
          <cell r="O24">
            <v>1</v>
          </cell>
          <cell r="P24">
            <v>0.5</v>
          </cell>
          <cell r="Q24">
            <v>0.5</v>
          </cell>
          <cell r="R24">
            <v>1.375</v>
          </cell>
          <cell r="S24">
            <v>1.5</v>
          </cell>
          <cell r="T24">
            <v>1.625</v>
          </cell>
          <cell r="U24">
            <v>1.25</v>
          </cell>
          <cell r="V24">
            <v>1.75</v>
          </cell>
          <cell r="W24">
            <v>1.25</v>
          </cell>
          <cell r="X24">
            <v>1.25</v>
          </cell>
          <cell r="Y24">
            <v>1.375</v>
          </cell>
          <cell r="Z24">
            <v>0.875</v>
          </cell>
          <cell r="AA24">
            <v>0.375</v>
          </cell>
          <cell r="AB24">
            <v>0.125</v>
          </cell>
          <cell r="AH24">
            <v>28</v>
          </cell>
        </row>
        <row r="25">
          <cell r="B25">
            <v>1.05</v>
          </cell>
          <cell r="C25" t="str">
            <v>Meeting and Travel Allowances</v>
          </cell>
          <cell r="D25">
            <v>0.66</v>
          </cell>
          <cell r="E25">
            <v>0.54</v>
          </cell>
          <cell r="F25">
            <v>0.42</v>
          </cell>
          <cell r="G25">
            <v>0.84</v>
          </cell>
          <cell r="H25">
            <v>0.84</v>
          </cell>
          <cell r="I25">
            <v>0.3</v>
          </cell>
          <cell r="J25">
            <v>0.72</v>
          </cell>
          <cell r="K25">
            <v>0.48</v>
          </cell>
          <cell r="L25">
            <v>0.6</v>
          </cell>
          <cell r="M25">
            <v>0.66</v>
          </cell>
          <cell r="N25">
            <v>0.3</v>
          </cell>
          <cell r="O25">
            <v>0.48</v>
          </cell>
          <cell r="P25">
            <v>0.24</v>
          </cell>
          <cell r="Q25">
            <v>0.24</v>
          </cell>
          <cell r="R25">
            <v>0.66</v>
          </cell>
          <cell r="S25">
            <v>0.72</v>
          </cell>
          <cell r="T25">
            <v>0.78</v>
          </cell>
          <cell r="U25">
            <v>0.6</v>
          </cell>
          <cell r="V25">
            <v>0.84</v>
          </cell>
          <cell r="W25">
            <v>0.6</v>
          </cell>
          <cell r="X25">
            <v>0.6</v>
          </cell>
          <cell r="Y25">
            <v>0.66</v>
          </cell>
          <cell r="Z25">
            <v>0.42</v>
          </cell>
          <cell r="AA25">
            <v>0.18</v>
          </cell>
          <cell r="AB25">
            <v>0.06</v>
          </cell>
          <cell r="AH25">
            <v>13.439999999999998</v>
          </cell>
        </row>
        <row r="26">
          <cell r="B26">
            <v>1.06</v>
          </cell>
          <cell r="C26" t="str">
            <v>TLM Grant to BRC</v>
          </cell>
          <cell r="D26">
            <v>0.55000000000000004</v>
          </cell>
          <cell r="E26">
            <v>0.45</v>
          </cell>
          <cell r="F26">
            <v>0.35</v>
          </cell>
          <cell r="G26">
            <v>0.7</v>
          </cell>
          <cell r="H26">
            <v>0.7</v>
          </cell>
          <cell r="I26">
            <v>0.25</v>
          </cell>
          <cell r="J26">
            <v>0.6</v>
          </cell>
          <cell r="K26">
            <v>0.4</v>
          </cell>
          <cell r="L26">
            <v>0.5</v>
          </cell>
          <cell r="M26">
            <v>0.55000000000000004</v>
          </cell>
          <cell r="N26">
            <v>0.25</v>
          </cell>
          <cell r="O26">
            <v>0.4</v>
          </cell>
          <cell r="P26">
            <v>0.2</v>
          </cell>
          <cell r="Q26">
            <v>0.2</v>
          </cell>
          <cell r="R26">
            <v>0.55000000000000004</v>
          </cell>
          <cell r="S26">
            <v>0.6</v>
          </cell>
          <cell r="T26">
            <v>0.65</v>
          </cell>
          <cell r="U26">
            <v>0.5</v>
          </cell>
          <cell r="V26">
            <v>0.7</v>
          </cell>
          <cell r="W26">
            <v>0.5</v>
          </cell>
          <cell r="X26">
            <v>0.5</v>
          </cell>
          <cell r="Y26">
            <v>0.55000000000000004</v>
          </cell>
          <cell r="Z26">
            <v>0.35</v>
          </cell>
          <cell r="AA26">
            <v>0.15</v>
          </cell>
          <cell r="AB26">
            <v>0.05</v>
          </cell>
          <cell r="AH26">
            <v>11.200000000000001</v>
          </cell>
        </row>
        <row r="27">
          <cell r="B27">
            <v>1.07</v>
          </cell>
          <cell r="C27" t="str">
            <v>Others</v>
          </cell>
          <cell r="AH27">
            <v>0</v>
          </cell>
        </row>
        <row r="29">
          <cell r="C29" t="str">
            <v>SUB TOTAL of B</v>
          </cell>
          <cell r="D29">
            <v>14.465000000000002</v>
          </cell>
          <cell r="E29">
            <v>11.835000000000001</v>
          </cell>
          <cell r="F29">
            <v>9.2049999999999983</v>
          </cell>
          <cell r="G29">
            <v>18.409999999999997</v>
          </cell>
          <cell r="H29">
            <v>18.409999999999997</v>
          </cell>
          <cell r="I29">
            <v>6.5750000000000002</v>
          </cell>
          <cell r="J29">
            <v>15.780000000000001</v>
          </cell>
          <cell r="K29">
            <v>10.520000000000001</v>
          </cell>
          <cell r="L29">
            <v>13.15</v>
          </cell>
          <cell r="M29">
            <v>14.465000000000002</v>
          </cell>
          <cell r="N29">
            <v>6.5750000000000002</v>
          </cell>
          <cell r="O29">
            <v>10.520000000000001</v>
          </cell>
          <cell r="P29">
            <v>5.2600000000000007</v>
          </cell>
          <cell r="Q29">
            <v>5.2600000000000007</v>
          </cell>
          <cell r="R29">
            <v>14.465000000000002</v>
          </cell>
          <cell r="S29">
            <v>15.780000000000001</v>
          </cell>
          <cell r="T29">
            <v>17.094999999999999</v>
          </cell>
          <cell r="U29">
            <v>13.15</v>
          </cell>
          <cell r="V29">
            <v>18.409999999999997</v>
          </cell>
          <cell r="W29">
            <v>13.15</v>
          </cell>
          <cell r="X29">
            <v>7.75</v>
          </cell>
          <cell r="Y29">
            <v>14.465000000000002</v>
          </cell>
          <cell r="Z29">
            <v>9.2049999999999983</v>
          </cell>
          <cell r="AA29">
            <v>3.9450000000000003</v>
          </cell>
          <cell r="AB29">
            <v>0.23499999999999999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288.08000000000004</v>
          </cell>
        </row>
        <row r="31">
          <cell r="A31" t="str">
            <v>C</v>
          </cell>
          <cell r="B31" t="str">
            <v>CLUSTER RESOURCE CENTRE</v>
          </cell>
        </row>
        <row r="33">
          <cell r="B33">
            <v>2.0099999999999998</v>
          </cell>
          <cell r="C33" t="str">
            <v>Salary for CRC</v>
          </cell>
          <cell r="D33">
            <v>42</v>
          </cell>
          <cell r="E33">
            <v>28.8</v>
          </cell>
          <cell r="F33">
            <v>20.7</v>
          </cell>
          <cell r="G33">
            <v>44.7</v>
          </cell>
          <cell r="H33">
            <v>65.400000000000006</v>
          </cell>
          <cell r="I33">
            <v>25.2</v>
          </cell>
          <cell r="J33">
            <v>63</v>
          </cell>
          <cell r="K33">
            <v>37.5</v>
          </cell>
          <cell r="L33">
            <v>56.1</v>
          </cell>
          <cell r="M33">
            <v>36.299999999999997</v>
          </cell>
          <cell r="N33">
            <v>28.5</v>
          </cell>
          <cell r="O33">
            <v>30.6</v>
          </cell>
          <cell r="P33">
            <v>17.100000000000001</v>
          </cell>
          <cell r="Q33">
            <v>21</v>
          </cell>
          <cell r="R33">
            <v>3.9</v>
          </cell>
          <cell r="S33">
            <v>1.8</v>
          </cell>
          <cell r="T33">
            <v>6</v>
          </cell>
          <cell r="U33">
            <v>4.8</v>
          </cell>
          <cell r="V33">
            <v>14.4</v>
          </cell>
          <cell r="W33">
            <v>1.2</v>
          </cell>
          <cell r="X33">
            <v>3</v>
          </cell>
          <cell r="Y33">
            <v>6.6</v>
          </cell>
          <cell r="Z33">
            <v>9.3000000000000007</v>
          </cell>
          <cell r="AC33">
            <v>12.9</v>
          </cell>
          <cell r="AD33">
            <v>6.9</v>
          </cell>
          <cell r="AE33">
            <v>4.8</v>
          </cell>
          <cell r="AF33">
            <v>9.9</v>
          </cell>
          <cell r="AH33">
            <v>602.39999999999986</v>
          </cell>
        </row>
        <row r="34">
          <cell r="B34">
            <v>2.02</v>
          </cell>
          <cell r="C34" t="str">
            <v>Furniture for CRC</v>
          </cell>
          <cell r="AH34">
            <v>0</v>
          </cell>
        </row>
        <row r="35">
          <cell r="B35">
            <v>2.0299999999999998</v>
          </cell>
          <cell r="C35" t="str">
            <v>Contigency Grant for CRC</v>
          </cell>
          <cell r="D35">
            <v>3.5</v>
          </cell>
          <cell r="E35">
            <v>2.4</v>
          </cell>
          <cell r="F35">
            <v>1.7250000000000001</v>
          </cell>
          <cell r="G35">
            <v>3.7250000000000001</v>
          </cell>
          <cell r="H35">
            <v>5.4</v>
          </cell>
          <cell r="I35">
            <v>2.1</v>
          </cell>
          <cell r="J35">
            <v>5.25</v>
          </cell>
          <cell r="K35">
            <v>3.125</v>
          </cell>
          <cell r="L35">
            <v>4.6749999999999998</v>
          </cell>
          <cell r="M35">
            <v>3.0249999999999999</v>
          </cell>
          <cell r="N35">
            <v>2.5750000000000002</v>
          </cell>
          <cell r="O35">
            <v>2.5499999999999998</v>
          </cell>
          <cell r="P35">
            <v>1.425</v>
          </cell>
          <cell r="Q35">
            <v>1.75</v>
          </cell>
          <cell r="R35">
            <v>3.625</v>
          </cell>
          <cell r="S35">
            <v>5</v>
          </cell>
          <cell r="T35">
            <v>5.35</v>
          </cell>
          <cell r="U35">
            <v>3.6</v>
          </cell>
          <cell r="V35">
            <v>4.0999999999999996</v>
          </cell>
          <cell r="W35">
            <v>4.4000000000000004</v>
          </cell>
          <cell r="X35">
            <v>3.375</v>
          </cell>
          <cell r="Y35">
            <v>4.1500000000000004</v>
          </cell>
          <cell r="Z35">
            <v>2.3730000000000002</v>
          </cell>
          <cell r="AA35">
            <v>0.85</v>
          </cell>
          <cell r="AB35">
            <v>0.8</v>
          </cell>
          <cell r="AC35">
            <v>1.075</v>
          </cell>
          <cell r="AD35">
            <v>0.57499999999999996</v>
          </cell>
          <cell r="AE35">
            <v>0.4</v>
          </cell>
          <cell r="AF35">
            <v>0.82499999999999996</v>
          </cell>
          <cell r="AH35">
            <v>83.723000000000027</v>
          </cell>
        </row>
        <row r="36">
          <cell r="B36">
            <v>2.04</v>
          </cell>
          <cell r="C36" t="str">
            <v>Meeting and Travel Allowance</v>
          </cell>
          <cell r="D36">
            <v>3.36</v>
          </cell>
          <cell r="E36">
            <v>2.3039999999999998</v>
          </cell>
          <cell r="F36">
            <v>1.6560000000000001</v>
          </cell>
          <cell r="G36">
            <v>3.5760000000000001</v>
          </cell>
          <cell r="H36">
            <v>5.2320000000000002</v>
          </cell>
          <cell r="I36">
            <v>2.016</v>
          </cell>
          <cell r="J36">
            <v>5.04</v>
          </cell>
          <cell r="K36">
            <v>3</v>
          </cell>
          <cell r="L36">
            <v>4.4879999999999995</v>
          </cell>
          <cell r="M36">
            <v>2.9039999999999999</v>
          </cell>
          <cell r="N36">
            <v>2.472</v>
          </cell>
          <cell r="O36">
            <v>2.448</v>
          </cell>
          <cell r="P36">
            <v>1.3679999999999999</v>
          </cell>
          <cell r="Q36">
            <v>1.68</v>
          </cell>
          <cell r="R36">
            <v>3.48</v>
          </cell>
          <cell r="S36">
            <v>4.8</v>
          </cell>
          <cell r="T36">
            <v>5.1360000000000001</v>
          </cell>
          <cell r="U36">
            <v>3.456</v>
          </cell>
          <cell r="V36">
            <v>3.9359999999999999</v>
          </cell>
          <cell r="W36">
            <v>4.2240000000000002</v>
          </cell>
          <cell r="X36">
            <v>3.24</v>
          </cell>
          <cell r="Y36">
            <v>3.984</v>
          </cell>
          <cell r="Z36">
            <v>2.2799999999999998</v>
          </cell>
          <cell r="AA36">
            <v>0.81600000000000006</v>
          </cell>
          <cell r="AB36">
            <v>0.76800000000000002</v>
          </cell>
          <cell r="AC36">
            <v>1.032</v>
          </cell>
          <cell r="AD36">
            <v>0.55200000000000005</v>
          </cell>
          <cell r="AE36">
            <v>0.38400000000000001</v>
          </cell>
          <cell r="AF36">
            <v>0.79200000000000004</v>
          </cell>
          <cell r="AH36">
            <v>80.423999999999992</v>
          </cell>
        </row>
        <row r="37">
          <cell r="B37">
            <v>2.0499999999999998</v>
          </cell>
          <cell r="C37" t="str">
            <v>TLM Grant to CRC</v>
          </cell>
          <cell r="D37">
            <v>1.4</v>
          </cell>
          <cell r="E37">
            <v>0.96</v>
          </cell>
          <cell r="F37">
            <v>0.69</v>
          </cell>
          <cell r="G37">
            <v>1.49</v>
          </cell>
          <cell r="H37">
            <v>2.1800000000000002</v>
          </cell>
          <cell r="I37">
            <v>0.84</v>
          </cell>
          <cell r="J37">
            <v>2.1</v>
          </cell>
          <cell r="K37">
            <v>1.25</v>
          </cell>
          <cell r="L37">
            <v>1.87</v>
          </cell>
          <cell r="M37">
            <v>1.21</v>
          </cell>
          <cell r="N37">
            <v>1.03</v>
          </cell>
          <cell r="O37">
            <v>1.02</v>
          </cell>
          <cell r="P37">
            <v>0.56999999999999995</v>
          </cell>
          <cell r="Q37">
            <v>0.7</v>
          </cell>
          <cell r="R37">
            <v>1.45</v>
          </cell>
          <cell r="S37">
            <v>2</v>
          </cell>
          <cell r="T37">
            <v>2.14</v>
          </cell>
          <cell r="U37">
            <v>1.44</v>
          </cell>
          <cell r="V37">
            <v>1.64</v>
          </cell>
          <cell r="W37">
            <v>1.76</v>
          </cell>
          <cell r="X37">
            <v>1.35</v>
          </cell>
          <cell r="Y37">
            <v>1.66</v>
          </cell>
          <cell r="Z37">
            <v>0.95</v>
          </cell>
          <cell r="AA37">
            <v>0.34</v>
          </cell>
          <cell r="AB37">
            <v>0.32</v>
          </cell>
          <cell r="AC37">
            <v>0.43</v>
          </cell>
          <cell r="AD37">
            <v>0.23</v>
          </cell>
          <cell r="AE37">
            <v>0.16</v>
          </cell>
          <cell r="AF37">
            <v>0.33</v>
          </cell>
          <cell r="AH37">
            <v>33.51</v>
          </cell>
        </row>
        <row r="38">
          <cell r="B38">
            <v>2.06</v>
          </cell>
          <cell r="C38" t="str">
            <v>Others</v>
          </cell>
          <cell r="AH38">
            <v>0</v>
          </cell>
        </row>
        <row r="40">
          <cell r="C40" t="str">
            <v>SUB TOTAL of C</v>
          </cell>
          <cell r="D40">
            <v>50.26</v>
          </cell>
          <cell r="E40">
            <v>34.463999999999999</v>
          </cell>
          <cell r="F40">
            <v>24.771000000000001</v>
          </cell>
          <cell r="G40">
            <v>53.491000000000007</v>
          </cell>
          <cell r="H40">
            <v>78.212000000000018</v>
          </cell>
          <cell r="I40">
            <v>30.156000000000002</v>
          </cell>
          <cell r="J40">
            <v>75.39</v>
          </cell>
          <cell r="K40">
            <v>44.875</v>
          </cell>
          <cell r="L40">
            <v>67.13300000000001</v>
          </cell>
          <cell r="M40">
            <v>43.439</v>
          </cell>
          <cell r="N40">
            <v>34.576999999999998</v>
          </cell>
          <cell r="O40">
            <v>36.618000000000002</v>
          </cell>
          <cell r="P40">
            <v>20.463000000000001</v>
          </cell>
          <cell r="Q40">
            <v>25.13</v>
          </cell>
          <cell r="R40">
            <v>12.455</v>
          </cell>
          <cell r="S40">
            <v>13.6</v>
          </cell>
          <cell r="T40">
            <v>18.626000000000001</v>
          </cell>
          <cell r="U40">
            <v>13.295999999999999</v>
          </cell>
          <cell r="V40">
            <v>24.076000000000001</v>
          </cell>
          <cell r="W40">
            <v>11.584000000000001</v>
          </cell>
          <cell r="X40">
            <v>10.965</v>
          </cell>
          <cell r="Y40">
            <v>16.393999999999998</v>
          </cell>
          <cell r="Z40">
            <v>14.903</v>
          </cell>
          <cell r="AA40">
            <v>2.0059999999999998</v>
          </cell>
          <cell r="AB40">
            <v>1.8880000000000001</v>
          </cell>
          <cell r="AC40">
            <v>15.436999999999999</v>
          </cell>
          <cell r="AD40">
            <v>8.2570000000000014</v>
          </cell>
          <cell r="AE40">
            <v>5.7440000000000007</v>
          </cell>
          <cell r="AF40">
            <v>11.847</v>
          </cell>
          <cell r="AG40">
            <v>0</v>
          </cell>
          <cell r="AH40">
            <v>800.05700000000013</v>
          </cell>
        </row>
        <row r="42">
          <cell r="A42" t="str">
            <v>D</v>
          </cell>
          <cell r="B42" t="str">
            <v>CIVIL WORKS</v>
          </cell>
        </row>
        <row r="44">
          <cell r="B44">
            <v>3.01</v>
          </cell>
          <cell r="C44" t="str">
            <v>BRC Building</v>
          </cell>
          <cell r="D44">
            <v>20.03</v>
          </cell>
          <cell r="E44">
            <v>6</v>
          </cell>
          <cell r="F44">
            <v>12</v>
          </cell>
          <cell r="G44">
            <v>8.35</v>
          </cell>
          <cell r="H44">
            <v>18.14</v>
          </cell>
          <cell r="I44">
            <v>12</v>
          </cell>
          <cell r="J44">
            <v>24</v>
          </cell>
          <cell r="K44">
            <v>24</v>
          </cell>
          <cell r="L44">
            <v>27.04</v>
          </cell>
          <cell r="M44">
            <v>9.69</v>
          </cell>
          <cell r="N44">
            <v>6.3</v>
          </cell>
          <cell r="O44">
            <v>0.55000000000000004</v>
          </cell>
          <cell r="P44">
            <v>0.65</v>
          </cell>
          <cell r="Q44">
            <v>2.4</v>
          </cell>
          <cell r="S44">
            <v>18</v>
          </cell>
          <cell r="U44">
            <v>6</v>
          </cell>
          <cell r="V44">
            <v>21</v>
          </cell>
          <cell r="W44">
            <v>24</v>
          </cell>
          <cell r="Y44">
            <v>0.5</v>
          </cell>
          <cell r="Z44">
            <v>12</v>
          </cell>
          <cell r="AA44">
            <v>6</v>
          </cell>
          <cell r="AC44">
            <v>2.72</v>
          </cell>
          <cell r="AH44">
            <v>261.37000000000006</v>
          </cell>
        </row>
        <row r="45">
          <cell r="B45">
            <v>3.02</v>
          </cell>
          <cell r="C45" t="str">
            <v>CRC Building</v>
          </cell>
          <cell r="D45">
            <v>0.6</v>
          </cell>
          <cell r="E45">
            <v>3.9</v>
          </cell>
          <cell r="F45">
            <v>1.5</v>
          </cell>
          <cell r="G45">
            <v>1.59</v>
          </cell>
          <cell r="H45">
            <v>2.1</v>
          </cell>
          <cell r="I45">
            <v>3.59</v>
          </cell>
          <cell r="J45">
            <v>3</v>
          </cell>
          <cell r="K45">
            <v>1.5</v>
          </cell>
          <cell r="L45">
            <v>0.9</v>
          </cell>
          <cell r="N45">
            <v>0.59</v>
          </cell>
          <cell r="P45">
            <v>1.6</v>
          </cell>
          <cell r="Q45">
            <v>0.6</v>
          </cell>
          <cell r="S45">
            <v>1.5</v>
          </cell>
          <cell r="T45">
            <v>0.3</v>
          </cell>
          <cell r="V45">
            <v>1.97</v>
          </cell>
          <cell r="Y45">
            <v>1.5</v>
          </cell>
          <cell r="Z45">
            <v>0.25</v>
          </cell>
          <cell r="AA45">
            <v>0.6</v>
          </cell>
          <cell r="AD45">
            <v>4.21</v>
          </cell>
          <cell r="AE45">
            <v>0.6</v>
          </cell>
          <cell r="AH45">
            <v>32.400000000000006</v>
          </cell>
        </row>
        <row r="46">
          <cell r="B46">
            <v>3.03</v>
          </cell>
          <cell r="C46" t="str">
            <v>Primary School</v>
          </cell>
          <cell r="E46">
            <v>2.19</v>
          </cell>
          <cell r="N46">
            <v>15.75</v>
          </cell>
          <cell r="O46">
            <v>21</v>
          </cell>
          <cell r="S46">
            <v>125.11</v>
          </cell>
          <cell r="T46">
            <v>93.67</v>
          </cell>
          <cell r="U46">
            <v>2.4500000000000002</v>
          </cell>
          <cell r="W46">
            <v>212.1</v>
          </cell>
          <cell r="Y46">
            <v>30.84</v>
          </cell>
          <cell r="Z46">
            <v>41.12</v>
          </cell>
          <cell r="AH46">
            <v>544.2299999999999</v>
          </cell>
        </row>
        <row r="47">
          <cell r="B47">
            <v>3.04</v>
          </cell>
          <cell r="C47" t="str">
            <v>Upper Primary School</v>
          </cell>
          <cell r="AH47">
            <v>0</v>
          </cell>
        </row>
        <row r="48">
          <cell r="B48">
            <v>3.05</v>
          </cell>
          <cell r="C48" t="str">
            <v>Building Less (P)</v>
          </cell>
          <cell r="G48">
            <v>0.52</v>
          </cell>
          <cell r="L48">
            <v>1.67</v>
          </cell>
          <cell r="N48">
            <v>0.49</v>
          </cell>
          <cell r="AH48">
            <v>2.6799999999999997</v>
          </cell>
        </row>
        <row r="49">
          <cell r="B49">
            <v>3.06</v>
          </cell>
          <cell r="C49" t="str">
            <v>Building Less (UP)</v>
          </cell>
          <cell r="AH49">
            <v>0</v>
          </cell>
        </row>
        <row r="50">
          <cell r="B50">
            <v>3.07</v>
          </cell>
          <cell r="C50" t="str">
            <v>Additional Class Room</v>
          </cell>
          <cell r="D50">
            <v>130.36000000000001</v>
          </cell>
          <cell r="E50">
            <v>262.93</v>
          </cell>
          <cell r="F50">
            <v>164.65</v>
          </cell>
          <cell r="G50">
            <v>1394.14</v>
          </cell>
          <cell r="H50">
            <v>118.93</v>
          </cell>
          <cell r="I50">
            <v>120.34</v>
          </cell>
          <cell r="J50">
            <v>292.76</v>
          </cell>
          <cell r="K50">
            <v>130.08000000000001</v>
          </cell>
          <cell r="L50">
            <v>192.01</v>
          </cell>
          <cell r="M50">
            <v>157.08000000000001</v>
          </cell>
          <cell r="N50">
            <v>452.17</v>
          </cell>
          <cell r="O50">
            <v>436.08</v>
          </cell>
          <cell r="P50">
            <v>85.87</v>
          </cell>
          <cell r="Q50">
            <v>191.85</v>
          </cell>
          <cell r="R50">
            <v>202.43</v>
          </cell>
          <cell r="S50">
            <v>2033.42</v>
          </cell>
          <cell r="T50">
            <v>199.47</v>
          </cell>
          <cell r="U50">
            <v>256.85000000000002</v>
          </cell>
          <cell r="V50">
            <v>2396.2399999999998</v>
          </cell>
          <cell r="W50">
            <v>801</v>
          </cell>
          <cell r="X50">
            <v>163.52000000000001</v>
          </cell>
          <cell r="Y50">
            <v>1292.04</v>
          </cell>
          <cell r="Z50">
            <v>1166.6500000000001</v>
          </cell>
          <cell r="AA50">
            <v>46.06</v>
          </cell>
          <cell r="AB50">
            <v>120.3</v>
          </cell>
          <cell r="AC50">
            <v>142.78</v>
          </cell>
          <cell r="AD50">
            <v>43.01</v>
          </cell>
          <cell r="AE50">
            <v>45.4</v>
          </cell>
          <cell r="AH50">
            <v>13038.42</v>
          </cell>
        </row>
        <row r="51">
          <cell r="B51">
            <v>3.08</v>
          </cell>
          <cell r="C51" t="str">
            <v>Additional Class Room (Multilevel Framed Structure)</v>
          </cell>
          <cell r="D51">
            <v>182.16</v>
          </cell>
          <cell r="F51">
            <v>139</v>
          </cell>
          <cell r="G51">
            <v>294.5</v>
          </cell>
          <cell r="H51">
            <v>97.34</v>
          </cell>
          <cell r="I51">
            <v>56.52</v>
          </cell>
          <cell r="J51">
            <v>191.16</v>
          </cell>
          <cell r="K51">
            <v>173.25</v>
          </cell>
          <cell r="L51">
            <v>159.5</v>
          </cell>
          <cell r="M51">
            <v>91</v>
          </cell>
          <cell r="N51">
            <v>41.76</v>
          </cell>
          <cell r="O51">
            <v>42.64</v>
          </cell>
          <cell r="P51">
            <v>127.2</v>
          </cell>
          <cell r="Q51">
            <v>81</v>
          </cell>
          <cell r="R51">
            <v>176.58</v>
          </cell>
          <cell r="S51">
            <v>616</v>
          </cell>
          <cell r="T51">
            <v>154.84</v>
          </cell>
          <cell r="U51">
            <v>69</v>
          </cell>
          <cell r="V51">
            <v>919.8</v>
          </cell>
          <cell r="X51">
            <v>184.25</v>
          </cell>
          <cell r="Y51">
            <v>161.5</v>
          </cell>
          <cell r="Z51">
            <v>490.96</v>
          </cell>
          <cell r="AA51">
            <v>35.04</v>
          </cell>
          <cell r="AD51">
            <v>12.44</v>
          </cell>
          <cell r="AH51">
            <v>4497.4399999999996</v>
          </cell>
        </row>
        <row r="52">
          <cell r="B52">
            <v>3.09</v>
          </cell>
          <cell r="C52" t="str">
            <v>Additional Class Room (Pile foundation)</v>
          </cell>
          <cell r="D52">
            <v>34.200000000000003</v>
          </cell>
          <cell r="H52">
            <v>133.28</v>
          </cell>
          <cell r="O52">
            <v>483.84</v>
          </cell>
          <cell r="AH52">
            <v>651.31999999999994</v>
          </cell>
        </row>
        <row r="53">
          <cell r="B53">
            <v>3.1</v>
          </cell>
          <cell r="C53" t="str">
            <v>Head Masters Room</v>
          </cell>
          <cell r="L53">
            <v>0.26</v>
          </cell>
          <cell r="AH53">
            <v>0.26</v>
          </cell>
        </row>
        <row r="54">
          <cell r="B54">
            <v>3.11</v>
          </cell>
          <cell r="C54" t="str">
            <v>Toilets / Urinals</v>
          </cell>
          <cell r="I54">
            <v>0.62</v>
          </cell>
          <cell r="Q54">
            <v>0.05</v>
          </cell>
          <cell r="AA54">
            <v>0.4</v>
          </cell>
          <cell r="AC54">
            <v>2.13</v>
          </cell>
          <cell r="AD54">
            <v>0.86</v>
          </cell>
          <cell r="AE54">
            <v>0.84</v>
          </cell>
          <cell r="AH54">
            <v>4.9000000000000004</v>
          </cell>
        </row>
        <row r="55">
          <cell r="B55">
            <v>3.12</v>
          </cell>
          <cell r="C55" t="str">
            <v>Drinking Water Facility</v>
          </cell>
          <cell r="AC55">
            <v>1.28</v>
          </cell>
          <cell r="AD55">
            <v>0.38</v>
          </cell>
          <cell r="AH55">
            <v>1.6600000000000001</v>
          </cell>
        </row>
        <row r="56">
          <cell r="B56">
            <v>3.13</v>
          </cell>
          <cell r="C56" t="str">
            <v>Boundry Wall</v>
          </cell>
          <cell r="I56">
            <v>3.99</v>
          </cell>
          <cell r="V56">
            <v>0.55000000000000004</v>
          </cell>
          <cell r="AA56">
            <v>0.38</v>
          </cell>
          <cell r="AC56">
            <v>0.8</v>
          </cell>
          <cell r="AH56">
            <v>5.72</v>
          </cell>
        </row>
        <row r="57">
          <cell r="B57">
            <v>3.14</v>
          </cell>
          <cell r="C57" t="str">
            <v>Separation Wall</v>
          </cell>
          <cell r="AH57">
            <v>0</v>
          </cell>
        </row>
        <row r="58">
          <cell r="B58">
            <v>3.15</v>
          </cell>
          <cell r="C58" t="str">
            <v>Electrification</v>
          </cell>
          <cell r="AH58">
            <v>0</v>
          </cell>
        </row>
        <row r="59">
          <cell r="B59">
            <v>3.16</v>
          </cell>
          <cell r="C59" t="str">
            <v>Child Friendly</v>
          </cell>
          <cell r="N59">
            <v>1.2</v>
          </cell>
          <cell r="O59">
            <v>1.6</v>
          </cell>
          <cell r="S59">
            <v>10</v>
          </cell>
          <cell r="T59">
            <v>7.6</v>
          </cell>
          <cell r="Y59">
            <v>2.4</v>
          </cell>
          <cell r="Z59">
            <v>3.2</v>
          </cell>
          <cell r="AH59">
            <v>25.999999999999996</v>
          </cell>
        </row>
        <row r="60">
          <cell r="B60">
            <v>3.17</v>
          </cell>
          <cell r="C60" t="str">
            <v>Rain Water Harvesting</v>
          </cell>
          <cell r="D60">
            <v>8.24</v>
          </cell>
          <cell r="E60">
            <v>9.27</v>
          </cell>
          <cell r="F60">
            <v>2</v>
          </cell>
          <cell r="G60">
            <v>10.3</v>
          </cell>
          <cell r="H60">
            <v>3.09</v>
          </cell>
          <cell r="I60">
            <v>3</v>
          </cell>
          <cell r="J60">
            <v>10</v>
          </cell>
          <cell r="M60">
            <v>10.3</v>
          </cell>
          <cell r="N60">
            <v>25</v>
          </cell>
          <cell r="O60">
            <v>7.21</v>
          </cell>
          <cell r="P60">
            <v>10.3</v>
          </cell>
          <cell r="Q60">
            <v>6.18</v>
          </cell>
          <cell r="R60">
            <v>10.3</v>
          </cell>
          <cell r="S60">
            <v>5.15</v>
          </cell>
          <cell r="T60">
            <v>3.09</v>
          </cell>
          <cell r="V60">
            <v>14.42</v>
          </cell>
          <cell r="W60">
            <v>14</v>
          </cell>
          <cell r="X60">
            <v>10.3</v>
          </cell>
          <cell r="Y60">
            <v>11.33</v>
          </cell>
          <cell r="Z60">
            <v>18.54</v>
          </cell>
          <cell r="AA60">
            <v>10.3</v>
          </cell>
          <cell r="AB60">
            <v>0.2</v>
          </cell>
          <cell r="AC60">
            <v>0.62</v>
          </cell>
          <cell r="AH60">
            <v>203.14000000000001</v>
          </cell>
        </row>
        <row r="61">
          <cell r="B61">
            <v>3.18</v>
          </cell>
          <cell r="C61" t="str">
            <v>Others MDM Kitchen Shed</v>
          </cell>
          <cell r="AD61">
            <v>0.26</v>
          </cell>
          <cell r="AH61">
            <v>0.26</v>
          </cell>
        </row>
        <row r="63">
          <cell r="C63" t="str">
            <v>SUB TOTAL of D</v>
          </cell>
          <cell r="D63">
            <v>375.59</v>
          </cell>
          <cell r="E63">
            <v>284.28999999999996</v>
          </cell>
          <cell r="F63">
            <v>319.14999999999998</v>
          </cell>
          <cell r="G63">
            <v>1709.4</v>
          </cell>
          <cell r="H63">
            <v>372.88</v>
          </cell>
          <cell r="I63">
            <v>200.06000000000003</v>
          </cell>
          <cell r="J63">
            <v>520.91999999999996</v>
          </cell>
          <cell r="K63">
            <v>328.83000000000004</v>
          </cell>
          <cell r="L63">
            <v>381.38</v>
          </cell>
          <cell r="M63">
            <v>268.07</v>
          </cell>
          <cell r="N63">
            <v>543.2600000000001</v>
          </cell>
          <cell r="O63">
            <v>992.92</v>
          </cell>
          <cell r="P63">
            <v>225.62</v>
          </cell>
          <cell r="Q63">
            <v>282.08000000000004</v>
          </cell>
          <cell r="R63">
            <v>389.31</v>
          </cell>
          <cell r="S63">
            <v>2809.1800000000003</v>
          </cell>
          <cell r="T63">
            <v>458.96999999999997</v>
          </cell>
          <cell r="U63">
            <v>334.3</v>
          </cell>
          <cell r="V63">
            <v>3353.9799999999996</v>
          </cell>
          <cell r="W63">
            <v>1051.0999999999999</v>
          </cell>
          <cell r="X63">
            <v>358.07</v>
          </cell>
          <cell r="Y63">
            <v>1500.11</v>
          </cell>
          <cell r="Z63">
            <v>1732.72</v>
          </cell>
          <cell r="AA63">
            <v>98.78</v>
          </cell>
          <cell r="AB63">
            <v>120.5</v>
          </cell>
          <cell r="AC63">
            <v>150.33000000000001</v>
          </cell>
          <cell r="AD63">
            <v>61.16</v>
          </cell>
          <cell r="AE63">
            <v>46.84</v>
          </cell>
          <cell r="AF63">
            <v>0</v>
          </cell>
          <cell r="AG63">
            <v>0</v>
          </cell>
          <cell r="AH63">
            <v>19269.8</v>
          </cell>
        </row>
        <row r="66">
          <cell r="A66" t="str">
            <v>E</v>
          </cell>
          <cell r="B66" t="str">
            <v>INTERVENTIONS FOR OUT OF SCHOOL CHILDREN</v>
          </cell>
        </row>
        <row r="68">
          <cell r="B68">
            <v>4.01</v>
          </cell>
          <cell r="C68" t="str">
            <v>Back to School - Continue Scheme</v>
          </cell>
          <cell r="D68">
            <v>60.442999999999998</v>
          </cell>
          <cell r="E68">
            <v>34.637</v>
          </cell>
          <cell r="F68">
            <v>69.272999999999996</v>
          </cell>
          <cell r="G68">
            <v>22.646000000000001</v>
          </cell>
          <cell r="H68">
            <v>68.039000000000001</v>
          </cell>
          <cell r="I68">
            <v>5.7709999999999999</v>
          </cell>
          <cell r="J68">
            <v>96.22</v>
          </cell>
          <cell r="K68">
            <v>60.35</v>
          </cell>
          <cell r="L68">
            <v>28.02</v>
          </cell>
          <cell r="M68">
            <v>27.927</v>
          </cell>
          <cell r="N68">
            <v>46.99</v>
          </cell>
          <cell r="O68">
            <v>39.631</v>
          </cell>
          <cell r="P68">
            <v>14.441000000000001</v>
          </cell>
          <cell r="Q68">
            <v>13.199</v>
          </cell>
          <cell r="R68">
            <v>52.5</v>
          </cell>
          <cell r="S68">
            <v>48.671999999999997</v>
          </cell>
          <cell r="T68">
            <v>82.286000000000001</v>
          </cell>
          <cell r="U68">
            <v>28.678999999999998</v>
          </cell>
          <cell r="V68">
            <v>18.885999999999999</v>
          </cell>
          <cell r="W68">
            <v>10.071999999999999</v>
          </cell>
          <cell r="X68">
            <v>40.094999999999999</v>
          </cell>
          <cell r="Y68">
            <v>17.507999999999999</v>
          </cell>
          <cell r="Z68">
            <v>83.561999999999998</v>
          </cell>
          <cell r="AA68">
            <v>10.571</v>
          </cell>
          <cell r="AB68">
            <v>14.297000000000001</v>
          </cell>
          <cell r="AC68">
            <v>70.608000000000004</v>
          </cell>
          <cell r="AD68">
            <v>16.324999999999999</v>
          </cell>
          <cell r="AE68">
            <v>4.1150000000000002</v>
          </cell>
          <cell r="AF68">
            <v>26.972000000000001</v>
          </cell>
          <cell r="AH68">
            <v>1112.7350000000001</v>
          </cell>
        </row>
        <row r="69">
          <cell r="B69">
            <v>4.0199999999999996</v>
          </cell>
          <cell r="C69" t="str">
            <v>Back to School Camp - New</v>
          </cell>
          <cell r="D69">
            <v>88.793000000000006</v>
          </cell>
          <cell r="E69">
            <v>56.673999999999999</v>
          </cell>
          <cell r="F69">
            <v>133.88999999999999</v>
          </cell>
          <cell r="G69">
            <v>35.828000000000003</v>
          </cell>
          <cell r="H69">
            <v>140.48099999999999</v>
          </cell>
          <cell r="I69">
            <v>34.121000000000002</v>
          </cell>
          <cell r="J69">
            <v>179.53700000000001</v>
          </cell>
          <cell r="K69">
            <v>66.433999999999997</v>
          </cell>
          <cell r="L69">
            <v>47.844000000000001</v>
          </cell>
          <cell r="M69">
            <v>58.405999999999999</v>
          </cell>
          <cell r="N69">
            <v>50.851999999999997</v>
          </cell>
          <cell r="O69">
            <v>49.999000000000002</v>
          </cell>
          <cell r="P69">
            <v>31.459</v>
          </cell>
          <cell r="Q69">
            <v>38.49</v>
          </cell>
          <cell r="R69">
            <v>65.293000000000006</v>
          </cell>
          <cell r="S69">
            <v>200.48500000000001</v>
          </cell>
          <cell r="T69">
            <v>48.857999999999997</v>
          </cell>
          <cell r="U69">
            <v>109.977</v>
          </cell>
          <cell r="V69">
            <v>105.50700000000001</v>
          </cell>
          <cell r="W69">
            <v>212.47499999999999</v>
          </cell>
          <cell r="X69">
            <v>105.85299999999999</v>
          </cell>
          <cell r="Y69">
            <v>115.42700000000001</v>
          </cell>
          <cell r="Z69">
            <v>166.67599999999999</v>
          </cell>
          <cell r="AA69">
            <v>13.275</v>
          </cell>
          <cell r="AB69">
            <v>21.335999999999999</v>
          </cell>
          <cell r="AC69">
            <v>132.107</v>
          </cell>
          <cell r="AD69">
            <v>20.305</v>
          </cell>
          <cell r="AE69">
            <v>7.343</v>
          </cell>
          <cell r="AF69">
            <v>103.056</v>
          </cell>
          <cell r="AH69">
            <v>2440.7809999999995</v>
          </cell>
        </row>
        <row r="70">
          <cell r="B70">
            <v>4.03</v>
          </cell>
          <cell r="C70" t="str">
            <v>Bridge Course</v>
          </cell>
          <cell r="AH70">
            <v>0</v>
          </cell>
        </row>
        <row r="71">
          <cell r="B71">
            <v>4.04</v>
          </cell>
          <cell r="C71" t="str">
            <v>Others</v>
          </cell>
          <cell r="AH71">
            <v>0</v>
          </cell>
        </row>
        <row r="73">
          <cell r="C73" t="str">
            <v>SUB TOTAL of E</v>
          </cell>
          <cell r="D73">
            <v>149.23599999999999</v>
          </cell>
          <cell r="E73">
            <v>91.311000000000007</v>
          </cell>
          <cell r="F73">
            <v>203.16299999999998</v>
          </cell>
          <cell r="G73">
            <v>58.474000000000004</v>
          </cell>
          <cell r="H73">
            <v>208.51999999999998</v>
          </cell>
          <cell r="I73">
            <v>39.892000000000003</v>
          </cell>
          <cell r="J73">
            <v>275.75700000000001</v>
          </cell>
          <cell r="K73">
            <v>126.78399999999999</v>
          </cell>
          <cell r="L73">
            <v>75.864000000000004</v>
          </cell>
          <cell r="M73">
            <v>86.332999999999998</v>
          </cell>
          <cell r="N73">
            <v>97.841999999999999</v>
          </cell>
          <cell r="O73">
            <v>89.63</v>
          </cell>
          <cell r="P73">
            <v>45.9</v>
          </cell>
          <cell r="Q73">
            <v>51.689</v>
          </cell>
          <cell r="R73">
            <v>117.79300000000001</v>
          </cell>
          <cell r="S73">
            <v>249.15700000000001</v>
          </cell>
          <cell r="T73">
            <v>131.14400000000001</v>
          </cell>
          <cell r="U73">
            <v>138.65600000000001</v>
          </cell>
          <cell r="V73">
            <v>124.393</v>
          </cell>
          <cell r="W73">
            <v>222.547</v>
          </cell>
          <cell r="X73">
            <v>145.94799999999998</v>
          </cell>
          <cell r="Y73">
            <v>132.935</v>
          </cell>
          <cell r="Z73">
            <v>250.238</v>
          </cell>
          <cell r="AA73">
            <v>23.846</v>
          </cell>
          <cell r="AB73">
            <v>35.632999999999996</v>
          </cell>
          <cell r="AC73">
            <v>202.715</v>
          </cell>
          <cell r="AD73">
            <v>36.629999999999995</v>
          </cell>
          <cell r="AE73">
            <v>11.458</v>
          </cell>
          <cell r="AF73">
            <v>130.02799999999999</v>
          </cell>
          <cell r="AG73">
            <v>0</v>
          </cell>
          <cell r="AH73">
            <v>3553.5159999999996</v>
          </cell>
        </row>
        <row r="75">
          <cell r="A75" t="str">
            <v>F</v>
          </cell>
          <cell r="B75" t="str">
            <v>FREE TEXT BOOK</v>
          </cell>
        </row>
        <row r="77">
          <cell r="B77">
            <v>5.0199999999999996</v>
          </cell>
          <cell r="C77" t="str">
            <v>Free Text Book (UP)</v>
          </cell>
          <cell r="D77">
            <v>19.373999999999999</v>
          </cell>
          <cell r="E77">
            <v>17.25</v>
          </cell>
          <cell r="F77">
            <v>32.503999999999998</v>
          </cell>
          <cell r="G77">
            <v>24.097999999999999</v>
          </cell>
          <cell r="H77">
            <v>59.134999999999998</v>
          </cell>
          <cell r="I77">
            <v>19.898</v>
          </cell>
          <cell r="J77">
            <v>34.409999999999997</v>
          </cell>
          <cell r="K77">
            <v>22.763999999999999</v>
          </cell>
          <cell r="L77">
            <v>21.456</v>
          </cell>
          <cell r="M77">
            <v>11.817</v>
          </cell>
          <cell r="N77">
            <v>24.645</v>
          </cell>
          <cell r="O77">
            <v>20.763000000000002</v>
          </cell>
          <cell r="P77">
            <v>17.917999999999999</v>
          </cell>
          <cell r="Q77">
            <v>13.326000000000001</v>
          </cell>
          <cell r="R77">
            <v>32.018999999999998</v>
          </cell>
          <cell r="S77">
            <v>25.949000000000002</v>
          </cell>
          <cell r="T77">
            <v>30.33</v>
          </cell>
          <cell r="U77">
            <v>37.631</v>
          </cell>
          <cell r="V77">
            <v>71.91</v>
          </cell>
          <cell r="W77">
            <v>21.311</v>
          </cell>
          <cell r="X77">
            <v>13.56</v>
          </cell>
          <cell r="Y77">
            <v>38.115000000000002</v>
          </cell>
          <cell r="Z77">
            <v>29.54</v>
          </cell>
          <cell r="AA77">
            <v>10.5</v>
          </cell>
          <cell r="AB77">
            <v>3.5659999999999998</v>
          </cell>
          <cell r="AC77">
            <v>51.75</v>
          </cell>
          <cell r="AF77">
            <v>22.634</v>
          </cell>
          <cell r="AH77">
            <v>728.17299999999989</v>
          </cell>
        </row>
        <row r="79">
          <cell r="C79" t="str">
            <v>SUB TOTAL of F</v>
          </cell>
          <cell r="D79">
            <v>19.373999999999999</v>
          </cell>
          <cell r="E79">
            <v>17.25</v>
          </cell>
          <cell r="F79">
            <v>32.503999999999998</v>
          </cell>
          <cell r="G79">
            <v>24.097999999999999</v>
          </cell>
          <cell r="H79">
            <v>59.134999999999998</v>
          </cell>
          <cell r="I79">
            <v>19.898</v>
          </cell>
          <cell r="J79">
            <v>34.409999999999997</v>
          </cell>
          <cell r="K79">
            <v>22.763999999999999</v>
          </cell>
          <cell r="L79">
            <v>21.456</v>
          </cell>
          <cell r="M79">
            <v>11.817</v>
          </cell>
          <cell r="N79">
            <v>24.645</v>
          </cell>
          <cell r="O79">
            <v>20.763000000000002</v>
          </cell>
          <cell r="P79">
            <v>17.917999999999999</v>
          </cell>
          <cell r="Q79">
            <v>13.326000000000001</v>
          </cell>
          <cell r="R79">
            <v>32.018999999999998</v>
          </cell>
          <cell r="S79">
            <v>25.949000000000002</v>
          </cell>
          <cell r="T79">
            <v>30.33</v>
          </cell>
          <cell r="U79">
            <v>37.631</v>
          </cell>
          <cell r="V79">
            <v>71.91</v>
          </cell>
          <cell r="W79">
            <v>21.311</v>
          </cell>
          <cell r="X79">
            <v>13.56</v>
          </cell>
          <cell r="Y79">
            <v>38.115000000000002</v>
          </cell>
          <cell r="Z79">
            <v>29.54</v>
          </cell>
          <cell r="AA79">
            <v>10.5</v>
          </cell>
          <cell r="AB79">
            <v>3.5659999999999998</v>
          </cell>
          <cell r="AC79">
            <v>51.75</v>
          </cell>
          <cell r="AD79">
            <v>0</v>
          </cell>
          <cell r="AE79">
            <v>0</v>
          </cell>
          <cell r="AF79">
            <v>22.634</v>
          </cell>
          <cell r="AG79">
            <v>0</v>
          </cell>
          <cell r="AH79">
            <v>728.17299999999989</v>
          </cell>
        </row>
        <row r="81">
          <cell r="A81" t="str">
            <v>G</v>
          </cell>
          <cell r="B81" t="str">
            <v>INNOVATIVE ACTIVITITES</v>
          </cell>
        </row>
        <row r="83">
          <cell r="B83">
            <v>6.01</v>
          </cell>
          <cell r="C83" t="str">
            <v>ECCE</v>
          </cell>
          <cell r="D83">
            <v>15</v>
          </cell>
          <cell r="E83">
            <v>15</v>
          </cell>
          <cell r="F83">
            <v>15</v>
          </cell>
          <cell r="G83">
            <v>15</v>
          </cell>
          <cell r="H83">
            <v>15</v>
          </cell>
          <cell r="I83">
            <v>15</v>
          </cell>
          <cell r="J83">
            <v>15</v>
          </cell>
          <cell r="K83">
            <v>15</v>
          </cell>
          <cell r="L83">
            <v>15</v>
          </cell>
          <cell r="M83">
            <v>15</v>
          </cell>
          <cell r="N83">
            <v>15</v>
          </cell>
          <cell r="O83">
            <v>15</v>
          </cell>
          <cell r="P83">
            <v>15</v>
          </cell>
          <cell r="Q83">
            <v>15</v>
          </cell>
          <cell r="R83">
            <v>15</v>
          </cell>
          <cell r="S83">
            <v>15</v>
          </cell>
          <cell r="T83">
            <v>15</v>
          </cell>
          <cell r="U83">
            <v>15</v>
          </cell>
          <cell r="V83">
            <v>15</v>
          </cell>
          <cell r="W83">
            <v>15</v>
          </cell>
          <cell r="X83">
            <v>15</v>
          </cell>
          <cell r="Y83">
            <v>15</v>
          </cell>
          <cell r="Z83">
            <v>15</v>
          </cell>
          <cell r="AA83">
            <v>15</v>
          </cell>
          <cell r="AB83">
            <v>15</v>
          </cell>
          <cell r="AH83">
            <v>375</v>
          </cell>
        </row>
        <row r="84">
          <cell r="B84">
            <v>6.02</v>
          </cell>
          <cell r="C84" t="str">
            <v>Girls Education</v>
          </cell>
          <cell r="D84">
            <v>15</v>
          </cell>
          <cell r="E84">
            <v>15</v>
          </cell>
          <cell r="F84">
            <v>15</v>
          </cell>
          <cell r="G84">
            <v>15</v>
          </cell>
          <cell r="H84">
            <v>15</v>
          </cell>
          <cell r="I84">
            <v>15</v>
          </cell>
          <cell r="J84">
            <v>15</v>
          </cell>
          <cell r="K84">
            <v>15</v>
          </cell>
          <cell r="L84">
            <v>15</v>
          </cell>
          <cell r="M84">
            <v>15</v>
          </cell>
          <cell r="N84">
            <v>15</v>
          </cell>
          <cell r="O84">
            <v>15</v>
          </cell>
          <cell r="P84">
            <v>15</v>
          </cell>
          <cell r="Q84">
            <v>15</v>
          </cell>
          <cell r="R84">
            <v>15</v>
          </cell>
          <cell r="S84">
            <v>15</v>
          </cell>
          <cell r="T84">
            <v>15</v>
          </cell>
          <cell r="U84">
            <v>15</v>
          </cell>
          <cell r="V84">
            <v>15</v>
          </cell>
          <cell r="W84">
            <v>15</v>
          </cell>
          <cell r="X84">
            <v>15</v>
          </cell>
          <cell r="Y84">
            <v>15</v>
          </cell>
          <cell r="Z84">
            <v>15</v>
          </cell>
          <cell r="AA84">
            <v>15</v>
          </cell>
          <cell r="AB84">
            <v>15</v>
          </cell>
          <cell r="AH84">
            <v>375</v>
          </cell>
        </row>
        <row r="85">
          <cell r="B85">
            <v>6.03</v>
          </cell>
          <cell r="C85" t="str">
            <v>SC/ST</v>
          </cell>
          <cell r="D85">
            <v>5</v>
          </cell>
          <cell r="E85">
            <v>5</v>
          </cell>
          <cell r="F85">
            <v>5</v>
          </cell>
          <cell r="G85">
            <v>5</v>
          </cell>
          <cell r="H85">
            <v>5</v>
          </cell>
          <cell r="I85">
            <v>5</v>
          </cell>
          <cell r="J85">
            <v>5</v>
          </cell>
          <cell r="K85">
            <v>5</v>
          </cell>
          <cell r="L85">
            <v>5</v>
          </cell>
          <cell r="M85">
            <v>5</v>
          </cell>
          <cell r="N85">
            <v>5</v>
          </cell>
          <cell r="O85">
            <v>5</v>
          </cell>
          <cell r="P85">
            <v>5</v>
          </cell>
          <cell r="Q85">
            <v>5</v>
          </cell>
          <cell r="R85">
            <v>5</v>
          </cell>
          <cell r="S85">
            <v>5</v>
          </cell>
          <cell r="T85">
            <v>5</v>
          </cell>
          <cell r="U85">
            <v>5</v>
          </cell>
          <cell r="V85">
            <v>5</v>
          </cell>
          <cell r="W85">
            <v>5</v>
          </cell>
          <cell r="X85">
            <v>5</v>
          </cell>
          <cell r="Y85">
            <v>5</v>
          </cell>
          <cell r="Z85">
            <v>5</v>
          </cell>
          <cell r="AA85">
            <v>5</v>
          </cell>
          <cell r="AB85">
            <v>5</v>
          </cell>
          <cell r="AH85">
            <v>125</v>
          </cell>
        </row>
        <row r="86">
          <cell r="B86">
            <v>6.04</v>
          </cell>
          <cell r="C86" t="str">
            <v>Computer Education</v>
          </cell>
          <cell r="D86">
            <v>30</v>
          </cell>
          <cell r="E86">
            <v>30</v>
          </cell>
          <cell r="F86">
            <v>30</v>
          </cell>
          <cell r="G86">
            <v>30</v>
          </cell>
          <cell r="H86">
            <v>30</v>
          </cell>
          <cell r="I86">
            <v>30</v>
          </cell>
          <cell r="J86">
            <v>30</v>
          </cell>
          <cell r="K86">
            <v>30</v>
          </cell>
          <cell r="L86">
            <v>30</v>
          </cell>
          <cell r="M86">
            <v>30</v>
          </cell>
          <cell r="N86">
            <v>30</v>
          </cell>
          <cell r="O86">
            <v>30</v>
          </cell>
          <cell r="P86">
            <v>30</v>
          </cell>
          <cell r="Q86">
            <v>30</v>
          </cell>
          <cell r="R86">
            <v>30</v>
          </cell>
          <cell r="S86">
            <v>30</v>
          </cell>
          <cell r="T86">
            <v>30</v>
          </cell>
          <cell r="U86">
            <v>30</v>
          </cell>
          <cell r="V86">
            <v>30</v>
          </cell>
          <cell r="W86">
            <v>30</v>
          </cell>
          <cell r="X86">
            <v>30</v>
          </cell>
          <cell r="Y86">
            <v>30</v>
          </cell>
          <cell r="Z86">
            <v>30</v>
          </cell>
          <cell r="AA86">
            <v>30</v>
          </cell>
          <cell r="AB86">
            <v>30</v>
          </cell>
          <cell r="AH86">
            <v>750</v>
          </cell>
        </row>
        <row r="87">
          <cell r="B87">
            <v>6.05</v>
          </cell>
          <cell r="C87" t="str">
            <v>Others</v>
          </cell>
          <cell r="AH87">
            <v>0</v>
          </cell>
        </row>
        <row r="89">
          <cell r="C89" t="str">
            <v>SUB TOTAL of G</v>
          </cell>
          <cell r="D89">
            <v>65</v>
          </cell>
          <cell r="E89">
            <v>65</v>
          </cell>
          <cell r="F89">
            <v>65</v>
          </cell>
          <cell r="G89">
            <v>65</v>
          </cell>
          <cell r="H89">
            <v>65</v>
          </cell>
          <cell r="I89">
            <v>65</v>
          </cell>
          <cell r="J89">
            <v>65</v>
          </cell>
          <cell r="K89">
            <v>65</v>
          </cell>
          <cell r="L89">
            <v>65</v>
          </cell>
          <cell r="M89">
            <v>65</v>
          </cell>
          <cell r="N89">
            <v>65</v>
          </cell>
          <cell r="O89">
            <v>65</v>
          </cell>
          <cell r="P89">
            <v>65</v>
          </cell>
          <cell r="Q89">
            <v>65</v>
          </cell>
          <cell r="R89">
            <v>65</v>
          </cell>
          <cell r="S89">
            <v>65</v>
          </cell>
          <cell r="T89">
            <v>65</v>
          </cell>
          <cell r="U89">
            <v>65</v>
          </cell>
          <cell r="V89">
            <v>65</v>
          </cell>
          <cell r="W89">
            <v>65</v>
          </cell>
          <cell r="X89">
            <v>65</v>
          </cell>
          <cell r="Y89">
            <v>65</v>
          </cell>
          <cell r="Z89">
            <v>65</v>
          </cell>
          <cell r="AA89">
            <v>65</v>
          </cell>
          <cell r="AB89">
            <v>65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1625</v>
          </cell>
        </row>
        <row r="91">
          <cell r="A91" t="str">
            <v>H</v>
          </cell>
          <cell r="B91" t="str">
            <v>INTERVENTIONS FOR DISABLE CHILDREN</v>
          </cell>
        </row>
        <row r="93">
          <cell r="B93">
            <v>7.01</v>
          </cell>
          <cell r="C93" t="str">
            <v>Intervnetions for Disable Children</v>
          </cell>
          <cell r="D93">
            <v>46.932000000000002</v>
          </cell>
          <cell r="E93">
            <v>33.588000000000001</v>
          </cell>
          <cell r="F93">
            <v>31.332000000000001</v>
          </cell>
          <cell r="G93">
            <v>37.692</v>
          </cell>
          <cell r="H93">
            <v>34.5</v>
          </cell>
          <cell r="I93">
            <v>11.244</v>
          </cell>
          <cell r="J93">
            <v>41.148000000000003</v>
          </cell>
          <cell r="K93">
            <v>40.548000000000002</v>
          </cell>
          <cell r="L93">
            <v>57.948</v>
          </cell>
          <cell r="M93">
            <v>33.072000000000003</v>
          </cell>
          <cell r="N93">
            <v>15.624000000000001</v>
          </cell>
          <cell r="O93">
            <v>24.66</v>
          </cell>
          <cell r="P93">
            <v>26.244</v>
          </cell>
          <cell r="Q93">
            <v>8.7479999999999993</v>
          </cell>
          <cell r="R93">
            <v>42.24</v>
          </cell>
          <cell r="S93">
            <v>77.628</v>
          </cell>
          <cell r="T93">
            <v>44.628</v>
          </cell>
          <cell r="U93">
            <v>47.304000000000002</v>
          </cell>
          <cell r="V93">
            <v>47.988</v>
          </cell>
          <cell r="W93">
            <v>33.36</v>
          </cell>
          <cell r="X93">
            <v>49.932000000000002</v>
          </cell>
          <cell r="Y93">
            <v>38.052</v>
          </cell>
          <cell r="Z93">
            <v>45.216000000000001</v>
          </cell>
          <cell r="AA93">
            <v>6.8520000000000003</v>
          </cell>
          <cell r="AB93">
            <v>8.4239999999999995</v>
          </cell>
          <cell r="AC93">
            <v>26.34</v>
          </cell>
          <cell r="AD93">
            <v>6.4560000000000004</v>
          </cell>
          <cell r="AE93">
            <v>8.3520000000000003</v>
          </cell>
          <cell r="AF93">
            <v>7.7759999999999998</v>
          </cell>
          <cell r="AH93">
            <v>933.82799999999997</v>
          </cell>
        </row>
        <row r="95">
          <cell r="C95" t="str">
            <v>SUB TOTAL of H</v>
          </cell>
          <cell r="D95">
            <v>46.932000000000002</v>
          </cell>
          <cell r="E95">
            <v>33.588000000000001</v>
          </cell>
          <cell r="F95">
            <v>31.332000000000001</v>
          </cell>
          <cell r="G95">
            <v>37.692</v>
          </cell>
          <cell r="H95">
            <v>34.5</v>
          </cell>
          <cell r="I95">
            <v>11.244</v>
          </cell>
          <cell r="J95">
            <v>41.148000000000003</v>
          </cell>
          <cell r="K95">
            <v>40.548000000000002</v>
          </cell>
          <cell r="L95">
            <v>57.948</v>
          </cell>
          <cell r="M95">
            <v>33.072000000000003</v>
          </cell>
          <cell r="N95">
            <v>15.624000000000001</v>
          </cell>
          <cell r="O95">
            <v>24.66</v>
          </cell>
          <cell r="P95">
            <v>26.244</v>
          </cell>
          <cell r="Q95">
            <v>8.7479999999999993</v>
          </cell>
          <cell r="R95">
            <v>42.24</v>
          </cell>
          <cell r="S95">
            <v>77.628</v>
          </cell>
          <cell r="T95">
            <v>44.628</v>
          </cell>
          <cell r="U95">
            <v>47.304000000000002</v>
          </cell>
          <cell r="V95">
            <v>47.988</v>
          </cell>
          <cell r="W95">
            <v>33.36</v>
          </cell>
          <cell r="X95">
            <v>49.932000000000002</v>
          </cell>
          <cell r="Y95">
            <v>38.052</v>
          </cell>
          <cell r="Z95">
            <v>45.216000000000001</v>
          </cell>
          <cell r="AA95">
            <v>6.8520000000000003</v>
          </cell>
          <cell r="AB95">
            <v>8.4239999999999995</v>
          </cell>
          <cell r="AC95">
            <v>26.34</v>
          </cell>
          <cell r="AD95">
            <v>6.4560000000000004</v>
          </cell>
          <cell r="AE95">
            <v>8.3520000000000003</v>
          </cell>
          <cell r="AF95">
            <v>7.7759999999999998</v>
          </cell>
          <cell r="AG95">
            <v>0</v>
          </cell>
          <cell r="AH95">
            <v>933.82799999999997</v>
          </cell>
        </row>
        <row r="97">
          <cell r="A97" t="str">
            <v>I</v>
          </cell>
          <cell r="B97" t="str">
            <v>MAINTENANCE GRANT</v>
          </cell>
        </row>
        <row r="99">
          <cell r="B99">
            <v>8.01</v>
          </cell>
          <cell r="C99" t="str">
            <v>School Maintenance Grant Primary</v>
          </cell>
          <cell r="D99">
            <v>44.75</v>
          </cell>
          <cell r="E99">
            <v>49.4</v>
          </cell>
          <cell r="F99">
            <v>41.9</v>
          </cell>
          <cell r="G99">
            <v>66.05</v>
          </cell>
          <cell r="H99">
            <v>91.4</v>
          </cell>
          <cell r="I99">
            <v>38.35</v>
          </cell>
          <cell r="J99">
            <v>114.15</v>
          </cell>
          <cell r="K99">
            <v>53.25</v>
          </cell>
          <cell r="L99">
            <v>85.6</v>
          </cell>
          <cell r="M99">
            <v>39.6</v>
          </cell>
          <cell r="N99">
            <v>52</v>
          </cell>
          <cell r="O99">
            <v>47.65</v>
          </cell>
          <cell r="P99">
            <v>32.65</v>
          </cell>
          <cell r="Q99">
            <v>34.700000000000003</v>
          </cell>
          <cell r="R99">
            <v>57.45</v>
          </cell>
          <cell r="S99">
            <v>109.55</v>
          </cell>
          <cell r="T99">
            <v>122.05</v>
          </cell>
          <cell r="U99">
            <v>71.099999999999994</v>
          </cell>
          <cell r="V99">
            <v>64.150000000000006</v>
          </cell>
          <cell r="W99">
            <v>77.2</v>
          </cell>
          <cell r="X99">
            <v>47.65</v>
          </cell>
          <cell r="Y99">
            <v>115.05</v>
          </cell>
          <cell r="Z99">
            <v>77.349999999999994</v>
          </cell>
          <cell r="AA99">
            <v>15.2</v>
          </cell>
          <cell r="AB99">
            <v>19.95</v>
          </cell>
          <cell r="AC99">
            <v>26.95</v>
          </cell>
          <cell r="AD99">
            <v>5.2</v>
          </cell>
          <cell r="AE99">
            <v>6.15</v>
          </cell>
          <cell r="AF99">
            <v>13.75</v>
          </cell>
          <cell r="AH99">
            <v>1620.2000000000003</v>
          </cell>
        </row>
        <row r="100">
          <cell r="B100">
            <v>8.02</v>
          </cell>
          <cell r="C100" t="str">
            <v>School Maintenance Grant Upper Primary</v>
          </cell>
          <cell r="D100">
            <v>42.55</v>
          </cell>
          <cell r="E100">
            <v>41.7</v>
          </cell>
          <cell r="F100">
            <v>32.200000000000003</v>
          </cell>
          <cell r="G100">
            <v>61.85</v>
          </cell>
          <cell r="H100">
            <v>40.85</v>
          </cell>
          <cell r="I100">
            <v>25.2</v>
          </cell>
          <cell r="J100">
            <v>41.85</v>
          </cell>
          <cell r="K100">
            <v>38.799999999999997</v>
          </cell>
          <cell r="L100">
            <v>48.75</v>
          </cell>
          <cell r="M100">
            <v>36.299999999999997</v>
          </cell>
          <cell r="N100">
            <v>24.8</v>
          </cell>
          <cell r="O100">
            <v>34.549999999999997</v>
          </cell>
          <cell r="P100">
            <v>25.95</v>
          </cell>
          <cell r="Q100">
            <v>20.350000000000001</v>
          </cell>
          <cell r="R100">
            <v>54.7</v>
          </cell>
          <cell r="S100">
            <v>57.25</v>
          </cell>
          <cell r="T100">
            <v>61.8</v>
          </cell>
          <cell r="U100">
            <v>60.05</v>
          </cell>
          <cell r="V100">
            <v>54.15</v>
          </cell>
          <cell r="W100">
            <v>64.25</v>
          </cell>
          <cell r="X100">
            <v>42.6</v>
          </cell>
          <cell r="Y100">
            <v>59.05</v>
          </cell>
          <cell r="Z100">
            <v>32.549999999999997</v>
          </cell>
          <cell r="AA100">
            <v>11.3</v>
          </cell>
          <cell r="AB100">
            <v>5.65</v>
          </cell>
          <cell r="AC100">
            <v>15.8</v>
          </cell>
          <cell r="AD100">
            <v>3.85</v>
          </cell>
          <cell r="AE100">
            <v>5.95</v>
          </cell>
          <cell r="AF100">
            <v>12.9</v>
          </cell>
          <cell r="AH100">
            <v>1057.55</v>
          </cell>
        </row>
        <row r="102">
          <cell r="C102" t="str">
            <v>SUB TOTAL of I</v>
          </cell>
          <cell r="D102">
            <v>87.3</v>
          </cell>
          <cell r="E102">
            <v>91.1</v>
          </cell>
          <cell r="F102">
            <v>74.099999999999994</v>
          </cell>
          <cell r="G102">
            <v>127.9</v>
          </cell>
          <cell r="H102">
            <v>132.25</v>
          </cell>
          <cell r="I102">
            <v>63.55</v>
          </cell>
          <cell r="J102">
            <v>156</v>
          </cell>
          <cell r="K102">
            <v>92.05</v>
          </cell>
          <cell r="L102">
            <v>134.35</v>
          </cell>
          <cell r="M102">
            <v>75.900000000000006</v>
          </cell>
          <cell r="N102">
            <v>76.8</v>
          </cell>
          <cell r="O102">
            <v>82.199999999999989</v>
          </cell>
          <cell r="P102">
            <v>58.599999999999994</v>
          </cell>
          <cell r="Q102">
            <v>55.050000000000004</v>
          </cell>
          <cell r="R102">
            <v>112.15</v>
          </cell>
          <cell r="S102">
            <v>166.8</v>
          </cell>
          <cell r="T102">
            <v>183.85</v>
          </cell>
          <cell r="U102">
            <v>131.14999999999998</v>
          </cell>
          <cell r="V102">
            <v>118.30000000000001</v>
          </cell>
          <cell r="W102">
            <v>141.44999999999999</v>
          </cell>
          <cell r="X102">
            <v>90.25</v>
          </cell>
          <cell r="Y102">
            <v>174.1</v>
          </cell>
          <cell r="Z102">
            <v>109.89999999999999</v>
          </cell>
          <cell r="AA102">
            <v>26.5</v>
          </cell>
          <cell r="AB102">
            <v>25.6</v>
          </cell>
          <cell r="AC102">
            <v>42.75</v>
          </cell>
          <cell r="AD102">
            <v>9.0500000000000007</v>
          </cell>
          <cell r="AE102">
            <v>12.100000000000001</v>
          </cell>
          <cell r="AF102">
            <v>26.65</v>
          </cell>
          <cell r="AG102">
            <v>0</v>
          </cell>
          <cell r="AH102">
            <v>2677.75</v>
          </cell>
        </row>
        <row r="104">
          <cell r="A104" t="str">
            <v>J</v>
          </cell>
          <cell r="B104" t="str">
            <v>MANAGEMENT &amp; MIS</v>
          </cell>
        </row>
        <row r="105">
          <cell r="AH105">
            <v>0</v>
          </cell>
        </row>
        <row r="106">
          <cell r="C106" t="str">
            <v>MIS</v>
          </cell>
          <cell r="AH106">
            <v>0</v>
          </cell>
        </row>
        <row r="107">
          <cell r="B107">
            <v>9.01</v>
          </cell>
          <cell r="C107" t="str">
            <v>Maintenance of Equipments</v>
          </cell>
          <cell r="D107">
            <v>0.2</v>
          </cell>
          <cell r="E107">
            <v>0.2</v>
          </cell>
          <cell r="F107">
            <v>0.2</v>
          </cell>
          <cell r="G107">
            <v>0.2</v>
          </cell>
          <cell r="H107">
            <v>0.2</v>
          </cell>
          <cell r="I107">
            <v>0.2</v>
          </cell>
          <cell r="J107">
            <v>0.2</v>
          </cell>
          <cell r="K107">
            <v>0.2</v>
          </cell>
          <cell r="L107">
            <v>0.2</v>
          </cell>
          <cell r="M107">
            <v>0.2</v>
          </cell>
          <cell r="N107">
            <v>0.2</v>
          </cell>
          <cell r="O107">
            <v>0.2</v>
          </cell>
          <cell r="P107">
            <v>0.2</v>
          </cell>
          <cell r="Q107">
            <v>0.2</v>
          </cell>
          <cell r="R107">
            <v>0.2</v>
          </cell>
          <cell r="S107">
            <v>0.2</v>
          </cell>
          <cell r="T107">
            <v>0.2</v>
          </cell>
          <cell r="U107">
            <v>0.2</v>
          </cell>
          <cell r="V107">
            <v>0.2</v>
          </cell>
          <cell r="W107">
            <v>0.2</v>
          </cell>
          <cell r="X107">
            <v>0.2</v>
          </cell>
          <cell r="Y107">
            <v>0.2</v>
          </cell>
          <cell r="Z107">
            <v>0.2</v>
          </cell>
          <cell r="AA107">
            <v>0.2</v>
          </cell>
          <cell r="AB107">
            <v>0.2</v>
          </cell>
          <cell r="AH107">
            <v>5.0000000000000018</v>
          </cell>
        </row>
        <row r="108">
          <cell r="B108">
            <v>9.02</v>
          </cell>
          <cell r="C108" t="str">
            <v>Consumables</v>
          </cell>
          <cell r="D108">
            <v>0.3</v>
          </cell>
          <cell r="E108">
            <v>0.3</v>
          </cell>
          <cell r="F108">
            <v>0.3</v>
          </cell>
          <cell r="G108">
            <v>0.3</v>
          </cell>
          <cell r="H108">
            <v>0.3</v>
          </cell>
          <cell r="I108">
            <v>0.3</v>
          </cell>
          <cell r="J108">
            <v>0.3</v>
          </cell>
          <cell r="K108">
            <v>0.3</v>
          </cell>
          <cell r="L108">
            <v>0.3</v>
          </cell>
          <cell r="M108">
            <v>0.3</v>
          </cell>
          <cell r="N108">
            <v>0.3</v>
          </cell>
          <cell r="O108">
            <v>0.3</v>
          </cell>
          <cell r="P108">
            <v>0.3</v>
          </cell>
          <cell r="Q108">
            <v>0.3</v>
          </cell>
          <cell r="R108">
            <v>0.3</v>
          </cell>
          <cell r="S108">
            <v>0.3</v>
          </cell>
          <cell r="T108">
            <v>0.3</v>
          </cell>
          <cell r="U108">
            <v>0.3</v>
          </cell>
          <cell r="V108">
            <v>0.3</v>
          </cell>
          <cell r="W108">
            <v>0.3</v>
          </cell>
          <cell r="X108">
            <v>0.3</v>
          </cell>
          <cell r="Y108">
            <v>0.3</v>
          </cell>
          <cell r="Z108">
            <v>0.3</v>
          </cell>
          <cell r="AA108">
            <v>0.3</v>
          </cell>
          <cell r="AB108">
            <v>0.3</v>
          </cell>
          <cell r="AH108">
            <v>7.4999999999999973</v>
          </cell>
        </row>
        <row r="109">
          <cell r="B109">
            <v>9.0299999999999994</v>
          </cell>
          <cell r="C109" t="str">
            <v>EMIS Training</v>
          </cell>
          <cell r="D109">
            <v>0.22</v>
          </cell>
          <cell r="E109">
            <v>0.18</v>
          </cell>
          <cell r="F109">
            <v>0.14000000000000001</v>
          </cell>
          <cell r="G109">
            <v>0.28000000000000003</v>
          </cell>
          <cell r="H109">
            <v>0.28000000000000003</v>
          </cell>
          <cell r="I109">
            <v>0.1</v>
          </cell>
          <cell r="J109">
            <v>0.24</v>
          </cell>
          <cell r="K109">
            <v>0.16</v>
          </cell>
          <cell r="L109">
            <v>0.2</v>
          </cell>
          <cell r="M109">
            <v>0.22</v>
          </cell>
          <cell r="N109">
            <v>0.1</v>
          </cell>
          <cell r="O109">
            <v>0.16</v>
          </cell>
          <cell r="P109">
            <v>0.08</v>
          </cell>
          <cell r="Q109">
            <v>0.08</v>
          </cell>
          <cell r="R109">
            <v>0.22</v>
          </cell>
          <cell r="S109">
            <v>0.24</v>
          </cell>
          <cell r="T109">
            <v>0.26</v>
          </cell>
          <cell r="U109">
            <v>0.2</v>
          </cell>
          <cell r="V109">
            <v>0.28000000000000003</v>
          </cell>
          <cell r="W109">
            <v>0.2</v>
          </cell>
          <cell r="X109">
            <v>0.2</v>
          </cell>
          <cell r="Y109">
            <v>0.22</v>
          </cell>
          <cell r="Z109">
            <v>0.14000000000000001</v>
          </cell>
          <cell r="AA109">
            <v>0.06</v>
          </cell>
          <cell r="AB109">
            <v>0.02</v>
          </cell>
          <cell r="AH109">
            <v>4.4799999999999995</v>
          </cell>
        </row>
        <row r="110">
          <cell r="C110" t="str">
            <v>Management -  DPO</v>
          </cell>
          <cell r="AH110">
            <v>0</v>
          </cell>
        </row>
        <row r="111">
          <cell r="B111">
            <v>9.0399999999999991</v>
          </cell>
          <cell r="C111" t="str">
            <v>Block Accountant</v>
          </cell>
          <cell r="D111">
            <v>7.92</v>
          </cell>
          <cell r="E111">
            <v>6.48</v>
          </cell>
          <cell r="F111">
            <v>5.04</v>
          </cell>
          <cell r="G111">
            <v>10.08</v>
          </cell>
          <cell r="H111">
            <v>10.08</v>
          </cell>
          <cell r="I111">
            <v>3.6</v>
          </cell>
          <cell r="J111">
            <v>8.64</v>
          </cell>
          <cell r="K111">
            <v>5.76</v>
          </cell>
          <cell r="L111">
            <v>7.2</v>
          </cell>
          <cell r="M111">
            <v>7.92</v>
          </cell>
          <cell r="N111">
            <v>3.6</v>
          </cell>
          <cell r="O111">
            <v>5.76</v>
          </cell>
          <cell r="P111">
            <v>2.88</v>
          </cell>
          <cell r="Q111">
            <v>2.88</v>
          </cell>
          <cell r="R111">
            <v>7.92</v>
          </cell>
          <cell r="S111">
            <v>8.64</v>
          </cell>
          <cell r="T111">
            <v>9.36</v>
          </cell>
          <cell r="U111">
            <v>7.2</v>
          </cell>
          <cell r="V111">
            <v>10.08</v>
          </cell>
          <cell r="W111">
            <v>7.2</v>
          </cell>
          <cell r="X111">
            <v>7.2</v>
          </cell>
          <cell r="Y111">
            <v>7.92</v>
          </cell>
          <cell r="Z111">
            <v>5.04</v>
          </cell>
          <cell r="AA111">
            <v>2.16</v>
          </cell>
          <cell r="AB111">
            <v>0.72</v>
          </cell>
          <cell r="AH111">
            <v>161.27999999999994</v>
          </cell>
        </row>
        <row r="112">
          <cell r="B112">
            <v>9.0500000000000007</v>
          </cell>
          <cell r="C112" t="str">
            <v>Salary of Peon – Sweeper - BRC</v>
          </cell>
          <cell r="D112">
            <v>3.3</v>
          </cell>
          <cell r="E112">
            <v>2.7</v>
          </cell>
          <cell r="F112">
            <v>2.1</v>
          </cell>
          <cell r="G112">
            <v>4.2</v>
          </cell>
          <cell r="H112">
            <v>4.2</v>
          </cell>
          <cell r="I112">
            <v>1.5</v>
          </cell>
          <cell r="J112">
            <v>3.6</v>
          </cell>
          <cell r="K112">
            <v>2.4</v>
          </cell>
          <cell r="L112">
            <v>3</v>
          </cell>
          <cell r="M112">
            <v>3.3</v>
          </cell>
          <cell r="N112">
            <v>1.5</v>
          </cell>
          <cell r="O112">
            <v>2.4</v>
          </cell>
          <cell r="P112">
            <v>1.2</v>
          </cell>
          <cell r="Q112">
            <v>1.2</v>
          </cell>
          <cell r="R112">
            <v>3.3</v>
          </cell>
          <cell r="S112">
            <v>3.6</v>
          </cell>
          <cell r="T112">
            <v>3.9</v>
          </cell>
          <cell r="U112">
            <v>3</v>
          </cell>
          <cell r="V112">
            <v>4.2</v>
          </cell>
          <cell r="W112">
            <v>3</v>
          </cell>
          <cell r="X112">
            <v>3</v>
          </cell>
          <cell r="Y112">
            <v>3.3</v>
          </cell>
          <cell r="Z112">
            <v>2.1</v>
          </cell>
          <cell r="AA112">
            <v>0.9</v>
          </cell>
          <cell r="AB112">
            <v>0.3</v>
          </cell>
          <cell r="AH112">
            <v>67.2</v>
          </cell>
        </row>
        <row r="113">
          <cell r="B113">
            <v>9.06</v>
          </cell>
          <cell r="C113" t="str">
            <v>Maintenance of Equipments</v>
          </cell>
          <cell r="D113">
            <v>1.1000000000000001</v>
          </cell>
          <cell r="E113">
            <v>0.9</v>
          </cell>
          <cell r="F113">
            <v>0.7</v>
          </cell>
          <cell r="G113">
            <v>1.4</v>
          </cell>
          <cell r="H113">
            <v>1.4</v>
          </cell>
          <cell r="I113">
            <v>0.5</v>
          </cell>
          <cell r="J113">
            <v>1.2</v>
          </cell>
          <cell r="K113">
            <v>0.8</v>
          </cell>
          <cell r="L113">
            <v>1</v>
          </cell>
          <cell r="M113">
            <v>1.1000000000000001</v>
          </cell>
          <cell r="N113">
            <v>0.5</v>
          </cell>
          <cell r="O113">
            <v>0.8</v>
          </cell>
          <cell r="P113">
            <v>0.4</v>
          </cell>
          <cell r="Q113">
            <v>0.4</v>
          </cell>
          <cell r="R113">
            <v>1.1000000000000001</v>
          </cell>
          <cell r="S113">
            <v>1.2</v>
          </cell>
          <cell r="T113">
            <v>1.3</v>
          </cell>
          <cell r="U113">
            <v>1</v>
          </cell>
          <cell r="V113">
            <v>1.4</v>
          </cell>
          <cell r="W113">
            <v>1</v>
          </cell>
          <cell r="X113">
            <v>1</v>
          </cell>
          <cell r="Y113">
            <v>1.1000000000000001</v>
          </cell>
          <cell r="Z113">
            <v>0.7</v>
          </cell>
          <cell r="AA113">
            <v>0.3</v>
          </cell>
          <cell r="AB113">
            <v>0.1</v>
          </cell>
          <cell r="AH113">
            <v>22.400000000000002</v>
          </cell>
        </row>
        <row r="114">
          <cell r="B114">
            <v>9.07</v>
          </cell>
          <cell r="C114" t="str">
            <v>Salary of Officers</v>
          </cell>
          <cell r="D114">
            <v>5.04</v>
          </cell>
          <cell r="E114">
            <v>5.04</v>
          </cell>
          <cell r="F114">
            <v>5.04</v>
          </cell>
          <cell r="G114">
            <v>5.04</v>
          </cell>
          <cell r="H114">
            <v>5.04</v>
          </cell>
          <cell r="I114">
            <v>5.04</v>
          </cell>
          <cell r="J114">
            <v>5.04</v>
          </cell>
          <cell r="K114">
            <v>5.04</v>
          </cell>
          <cell r="L114">
            <v>5.04</v>
          </cell>
          <cell r="M114">
            <v>5.04</v>
          </cell>
          <cell r="N114">
            <v>5.04</v>
          </cell>
          <cell r="O114">
            <v>5.04</v>
          </cell>
          <cell r="P114">
            <v>5.04</v>
          </cell>
          <cell r="Q114">
            <v>5.04</v>
          </cell>
          <cell r="R114">
            <v>5.04</v>
          </cell>
          <cell r="S114">
            <v>5.04</v>
          </cell>
          <cell r="T114">
            <v>5.04</v>
          </cell>
          <cell r="U114">
            <v>5.04</v>
          </cell>
          <cell r="V114">
            <v>5.04</v>
          </cell>
          <cell r="W114">
            <v>5.04</v>
          </cell>
          <cell r="X114">
            <v>5.04</v>
          </cell>
          <cell r="Y114">
            <v>5.04</v>
          </cell>
          <cell r="Z114">
            <v>5.04</v>
          </cell>
          <cell r="AA114">
            <v>5.04</v>
          </cell>
          <cell r="AB114">
            <v>5.04</v>
          </cell>
          <cell r="AH114">
            <v>126.00000000000007</v>
          </cell>
        </row>
        <row r="115">
          <cell r="B115">
            <v>9.0800000000000054</v>
          </cell>
          <cell r="C115" t="str">
            <v>Salary of TRP</v>
          </cell>
          <cell r="D115">
            <v>15.12</v>
          </cell>
          <cell r="E115">
            <v>6.48</v>
          </cell>
          <cell r="F115">
            <v>5.04</v>
          </cell>
          <cell r="G115">
            <v>12.24</v>
          </cell>
          <cell r="H115">
            <v>10.08</v>
          </cell>
          <cell r="I115">
            <v>4.32</v>
          </cell>
          <cell r="J115">
            <v>15.84</v>
          </cell>
          <cell r="K115">
            <v>7.2</v>
          </cell>
          <cell r="L115">
            <v>9.36</v>
          </cell>
          <cell r="M115">
            <v>7.92</v>
          </cell>
          <cell r="N115">
            <v>5.76</v>
          </cell>
          <cell r="O115">
            <v>7.2</v>
          </cell>
          <cell r="P115">
            <v>3.6</v>
          </cell>
          <cell r="Q115">
            <v>2.88</v>
          </cell>
          <cell r="R115">
            <v>10.8</v>
          </cell>
          <cell r="S115">
            <v>15.84</v>
          </cell>
          <cell r="T115">
            <v>10.08</v>
          </cell>
          <cell r="U115">
            <v>15.12</v>
          </cell>
          <cell r="V115">
            <v>15.84</v>
          </cell>
          <cell r="W115">
            <v>7.2</v>
          </cell>
          <cell r="X115">
            <v>15.84</v>
          </cell>
          <cell r="Y115">
            <v>10.8</v>
          </cell>
          <cell r="Z115">
            <v>10.8</v>
          </cell>
          <cell r="AA115">
            <v>2.88</v>
          </cell>
          <cell r="AB115">
            <v>2.16</v>
          </cell>
          <cell r="AH115">
            <v>230.40000000000003</v>
          </cell>
        </row>
        <row r="116">
          <cell r="B116">
            <v>9.090000000000007</v>
          </cell>
          <cell r="C116" t="str">
            <v>Salary of Staff</v>
          </cell>
          <cell r="D116">
            <v>2</v>
          </cell>
          <cell r="E116">
            <v>2</v>
          </cell>
          <cell r="F116">
            <v>2</v>
          </cell>
          <cell r="G116">
            <v>2</v>
          </cell>
          <cell r="H116">
            <v>2</v>
          </cell>
          <cell r="I116">
            <v>2</v>
          </cell>
          <cell r="J116">
            <v>2</v>
          </cell>
          <cell r="K116">
            <v>2</v>
          </cell>
          <cell r="L116">
            <v>2</v>
          </cell>
          <cell r="M116">
            <v>2</v>
          </cell>
          <cell r="N116">
            <v>2</v>
          </cell>
          <cell r="O116">
            <v>2</v>
          </cell>
          <cell r="P116">
            <v>2</v>
          </cell>
          <cell r="Q116">
            <v>2</v>
          </cell>
          <cell r="R116">
            <v>2</v>
          </cell>
          <cell r="S116">
            <v>2</v>
          </cell>
          <cell r="T116">
            <v>2</v>
          </cell>
          <cell r="U116">
            <v>2</v>
          </cell>
          <cell r="V116">
            <v>2</v>
          </cell>
          <cell r="W116">
            <v>2</v>
          </cell>
          <cell r="X116">
            <v>2</v>
          </cell>
          <cell r="Y116">
            <v>2</v>
          </cell>
          <cell r="Z116">
            <v>2</v>
          </cell>
          <cell r="AA116">
            <v>2</v>
          </cell>
          <cell r="AB116">
            <v>2</v>
          </cell>
          <cell r="AH116">
            <v>50</v>
          </cell>
        </row>
        <row r="117">
          <cell r="B117">
            <v>9.1000000000000085</v>
          </cell>
          <cell r="C117" t="str">
            <v>Salary of Peon – Sweeper</v>
          </cell>
          <cell r="D117">
            <v>0.6</v>
          </cell>
          <cell r="E117">
            <v>0.6</v>
          </cell>
          <cell r="F117">
            <v>0.6</v>
          </cell>
          <cell r="G117">
            <v>0.6</v>
          </cell>
          <cell r="H117">
            <v>0.6</v>
          </cell>
          <cell r="I117">
            <v>0.6</v>
          </cell>
          <cell r="J117">
            <v>0.6</v>
          </cell>
          <cell r="K117">
            <v>0.6</v>
          </cell>
          <cell r="L117">
            <v>0.6</v>
          </cell>
          <cell r="M117">
            <v>0.6</v>
          </cell>
          <cell r="N117">
            <v>0.6</v>
          </cell>
          <cell r="O117">
            <v>0.6</v>
          </cell>
          <cell r="P117">
            <v>0.6</v>
          </cell>
          <cell r="Q117">
            <v>0.6</v>
          </cell>
          <cell r="R117">
            <v>0.6</v>
          </cell>
          <cell r="S117">
            <v>0.6</v>
          </cell>
          <cell r="T117">
            <v>0.6</v>
          </cell>
          <cell r="U117">
            <v>0.6</v>
          </cell>
          <cell r="V117">
            <v>0.6</v>
          </cell>
          <cell r="W117">
            <v>0.6</v>
          </cell>
          <cell r="X117">
            <v>0.6</v>
          </cell>
          <cell r="Y117">
            <v>0.6</v>
          </cell>
          <cell r="Z117">
            <v>0.6</v>
          </cell>
          <cell r="AA117">
            <v>0.6</v>
          </cell>
          <cell r="AB117">
            <v>0.6</v>
          </cell>
          <cell r="AH117">
            <v>14.999999999999995</v>
          </cell>
        </row>
        <row r="118">
          <cell r="B118">
            <v>9.1100000000000101</v>
          </cell>
          <cell r="C118" t="str">
            <v>Rent of DPO</v>
          </cell>
          <cell r="D118">
            <v>0.6</v>
          </cell>
          <cell r="E118">
            <v>0.6</v>
          </cell>
          <cell r="F118">
            <v>0.6</v>
          </cell>
          <cell r="G118">
            <v>0.6</v>
          </cell>
          <cell r="H118">
            <v>0.6</v>
          </cell>
          <cell r="I118">
            <v>0.6</v>
          </cell>
          <cell r="J118">
            <v>0.6</v>
          </cell>
          <cell r="K118">
            <v>0.6</v>
          </cell>
          <cell r="L118">
            <v>0.6</v>
          </cell>
          <cell r="M118">
            <v>0.6</v>
          </cell>
          <cell r="N118">
            <v>0.6</v>
          </cell>
          <cell r="O118">
            <v>0.6</v>
          </cell>
          <cell r="P118">
            <v>0.6</v>
          </cell>
          <cell r="Q118">
            <v>0.6</v>
          </cell>
          <cell r="R118">
            <v>0.6</v>
          </cell>
          <cell r="S118">
            <v>0.6</v>
          </cell>
          <cell r="T118">
            <v>0.6</v>
          </cell>
          <cell r="U118">
            <v>0.6</v>
          </cell>
          <cell r="V118">
            <v>0.6</v>
          </cell>
          <cell r="W118">
            <v>0.6</v>
          </cell>
          <cell r="X118">
            <v>0.6</v>
          </cell>
          <cell r="Y118">
            <v>0.6</v>
          </cell>
          <cell r="Z118">
            <v>0.6</v>
          </cell>
          <cell r="AB118">
            <v>0.6</v>
          </cell>
          <cell r="AH118">
            <v>14.399999999999995</v>
          </cell>
        </row>
        <row r="119">
          <cell r="B119">
            <v>9.1200000000000117</v>
          </cell>
          <cell r="C119" t="str">
            <v>Consumable</v>
          </cell>
          <cell r="D119">
            <v>0.5</v>
          </cell>
          <cell r="E119">
            <v>0.5</v>
          </cell>
          <cell r="F119">
            <v>0.5</v>
          </cell>
          <cell r="G119">
            <v>0.5</v>
          </cell>
          <cell r="H119">
            <v>0.5</v>
          </cell>
          <cell r="I119">
            <v>0.5</v>
          </cell>
          <cell r="J119">
            <v>0.5</v>
          </cell>
          <cell r="K119">
            <v>0.5</v>
          </cell>
          <cell r="L119">
            <v>0.5</v>
          </cell>
          <cell r="M119">
            <v>0.5</v>
          </cell>
          <cell r="N119">
            <v>0.5</v>
          </cell>
          <cell r="O119">
            <v>0.5</v>
          </cell>
          <cell r="P119">
            <v>0.5</v>
          </cell>
          <cell r="Q119">
            <v>0.5</v>
          </cell>
          <cell r="R119">
            <v>0.5</v>
          </cell>
          <cell r="S119">
            <v>0.5</v>
          </cell>
          <cell r="T119">
            <v>0.25</v>
          </cell>
          <cell r="U119">
            <v>0.5</v>
          </cell>
          <cell r="V119">
            <v>0.5</v>
          </cell>
          <cell r="W119">
            <v>0.25</v>
          </cell>
          <cell r="X119">
            <v>0.25</v>
          </cell>
          <cell r="Y119">
            <v>0.5</v>
          </cell>
          <cell r="Z119">
            <v>0.5</v>
          </cell>
          <cell r="AA119">
            <v>0.25</v>
          </cell>
          <cell r="AB119">
            <v>0.35</v>
          </cell>
          <cell r="AH119">
            <v>11.35</v>
          </cell>
        </row>
        <row r="120">
          <cell r="B120">
            <v>9.1300000000000132</v>
          </cell>
          <cell r="C120" t="str">
            <v>Stationary</v>
          </cell>
          <cell r="D120">
            <v>0.5</v>
          </cell>
          <cell r="E120">
            <v>0.5</v>
          </cell>
          <cell r="F120">
            <v>0.5</v>
          </cell>
          <cell r="G120">
            <v>0.5</v>
          </cell>
          <cell r="H120">
            <v>0.5</v>
          </cell>
          <cell r="I120">
            <v>0.5</v>
          </cell>
          <cell r="J120">
            <v>0.5</v>
          </cell>
          <cell r="K120">
            <v>0.5</v>
          </cell>
          <cell r="L120">
            <v>0.5</v>
          </cell>
          <cell r="M120">
            <v>0.5</v>
          </cell>
          <cell r="N120">
            <v>0.5</v>
          </cell>
          <cell r="O120">
            <v>0.5</v>
          </cell>
          <cell r="P120">
            <v>0.5</v>
          </cell>
          <cell r="Q120">
            <v>0.5</v>
          </cell>
          <cell r="R120">
            <v>0.5</v>
          </cell>
          <cell r="S120">
            <v>0.5</v>
          </cell>
          <cell r="T120">
            <v>0.25</v>
          </cell>
          <cell r="U120">
            <v>0.5</v>
          </cell>
          <cell r="V120">
            <v>0.5</v>
          </cell>
          <cell r="W120">
            <v>0.25</v>
          </cell>
          <cell r="X120">
            <v>0.25</v>
          </cell>
          <cell r="Y120">
            <v>0.5</v>
          </cell>
          <cell r="Z120">
            <v>0.5</v>
          </cell>
          <cell r="AA120">
            <v>0.3</v>
          </cell>
          <cell r="AB120">
            <v>0.35</v>
          </cell>
          <cell r="AH120">
            <v>11.4</v>
          </cell>
        </row>
        <row r="121">
          <cell r="B121">
            <v>9.1400000000000148</v>
          </cell>
          <cell r="C121" t="str">
            <v>Water / Electricity / Telephone</v>
          </cell>
          <cell r="D121">
            <v>0.6</v>
          </cell>
          <cell r="E121">
            <v>0.6</v>
          </cell>
          <cell r="F121">
            <v>0.6</v>
          </cell>
          <cell r="G121">
            <v>0.6</v>
          </cell>
          <cell r="H121">
            <v>0.6</v>
          </cell>
          <cell r="I121">
            <v>0.6</v>
          </cell>
          <cell r="J121">
            <v>0.6</v>
          </cell>
          <cell r="K121">
            <v>0.6</v>
          </cell>
          <cell r="L121">
            <v>0.6</v>
          </cell>
          <cell r="M121">
            <v>0.6</v>
          </cell>
          <cell r="N121">
            <v>0.6</v>
          </cell>
          <cell r="O121">
            <v>0.6</v>
          </cell>
          <cell r="P121">
            <v>0.6</v>
          </cell>
          <cell r="Q121">
            <v>0.6</v>
          </cell>
          <cell r="R121">
            <v>0.6</v>
          </cell>
          <cell r="S121">
            <v>0.6</v>
          </cell>
          <cell r="T121">
            <v>0.3</v>
          </cell>
          <cell r="U121">
            <v>0.6</v>
          </cell>
          <cell r="V121">
            <v>0.6</v>
          </cell>
          <cell r="W121">
            <v>0.3</v>
          </cell>
          <cell r="X121">
            <v>0.3</v>
          </cell>
          <cell r="Y121">
            <v>0.6</v>
          </cell>
          <cell r="Z121">
            <v>0.6</v>
          </cell>
          <cell r="AA121">
            <v>0.3</v>
          </cell>
          <cell r="AB121">
            <v>0.6</v>
          </cell>
          <cell r="AH121">
            <v>13.799999999999999</v>
          </cell>
        </row>
        <row r="122">
          <cell r="B122">
            <v>9.1500000000000163</v>
          </cell>
          <cell r="C122" t="str">
            <v>Electricity / Telephone of BRC</v>
          </cell>
          <cell r="D122">
            <v>0.18</v>
          </cell>
          <cell r="E122">
            <v>0.18</v>
          </cell>
          <cell r="F122">
            <v>0.18</v>
          </cell>
          <cell r="G122">
            <v>0.18</v>
          </cell>
          <cell r="H122">
            <v>0.18</v>
          </cell>
          <cell r="I122">
            <v>0.18</v>
          </cell>
          <cell r="J122">
            <v>0.18</v>
          </cell>
          <cell r="K122">
            <v>0.18</v>
          </cell>
          <cell r="L122">
            <v>0.18</v>
          </cell>
          <cell r="M122">
            <v>0.18</v>
          </cell>
          <cell r="N122">
            <v>0.18</v>
          </cell>
          <cell r="O122">
            <v>0.18</v>
          </cell>
          <cell r="P122">
            <v>0.18</v>
          </cell>
          <cell r="Q122">
            <v>0.18</v>
          </cell>
          <cell r="R122">
            <v>0.18</v>
          </cell>
          <cell r="S122">
            <v>0.18</v>
          </cell>
          <cell r="T122">
            <v>0.1</v>
          </cell>
          <cell r="U122">
            <v>0.18</v>
          </cell>
          <cell r="V122">
            <v>0.18</v>
          </cell>
          <cell r="W122">
            <v>0.1</v>
          </cell>
          <cell r="X122">
            <v>0.1</v>
          </cell>
          <cell r="Y122">
            <v>0.18</v>
          </cell>
          <cell r="Z122">
            <v>0.18</v>
          </cell>
          <cell r="AA122">
            <v>0.18</v>
          </cell>
          <cell r="AB122">
            <v>0.18</v>
          </cell>
          <cell r="AH122">
            <v>4.2600000000000007</v>
          </cell>
        </row>
        <row r="123">
          <cell r="B123">
            <v>9.1600000000000179</v>
          </cell>
          <cell r="C123" t="str">
            <v>TA – DA other than Workshop</v>
          </cell>
          <cell r="D123">
            <v>0.25</v>
          </cell>
          <cell r="E123">
            <v>0.25</v>
          </cell>
          <cell r="F123">
            <v>0.25</v>
          </cell>
          <cell r="G123">
            <v>0.25</v>
          </cell>
          <cell r="H123">
            <v>0.25</v>
          </cell>
          <cell r="I123">
            <v>0.25</v>
          </cell>
          <cell r="J123">
            <v>0.25</v>
          </cell>
          <cell r="K123">
            <v>0.25</v>
          </cell>
          <cell r="L123">
            <v>0.25</v>
          </cell>
          <cell r="M123">
            <v>0.25</v>
          </cell>
          <cell r="N123">
            <v>0.25</v>
          </cell>
          <cell r="O123">
            <v>0.25</v>
          </cell>
          <cell r="P123">
            <v>0.25</v>
          </cell>
          <cell r="Q123">
            <v>0.25</v>
          </cell>
          <cell r="R123">
            <v>0.25</v>
          </cell>
          <cell r="S123">
            <v>0.25</v>
          </cell>
          <cell r="T123">
            <v>0.25</v>
          </cell>
          <cell r="U123">
            <v>0.25</v>
          </cell>
          <cell r="V123">
            <v>0.25</v>
          </cell>
          <cell r="W123">
            <v>0.25</v>
          </cell>
          <cell r="X123">
            <v>0.25</v>
          </cell>
          <cell r="Y123">
            <v>0.25</v>
          </cell>
          <cell r="Z123">
            <v>0.25</v>
          </cell>
          <cell r="AA123">
            <v>0.2</v>
          </cell>
          <cell r="AB123">
            <v>0.25</v>
          </cell>
          <cell r="AH123">
            <v>6.2</v>
          </cell>
        </row>
        <row r="124">
          <cell r="B124">
            <v>9.1700000000000195</v>
          </cell>
          <cell r="C124" t="str">
            <v>Hiring of Vehicle</v>
          </cell>
          <cell r="D124">
            <v>2.4</v>
          </cell>
          <cell r="E124">
            <v>2.4</v>
          </cell>
          <cell r="F124">
            <v>2.4</v>
          </cell>
          <cell r="G124">
            <v>2.4</v>
          </cell>
          <cell r="H124">
            <v>2.4</v>
          </cell>
          <cell r="I124">
            <v>2.4</v>
          </cell>
          <cell r="J124">
            <v>2.4</v>
          </cell>
          <cell r="K124">
            <v>2.4</v>
          </cell>
          <cell r="L124">
            <v>2.4</v>
          </cell>
          <cell r="M124">
            <v>2.4</v>
          </cell>
          <cell r="N124">
            <v>2.4</v>
          </cell>
          <cell r="O124">
            <v>2.4</v>
          </cell>
          <cell r="P124">
            <v>2.4</v>
          </cell>
          <cell r="Q124">
            <v>2.4</v>
          </cell>
          <cell r="R124">
            <v>2.4</v>
          </cell>
          <cell r="S124">
            <v>2.4</v>
          </cell>
          <cell r="T124">
            <v>2</v>
          </cell>
          <cell r="U124">
            <v>2.4</v>
          </cell>
          <cell r="V124">
            <v>2.4</v>
          </cell>
          <cell r="W124">
            <v>2</v>
          </cell>
          <cell r="X124">
            <v>2</v>
          </cell>
          <cell r="Y124">
            <v>2.4</v>
          </cell>
          <cell r="Z124">
            <v>2.4</v>
          </cell>
          <cell r="AA124">
            <v>0.7</v>
          </cell>
          <cell r="AB124">
            <v>2.4</v>
          </cell>
          <cell r="AH124">
            <v>57.099999999999987</v>
          </cell>
        </row>
        <row r="125">
          <cell r="B125">
            <v>9.180000000000021</v>
          </cell>
          <cell r="C125" t="str">
            <v>Salary of Expert</v>
          </cell>
          <cell r="D125">
            <v>3.6</v>
          </cell>
          <cell r="E125">
            <v>3.6</v>
          </cell>
          <cell r="F125">
            <v>3.6</v>
          </cell>
          <cell r="G125">
            <v>3.6</v>
          </cell>
          <cell r="H125">
            <v>3.6</v>
          </cell>
          <cell r="I125">
            <v>2.4</v>
          </cell>
          <cell r="J125">
            <v>3.6</v>
          </cell>
          <cell r="K125">
            <v>3.6</v>
          </cell>
          <cell r="L125">
            <v>3.6</v>
          </cell>
          <cell r="M125">
            <v>3.6</v>
          </cell>
          <cell r="N125">
            <v>3.6</v>
          </cell>
          <cell r="O125">
            <v>3.6</v>
          </cell>
          <cell r="P125">
            <v>3.6</v>
          </cell>
          <cell r="Q125">
            <v>2.4</v>
          </cell>
          <cell r="R125">
            <v>3.6</v>
          </cell>
          <cell r="S125">
            <v>3.6</v>
          </cell>
          <cell r="T125">
            <v>3.6</v>
          </cell>
          <cell r="U125">
            <v>3.6</v>
          </cell>
          <cell r="V125">
            <v>6</v>
          </cell>
          <cell r="W125">
            <v>3.6</v>
          </cell>
          <cell r="X125">
            <v>3.6</v>
          </cell>
          <cell r="Y125">
            <v>3.6</v>
          </cell>
          <cell r="Z125">
            <v>3.6</v>
          </cell>
          <cell r="AB125">
            <v>2.4</v>
          </cell>
          <cell r="AH125">
            <v>85.199999999999989</v>
          </cell>
        </row>
        <row r="127">
          <cell r="C127" t="str">
            <v>SUB TOTAL of J</v>
          </cell>
          <cell r="D127">
            <v>44.430000000000007</v>
          </cell>
          <cell r="E127">
            <v>33.510000000000005</v>
          </cell>
          <cell r="F127">
            <v>29.790000000000003</v>
          </cell>
          <cell r="G127">
            <v>44.97</v>
          </cell>
          <cell r="H127">
            <v>42.81</v>
          </cell>
          <cell r="I127">
            <v>25.590000000000003</v>
          </cell>
          <cell r="J127">
            <v>46.290000000000006</v>
          </cell>
          <cell r="K127">
            <v>33.090000000000003</v>
          </cell>
          <cell r="L127">
            <v>37.530000000000008</v>
          </cell>
          <cell r="M127">
            <v>37.230000000000004</v>
          </cell>
          <cell r="N127">
            <v>28.230000000000004</v>
          </cell>
          <cell r="O127">
            <v>33.090000000000003</v>
          </cell>
          <cell r="P127">
            <v>24.930000000000003</v>
          </cell>
          <cell r="Q127">
            <v>23.009999999999998</v>
          </cell>
          <cell r="R127">
            <v>40.110000000000007</v>
          </cell>
          <cell r="S127">
            <v>46.290000000000006</v>
          </cell>
          <cell r="T127">
            <v>40.39</v>
          </cell>
          <cell r="U127">
            <v>43.290000000000006</v>
          </cell>
          <cell r="V127">
            <v>50.97</v>
          </cell>
          <cell r="W127">
            <v>34.090000000000003</v>
          </cell>
          <cell r="X127">
            <v>42.730000000000004</v>
          </cell>
          <cell r="Y127">
            <v>40.110000000000007</v>
          </cell>
          <cell r="Z127">
            <v>35.550000000000004</v>
          </cell>
          <cell r="AA127">
            <v>16.37</v>
          </cell>
          <cell r="AB127">
            <v>18.569999999999997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892.97</v>
          </cell>
        </row>
        <row r="129">
          <cell r="A129" t="str">
            <v>K</v>
          </cell>
          <cell r="B129" t="str">
            <v>RESEARCH AND EVALUATION</v>
          </cell>
        </row>
        <row r="130">
          <cell r="AH130">
            <v>0</v>
          </cell>
        </row>
        <row r="131">
          <cell r="B131">
            <v>10.01</v>
          </cell>
          <cell r="C131" t="str">
            <v>Action Monitoring</v>
          </cell>
          <cell r="D131">
            <v>3.133</v>
          </cell>
          <cell r="E131">
            <v>3.4580000000000002</v>
          </cell>
          <cell r="F131">
            <v>2.9329999999999998</v>
          </cell>
          <cell r="G131">
            <v>4.6239999999999997</v>
          </cell>
          <cell r="H131">
            <v>6.3979999999999997</v>
          </cell>
          <cell r="I131">
            <v>2.6850000000000001</v>
          </cell>
          <cell r="J131">
            <v>7.9909999999999997</v>
          </cell>
          <cell r="K131">
            <v>3.7279999999999998</v>
          </cell>
          <cell r="L131">
            <v>5.992</v>
          </cell>
          <cell r="M131">
            <v>2.7720000000000002</v>
          </cell>
          <cell r="N131">
            <v>3.64</v>
          </cell>
          <cell r="O131">
            <v>3.3359999999999999</v>
          </cell>
          <cell r="P131">
            <v>2.286</v>
          </cell>
          <cell r="Q131">
            <v>2.4289999999999998</v>
          </cell>
          <cell r="R131">
            <v>4.0220000000000002</v>
          </cell>
          <cell r="S131">
            <v>7.6690000000000005</v>
          </cell>
          <cell r="T131">
            <v>8.5440000000000005</v>
          </cell>
          <cell r="U131">
            <v>4.9770000000000003</v>
          </cell>
          <cell r="V131">
            <v>4.4909999999999997</v>
          </cell>
          <cell r="W131">
            <v>5.4039999999999999</v>
          </cell>
          <cell r="X131">
            <v>3.3359999999999999</v>
          </cell>
          <cell r="Y131">
            <v>8.0540000000000003</v>
          </cell>
          <cell r="Z131">
            <v>5.415</v>
          </cell>
          <cell r="AA131">
            <v>1.0640000000000001</v>
          </cell>
          <cell r="AB131">
            <v>1.397</v>
          </cell>
          <cell r="AC131">
            <v>1.887</v>
          </cell>
          <cell r="AD131">
            <v>0.36399999999999999</v>
          </cell>
          <cell r="AE131">
            <v>0.43099999999999999</v>
          </cell>
          <cell r="AF131">
            <v>0.96299999999999997</v>
          </cell>
          <cell r="AH131">
            <v>113.423</v>
          </cell>
        </row>
        <row r="132">
          <cell r="B132">
            <v>10.02</v>
          </cell>
          <cell r="C132" t="str">
            <v>BRC Monitoring</v>
          </cell>
          <cell r="D132">
            <v>1.1879999999999999</v>
          </cell>
          <cell r="E132">
            <v>0.97199999999999998</v>
          </cell>
          <cell r="F132">
            <v>0.75600000000000001</v>
          </cell>
          <cell r="G132">
            <v>1.512</v>
          </cell>
          <cell r="H132">
            <v>1.512</v>
          </cell>
          <cell r="I132">
            <v>0.54</v>
          </cell>
          <cell r="J132">
            <v>1.296</v>
          </cell>
          <cell r="K132">
            <v>0.86399999999999999</v>
          </cell>
          <cell r="L132">
            <v>1.08</v>
          </cell>
          <cell r="M132">
            <v>1.1879999999999999</v>
          </cell>
          <cell r="N132">
            <v>0.54</v>
          </cell>
          <cell r="O132">
            <v>0.86399999999999999</v>
          </cell>
          <cell r="P132">
            <v>0.432</v>
          </cell>
          <cell r="Q132">
            <v>0.432</v>
          </cell>
          <cell r="R132">
            <v>1.1879999999999999</v>
          </cell>
          <cell r="S132">
            <v>1.296</v>
          </cell>
          <cell r="T132">
            <v>1.4039999999999999</v>
          </cell>
          <cell r="U132">
            <v>1.08</v>
          </cell>
          <cell r="V132">
            <v>1.512</v>
          </cell>
          <cell r="W132">
            <v>1.08</v>
          </cell>
          <cell r="X132">
            <v>1.08</v>
          </cell>
          <cell r="Y132">
            <v>1.1879999999999999</v>
          </cell>
          <cell r="Z132">
            <v>0.75600000000000001</v>
          </cell>
          <cell r="AA132">
            <v>0.32400000000000001</v>
          </cell>
          <cell r="AB132">
            <v>0.108</v>
          </cell>
          <cell r="AH132">
            <v>24.192000000000004</v>
          </cell>
        </row>
        <row r="133">
          <cell r="B133">
            <v>10.029999999999999</v>
          </cell>
          <cell r="C133" t="str">
            <v>CRC Monitoring</v>
          </cell>
          <cell r="D133">
            <v>6.72</v>
          </cell>
          <cell r="E133">
            <v>4.6079999999999997</v>
          </cell>
          <cell r="F133">
            <v>3.3119999999999998</v>
          </cell>
          <cell r="G133">
            <v>7.1520000000000001</v>
          </cell>
          <cell r="H133">
            <v>10.464</v>
          </cell>
          <cell r="I133">
            <v>4.032</v>
          </cell>
          <cell r="J133">
            <v>10.08</v>
          </cell>
          <cell r="K133">
            <v>6</v>
          </cell>
          <cell r="L133">
            <v>8.9759999999999991</v>
          </cell>
          <cell r="M133">
            <v>5.8079999999999998</v>
          </cell>
          <cell r="N133">
            <v>4.944</v>
          </cell>
          <cell r="O133">
            <v>4.8959999999999999</v>
          </cell>
          <cell r="P133">
            <v>2.7359999999999998</v>
          </cell>
          <cell r="Q133">
            <v>3.36</v>
          </cell>
          <cell r="R133">
            <v>6.96</v>
          </cell>
          <cell r="S133">
            <v>9.6</v>
          </cell>
          <cell r="T133">
            <v>10.272</v>
          </cell>
          <cell r="U133">
            <v>6.9119999999999999</v>
          </cell>
          <cell r="V133">
            <v>7.8719999999999999</v>
          </cell>
          <cell r="W133">
            <v>8.4480000000000004</v>
          </cell>
          <cell r="X133">
            <v>6.48</v>
          </cell>
          <cell r="Y133">
            <v>7.968</v>
          </cell>
          <cell r="Z133">
            <v>4.5599999999999996</v>
          </cell>
          <cell r="AA133">
            <v>1.6320000000000001</v>
          </cell>
          <cell r="AB133">
            <v>1.536</v>
          </cell>
          <cell r="AC133">
            <v>2.0640000000000001</v>
          </cell>
          <cell r="AD133">
            <v>1.1040000000000001</v>
          </cell>
          <cell r="AE133">
            <v>0.76800000000000002</v>
          </cell>
          <cell r="AF133">
            <v>1.5840000000000001</v>
          </cell>
          <cell r="AH133">
            <v>160.84799999999998</v>
          </cell>
        </row>
        <row r="134">
          <cell r="B134">
            <v>10.039999999999999</v>
          </cell>
          <cell r="C134" t="str">
            <v>Monitoring Expenditure of TRP</v>
          </cell>
          <cell r="D134">
            <v>6.3</v>
          </cell>
          <cell r="E134">
            <v>2.7</v>
          </cell>
          <cell r="F134">
            <v>2.1</v>
          </cell>
          <cell r="G134">
            <v>5.0999999999999996</v>
          </cell>
          <cell r="H134">
            <v>4.2</v>
          </cell>
          <cell r="I134">
            <v>1.8</v>
          </cell>
          <cell r="J134">
            <v>6.6</v>
          </cell>
          <cell r="K134">
            <v>3</v>
          </cell>
          <cell r="L134">
            <v>3.9</v>
          </cell>
          <cell r="M134">
            <v>3.3</v>
          </cell>
          <cell r="N134">
            <v>2.4</v>
          </cell>
          <cell r="O134">
            <v>3</v>
          </cell>
          <cell r="P134">
            <v>1.5</v>
          </cell>
          <cell r="Q134">
            <v>1.2</v>
          </cell>
          <cell r="R134">
            <v>4.5</v>
          </cell>
          <cell r="S134">
            <v>6.6</v>
          </cell>
          <cell r="T134">
            <v>4.2</v>
          </cell>
          <cell r="U134">
            <v>6.3</v>
          </cell>
          <cell r="V134">
            <v>6.6</v>
          </cell>
          <cell r="W134">
            <v>3</v>
          </cell>
          <cell r="X134">
            <v>6.6</v>
          </cell>
          <cell r="Y134">
            <v>4.5</v>
          </cell>
          <cell r="Z134">
            <v>4.5</v>
          </cell>
          <cell r="AA134">
            <v>1.5</v>
          </cell>
          <cell r="AB134">
            <v>0.9</v>
          </cell>
          <cell r="AH134">
            <v>96.3</v>
          </cell>
        </row>
        <row r="136">
          <cell r="C136" t="str">
            <v>SUB TOTAL of K</v>
          </cell>
          <cell r="D136">
            <v>17.341000000000001</v>
          </cell>
          <cell r="E136">
            <v>11.738</v>
          </cell>
          <cell r="F136">
            <v>9.1009999999999991</v>
          </cell>
          <cell r="G136">
            <v>18.387999999999998</v>
          </cell>
          <cell r="H136">
            <v>22.574000000000002</v>
          </cell>
          <cell r="I136">
            <v>9.0570000000000004</v>
          </cell>
          <cell r="J136">
            <v>25.966999999999999</v>
          </cell>
          <cell r="K136">
            <v>13.591999999999999</v>
          </cell>
          <cell r="L136">
            <v>19.947999999999997</v>
          </cell>
          <cell r="M136">
            <v>13.068000000000001</v>
          </cell>
          <cell r="N136">
            <v>11.523999999999999</v>
          </cell>
          <cell r="O136">
            <v>12.096</v>
          </cell>
          <cell r="P136">
            <v>6.9539999999999997</v>
          </cell>
          <cell r="Q136">
            <v>7.4210000000000003</v>
          </cell>
          <cell r="R136">
            <v>16.670000000000002</v>
          </cell>
          <cell r="S136">
            <v>25.164999999999999</v>
          </cell>
          <cell r="T136">
            <v>24.419999999999998</v>
          </cell>
          <cell r="U136">
            <v>19.269000000000002</v>
          </cell>
          <cell r="V136">
            <v>20.475000000000001</v>
          </cell>
          <cell r="W136">
            <v>17.932000000000002</v>
          </cell>
          <cell r="X136">
            <v>17.496000000000002</v>
          </cell>
          <cell r="Y136">
            <v>21.71</v>
          </cell>
          <cell r="Z136">
            <v>15.231</v>
          </cell>
          <cell r="AA136">
            <v>4.5200000000000005</v>
          </cell>
          <cell r="AB136">
            <v>3.9410000000000003</v>
          </cell>
          <cell r="AC136">
            <v>3.9510000000000001</v>
          </cell>
          <cell r="AD136">
            <v>1.468</v>
          </cell>
          <cell r="AE136">
            <v>1.1990000000000001</v>
          </cell>
          <cell r="AF136">
            <v>2.5470000000000002</v>
          </cell>
          <cell r="AG136">
            <v>0</v>
          </cell>
          <cell r="AH136">
            <v>394.76300000000003</v>
          </cell>
        </row>
        <row r="138">
          <cell r="A138" t="str">
            <v>L</v>
          </cell>
          <cell r="B138" t="str">
            <v>SCHOOL GRANT</v>
          </cell>
        </row>
        <row r="140">
          <cell r="B140">
            <v>11.01</v>
          </cell>
          <cell r="C140" t="str">
            <v>Primary School Grant</v>
          </cell>
          <cell r="D140">
            <v>17.899999999999999</v>
          </cell>
          <cell r="E140">
            <v>19.760000000000002</v>
          </cell>
          <cell r="F140">
            <v>16.760000000000002</v>
          </cell>
          <cell r="G140">
            <v>26.42</v>
          </cell>
          <cell r="H140">
            <v>36.56</v>
          </cell>
          <cell r="I140">
            <v>15.34</v>
          </cell>
          <cell r="J140">
            <v>45.66</v>
          </cell>
          <cell r="K140">
            <v>21.3</v>
          </cell>
          <cell r="L140">
            <v>34.24</v>
          </cell>
          <cell r="M140">
            <v>15.84</v>
          </cell>
          <cell r="N140">
            <v>20.8</v>
          </cell>
          <cell r="O140">
            <v>19.059999999999999</v>
          </cell>
          <cell r="P140">
            <v>13.06</v>
          </cell>
          <cell r="Q140">
            <v>13.88</v>
          </cell>
          <cell r="R140">
            <v>22.98</v>
          </cell>
          <cell r="S140">
            <v>43.82</v>
          </cell>
          <cell r="T140">
            <v>48.82</v>
          </cell>
          <cell r="U140">
            <v>28.44</v>
          </cell>
          <cell r="V140">
            <v>25.66</v>
          </cell>
          <cell r="W140">
            <v>30.88</v>
          </cell>
          <cell r="X140">
            <v>19.059999999999999</v>
          </cell>
          <cell r="Y140">
            <v>46.02</v>
          </cell>
          <cell r="Z140">
            <v>30.94</v>
          </cell>
          <cell r="AA140">
            <v>6.08</v>
          </cell>
          <cell r="AB140">
            <v>7.98</v>
          </cell>
          <cell r="AC140">
            <v>10.78</v>
          </cell>
          <cell r="AD140">
            <v>2.08</v>
          </cell>
          <cell r="AE140">
            <v>2.46</v>
          </cell>
          <cell r="AF140">
            <v>5.5</v>
          </cell>
          <cell r="AH140">
            <v>648.08000000000015</v>
          </cell>
        </row>
        <row r="141">
          <cell r="B141">
            <v>11.02</v>
          </cell>
          <cell r="C141" t="str">
            <v>Upper Primary School Grant</v>
          </cell>
          <cell r="D141">
            <v>17.02</v>
          </cell>
          <cell r="E141">
            <v>16.68</v>
          </cell>
          <cell r="F141">
            <v>12.88</v>
          </cell>
          <cell r="G141">
            <v>24.74</v>
          </cell>
          <cell r="H141">
            <v>16.34</v>
          </cell>
          <cell r="I141">
            <v>10.08</v>
          </cell>
          <cell r="J141">
            <v>16.739999999999998</v>
          </cell>
          <cell r="K141">
            <v>15.52</v>
          </cell>
          <cell r="L141">
            <v>19.5</v>
          </cell>
          <cell r="M141">
            <v>14.52</v>
          </cell>
          <cell r="N141">
            <v>9.92</v>
          </cell>
          <cell r="O141">
            <v>13.82</v>
          </cell>
          <cell r="P141">
            <v>10.38</v>
          </cell>
          <cell r="Q141">
            <v>8.14</v>
          </cell>
          <cell r="R141">
            <v>21.88</v>
          </cell>
          <cell r="S141">
            <v>22.9</v>
          </cell>
          <cell r="T141">
            <v>24.72</v>
          </cell>
          <cell r="U141">
            <v>24.02</v>
          </cell>
          <cell r="V141">
            <v>21.66</v>
          </cell>
          <cell r="W141">
            <v>25.7</v>
          </cell>
          <cell r="X141">
            <v>17.04</v>
          </cell>
          <cell r="Y141">
            <v>23.62</v>
          </cell>
          <cell r="Z141">
            <v>13.02</v>
          </cell>
          <cell r="AA141">
            <v>4.5199999999999996</v>
          </cell>
          <cell r="AB141">
            <v>2.2599999999999998</v>
          </cell>
          <cell r="AC141">
            <v>6.32</v>
          </cell>
          <cell r="AD141">
            <v>1.54</v>
          </cell>
          <cell r="AE141">
            <v>2.38</v>
          </cell>
          <cell r="AF141">
            <v>5.16</v>
          </cell>
          <cell r="AH141">
            <v>423.02</v>
          </cell>
        </row>
        <row r="143">
          <cell r="C143" t="str">
            <v>SUB TOTAL of L</v>
          </cell>
          <cell r="D143">
            <v>34.92</v>
          </cell>
          <cell r="E143">
            <v>36.44</v>
          </cell>
          <cell r="F143">
            <v>29.64</v>
          </cell>
          <cell r="G143">
            <v>51.16</v>
          </cell>
          <cell r="H143">
            <v>52.900000000000006</v>
          </cell>
          <cell r="I143">
            <v>25.42</v>
          </cell>
          <cell r="J143">
            <v>62.399999999999991</v>
          </cell>
          <cell r="K143">
            <v>36.82</v>
          </cell>
          <cell r="L143">
            <v>53.74</v>
          </cell>
          <cell r="M143">
            <v>30.36</v>
          </cell>
          <cell r="N143">
            <v>30.72</v>
          </cell>
          <cell r="O143">
            <v>32.879999999999995</v>
          </cell>
          <cell r="P143">
            <v>23.44</v>
          </cell>
          <cell r="Q143">
            <v>22.020000000000003</v>
          </cell>
          <cell r="R143">
            <v>44.86</v>
          </cell>
          <cell r="S143">
            <v>66.72</v>
          </cell>
          <cell r="T143">
            <v>73.539999999999992</v>
          </cell>
          <cell r="U143">
            <v>52.46</v>
          </cell>
          <cell r="V143">
            <v>47.32</v>
          </cell>
          <cell r="W143">
            <v>56.58</v>
          </cell>
          <cell r="X143">
            <v>36.099999999999994</v>
          </cell>
          <cell r="Y143">
            <v>69.64</v>
          </cell>
          <cell r="Z143">
            <v>43.96</v>
          </cell>
          <cell r="AA143">
            <v>10.6</v>
          </cell>
          <cell r="AB143">
            <v>10.24</v>
          </cell>
          <cell r="AC143">
            <v>17.100000000000001</v>
          </cell>
          <cell r="AD143">
            <v>3.62</v>
          </cell>
          <cell r="AE143">
            <v>4.84</v>
          </cell>
          <cell r="AF143">
            <v>10.66</v>
          </cell>
          <cell r="AG143">
            <v>0</v>
          </cell>
          <cell r="AH143">
            <v>1071.0999999999999</v>
          </cell>
        </row>
        <row r="146">
          <cell r="A146" t="str">
            <v>M</v>
          </cell>
          <cell r="B146" t="str">
            <v>TEACHERS GRANT</v>
          </cell>
        </row>
        <row r="148">
          <cell r="B148">
            <v>12.01</v>
          </cell>
          <cell r="C148" t="str">
            <v>Primary Teachers Grant</v>
          </cell>
          <cell r="D148">
            <v>31.285</v>
          </cell>
          <cell r="E148">
            <v>33.78</v>
          </cell>
          <cell r="F148">
            <v>23.984999999999999</v>
          </cell>
          <cell r="G148">
            <v>35.9</v>
          </cell>
          <cell r="H148">
            <v>40.340000000000003</v>
          </cell>
          <cell r="I148">
            <v>21.504999999999999</v>
          </cell>
          <cell r="J148">
            <v>47.53</v>
          </cell>
          <cell r="K148">
            <v>33.505000000000003</v>
          </cell>
          <cell r="L148">
            <v>44.585000000000001</v>
          </cell>
          <cell r="M148">
            <v>26.175000000000001</v>
          </cell>
          <cell r="N148">
            <v>25.055</v>
          </cell>
          <cell r="O148">
            <v>24.135000000000002</v>
          </cell>
          <cell r="P148">
            <v>20.725000000000001</v>
          </cell>
          <cell r="Q148">
            <v>11.865</v>
          </cell>
          <cell r="R148">
            <v>48.68</v>
          </cell>
          <cell r="S148">
            <v>58.07</v>
          </cell>
          <cell r="T148">
            <v>52.655000000000001</v>
          </cell>
          <cell r="U148">
            <v>32.17</v>
          </cell>
          <cell r="V148">
            <v>44.494999999999997</v>
          </cell>
          <cell r="W148">
            <v>28.8</v>
          </cell>
          <cell r="X148">
            <v>31.06</v>
          </cell>
          <cell r="Y148">
            <v>51.094999999999999</v>
          </cell>
          <cell r="Z148">
            <v>37.055</v>
          </cell>
          <cell r="AA148">
            <v>8.4</v>
          </cell>
          <cell r="AB148">
            <v>6.77</v>
          </cell>
          <cell r="AC148">
            <v>25.2</v>
          </cell>
          <cell r="AD148">
            <v>4.5350000000000001</v>
          </cell>
          <cell r="AE148">
            <v>5.9649999999999999</v>
          </cell>
          <cell r="AF148">
            <v>17.2</v>
          </cell>
          <cell r="AH148">
            <v>872.51999999999987</v>
          </cell>
        </row>
        <row r="149">
          <cell r="B149">
            <v>12.02</v>
          </cell>
          <cell r="C149" t="str">
            <v>Upper Primary Teachers  Grant</v>
          </cell>
          <cell r="AH149">
            <v>0</v>
          </cell>
        </row>
        <row r="151">
          <cell r="A151" t="str">
            <v/>
          </cell>
          <cell r="C151" t="str">
            <v>SUB TOTAL of M</v>
          </cell>
          <cell r="D151">
            <v>31.285</v>
          </cell>
          <cell r="E151">
            <v>33.78</v>
          </cell>
          <cell r="F151">
            <v>23.984999999999999</v>
          </cell>
          <cell r="G151">
            <v>35.9</v>
          </cell>
          <cell r="H151">
            <v>40.340000000000003</v>
          </cell>
          <cell r="I151">
            <v>21.504999999999999</v>
          </cell>
          <cell r="J151">
            <v>47.53</v>
          </cell>
          <cell r="K151">
            <v>33.505000000000003</v>
          </cell>
          <cell r="L151">
            <v>44.585000000000001</v>
          </cell>
          <cell r="M151">
            <v>26.175000000000001</v>
          </cell>
          <cell r="N151">
            <v>25.055</v>
          </cell>
          <cell r="O151">
            <v>24.135000000000002</v>
          </cell>
          <cell r="P151">
            <v>20.725000000000001</v>
          </cell>
          <cell r="Q151">
            <v>11.865</v>
          </cell>
          <cell r="R151">
            <v>48.68</v>
          </cell>
          <cell r="S151">
            <v>58.07</v>
          </cell>
          <cell r="T151">
            <v>52.655000000000001</v>
          </cell>
          <cell r="U151">
            <v>32.17</v>
          </cell>
          <cell r="V151">
            <v>44.494999999999997</v>
          </cell>
          <cell r="W151">
            <v>28.8</v>
          </cell>
          <cell r="X151">
            <v>31.06</v>
          </cell>
          <cell r="Y151">
            <v>51.094999999999999</v>
          </cell>
          <cell r="Z151">
            <v>37.055</v>
          </cell>
          <cell r="AA151">
            <v>8.4</v>
          </cell>
          <cell r="AB151">
            <v>6.77</v>
          </cell>
          <cell r="AC151">
            <v>25.2</v>
          </cell>
          <cell r="AD151">
            <v>4.5350000000000001</v>
          </cell>
          <cell r="AE151">
            <v>5.9649999999999999</v>
          </cell>
          <cell r="AF151">
            <v>17.2</v>
          </cell>
          <cell r="AG151">
            <v>0</v>
          </cell>
          <cell r="AH151">
            <v>872.51999999999987</v>
          </cell>
        </row>
        <row r="153">
          <cell r="A153" t="str">
            <v>N</v>
          </cell>
          <cell r="B153" t="str">
            <v>TEACHERS SALARY</v>
          </cell>
        </row>
        <row r="155">
          <cell r="B155">
            <v>13.01</v>
          </cell>
          <cell r="C155" t="str">
            <v>Primary New Teachers</v>
          </cell>
          <cell r="AH155">
            <v>0</v>
          </cell>
        </row>
        <row r="156">
          <cell r="B156">
            <v>13.02</v>
          </cell>
          <cell r="C156" t="str">
            <v>U P New Teachers Salary</v>
          </cell>
          <cell r="AH156">
            <v>0</v>
          </cell>
        </row>
        <row r="157">
          <cell r="B157">
            <v>13.03</v>
          </cell>
          <cell r="C157" t="str">
            <v>New Other</v>
          </cell>
          <cell r="AH157">
            <v>0</v>
          </cell>
        </row>
        <row r="159">
          <cell r="C159" t="str">
            <v>SUB TOTAL of 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</row>
        <row r="161">
          <cell r="A161" t="str">
            <v>O</v>
          </cell>
          <cell r="B161" t="str">
            <v>TEACHING LEARNING EQUIPMENT</v>
          </cell>
        </row>
        <row r="163">
          <cell r="B163">
            <v>15.01</v>
          </cell>
          <cell r="C163" t="str">
            <v>TLE- New Primary</v>
          </cell>
          <cell r="AH163">
            <v>0</v>
          </cell>
        </row>
        <row r="164">
          <cell r="B164">
            <v>15.02</v>
          </cell>
          <cell r="C164" t="str">
            <v>TLE -New Upper Primary</v>
          </cell>
          <cell r="AH164">
            <v>0</v>
          </cell>
        </row>
        <row r="165">
          <cell r="B165">
            <v>15.03</v>
          </cell>
          <cell r="C165" t="str">
            <v>UPS Not Covered under OBB</v>
          </cell>
          <cell r="D165">
            <v>73.5</v>
          </cell>
          <cell r="F165">
            <v>20</v>
          </cell>
          <cell r="G165">
            <v>6.5</v>
          </cell>
          <cell r="H165">
            <v>275</v>
          </cell>
          <cell r="J165">
            <v>4.5</v>
          </cell>
          <cell r="L165">
            <v>8</v>
          </cell>
          <cell r="M165">
            <v>16</v>
          </cell>
          <cell r="N165">
            <v>100.5</v>
          </cell>
          <cell r="O165">
            <v>15</v>
          </cell>
          <cell r="P165">
            <v>85.5</v>
          </cell>
          <cell r="Q165">
            <v>32</v>
          </cell>
          <cell r="R165">
            <v>82.5</v>
          </cell>
          <cell r="S165">
            <v>65.5</v>
          </cell>
          <cell r="T165">
            <v>97</v>
          </cell>
          <cell r="V165">
            <v>3</v>
          </cell>
          <cell r="X165">
            <v>135.5</v>
          </cell>
          <cell r="Z165">
            <v>53.5</v>
          </cell>
          <cell r="AB165">
            <v>23.5</v>
          </cell>
          <cell r="AE165">
            <v>0.5</v>
          </cell>
          <cell r="AH165">
            <v>1097.5</v>
          </cell>
        </row>
        <row r="166">
          <cell r="B166">
            <v>15.04</v>
          </cell>
          <cell r="C166" t="str">
            <v>Other (TLE)</v>
          </cell>
          <cell r="AH166">
            <v>0</v>
          </cell>
        </row>
        <row r="168">
          <cell r="C168" t="str">
            <v>SUB TOTAL of O</v>
          </cell>
          <cell r="D168">
            <v>73.5</v>
          </cell>
          <cell r="E168">
            <v>0</v>
          </cell>
          <cell r="F168">
            <v>20</v>
          </cell>
          <cell r="G168">
            <v>6.5</v>
          </cell>
          <cell r="H168">
            <v>275</v>
          </cell>
          <cell r="I168">
            <v>0</v>
          </cell>
          <cell r="J168">
            <v>4.5</v>
          </cell>
          <cell r="K168">
            <v>0</v>
          </cell>
          <cell r="L168">
            <v>8</v>
          </cell>
          <cell r="M168">
            <v>16</v>
          </cell>
          <cell r="N168">
            <v>100.5</v>
          </cell>
          <cell r="O168">
            <v>15</v>
          </cell>
          <cell r="P168">
            <v>85.5</v>
          </cell>
          <cell r="Q168">
            <v>32</v>
          </cell>
          <cell r="R168">
            <v>82.5</v>
          </cell>
          <cell r="S168">
            <v>65.5</v>
          </cell>
          <cell r="T168">
            <v>97</v>
          </cell>
          <cell r="U168">
            <v>0</v>
          </cell>
          <cell r="V168">
            <v>3</v>
          </cell>
          <cell r="W168">
            <v>0</v>
          </cell>
          <cell r="X168">
            <v>135.5</v>
          </cell>
          <cell r="Y168">
            <v>0</v>
          </cell>
          <cell r="Z168">
            <v>53.5</v>
          </cell>
          <cell r="AA168">
            <v>0</v>
          </cell>
          <cell r="AB168">
            <v>23.5</v>
          </cell>
          <cell r="AC168">
            <v>0</v>
          </cell>
          <cell r="AD168">
            <v>0</v>
          </cell>
          <cell r="AE168">
            <v>0.5</v>
          </cell>
          <cell r="AF168">
            <v>0</v>
          </cell>
          <cell r="AG168">
            <v>0</v>
          </cell>
          <cell r="AH168">
            <v>1097.5</v>
          </cell>
        </row>
        <row r="170">
          <cell r="A170" t="str">
            <v>P</v>
          </cell>
          <cell r="B170" t="str">
            <v>TEACHERS TRAINNING</v>
          </cell>
        </row>
        <row r="172">
          <cell r="B172">
            <v>16.010000000000002</v>
          </cell>
          <cell r="C172" t="str">
            <v>Inservice Teachers Trainning</v>
          </cell>
          <cell r="D172">
            <v>87.597999999999999</v>
          </cell>
          <cell r="E172">
            <v>94.584000000000003</v>
          </cell>
          <cell r="F172">
            <v>67.158000000000001</v>
          </cell>
          <cell r="G172">
            <v>100.52</v>
          </cell>
          <cell r="H172">
            <v>112.952</v>
          </cell>
          <cell r="I172">
            <v>60.213999999999999</v>
          </cell>
          <cell r="J172">
            <v>133.084</v>
          </cell>
          <cell r="K172">
            <v>93.813999999999993</v>
          </cell>
          <cell r="L172">
            <v>124.83799999999999</v>
          </cell>
          <cell r="M172">
            <v>73.290000000000006</v>
          </cell>
          <cell r="N172">
            <v>70.153999999999996</v>
          </cell>
          <cell r="O172">
            <v>67.578000000000003</v>
          </cell>
          <cell r="P172">
            <v>58.03</v>
          </cell>
          <cell r="Q172">
            <v>33.222000000000001</v>
          </cell>
          <cell r="R172">
            <v>136.304</v>
          </cell>
          <cell r="S172">
            <v>162.596</v>
          </cell>
          <cell r="T172">
            <v>147.434</v>
          </cell>
          <cell r="U172">
            <v>90.075999999999993</v>
          </cell>
          <cell r="V172">
            <v>124.586</v>
          </cell>
          <cell r="W172">
            <v>80.64</v>
          </cell>
          <cell r="X172">
            <v>86.968000000000004</v>
          </cell>
          <cell r="Y172">
            <v>143.066</v>
          </cell>
          <cell r="Z172">
            <v>103.754</v>
          </cell>
          <cell r="AA172">
            <v>23.52</v>
          </cell>
          <cell r="AB172">
            <v>18.956</v>
          </cell>
          <cell r="AC172">
            <v>70.56</v>
          </cell>
          <cell r="AD172">
            <v>12.698</v>
          </cell>
          <cell r="AE172">
            <v>16.702000000000002</v>
          </cell>
          <cell r="AF172">
            <v>48.16</v>
          </cell>
          <cell r="AH172">
            <v>2443.056</v>
          </cell>
        </row>
        <row r="173">
          <cell r="B173">
            <v>16.02</v>
          </cell>
          <cell r="C173" t="str">
            <v>New Recruited Teachers Trainning</v>
          </cell>
          <cell r="AH173">
            <v>0</v>
          </cell>
        </row>
        <row r="174">
          <cell r="B174">
            <v>16.03</v>
          </cell>
          <cell r="C174" t="str">
            <v>Untrained</v>
          </cell>
          <cell r="AH174">
            <v>0</v>
          </cell>
        </row>
        <row r="175">
          <cell r="B175">
            <v>16.04</v>
          </cell>
          <cell r="C175" t="str">
            <v>Others</v>
          </cell>
          <cell r="AH175">
            <v>0</v>
          </cell>
        </row>
        <row r="177">
          <cell r="C177" t="str">
            <v>SUB TOTAL of P</v>
          </cell>
          <cell r="D177">
            <v>87.597999999999999</v>
          </cell>
          <cell r="E177">
            <v>94.584000000000003</v>
          </cell>
          <cell r="F177">
            <v>67.158000000000001</v>
          </cell>
          <cell r="G177">
            <v>100.52</v>
          </cell>
          <cell r="H177">
            <v>112.952</v>
          </cell>
          <cell r="I177">
            <v>60.213999999999999</v>
          </cell>
          <cell r="J177">
            <v>133.084</v>
          </cell>
          <cell r="K177">
            <v>93.813999999999993</v>
          </cell>
          <cell r="L177">
            <v>124.83799999999999</v>
          </cell>
          <cell r="M177">
            <v>73.290000000000006</v>
          </cell>
          <cell r="N177">
            <v>70.153999999999996</v>
          </cell>
          <cell r="O177">
            <v>67.578000000000003</v>
          </cell>
          <cell r="P177">
            <v>58.03</v>
          </cell>
          <cell r="Q177">
            <v>33.222000000000001</v>
          </cell>
          <cell r="R177">
            <v>136.304</v>
          </cell>
          <cell r="S177">
            <v>162.596</v>
          </cell>
          <cell r="T177">
            <v>147.434</v>
          </cell>
          <cell r="U177">
            <v>90.075999999999993</v>
          </cell>
          <cell r="V177">
            <v>124.586</v>
          </cell>
          <cell r="W177">
            <v>80.64</v>
          </cell>
          <cell r="X177">
            <v>86.968000000000004</v>
          </cell>
          <cell r="Y177">
            <v>143.066</v>
          </cell>
          <cell r="Z177">
            <v>103.754</v>
          </cell>
          <cell r="AA177">
            <v>23.52</v>
          </cell>
          <cell r="AB177">
            <v>18.956</v>
          </cell>
          <cell r="AC177">
            <v>70.56</v>
          </cell>
          <cell r="AD177">
            <v>12.698</v>
          </cell>
          <cell r="AE177">
            <v>16.702000000000002</v>
          </cell>
          <cell r="AF177">
            <v>48.16</v>
          </cell>
          <cell r="AG177">
            <v>0</v>
          </cell>
          <cell r="AH177">
            <v>2443.056</v>
          </cell>
        </row>
        <row r="179">
          <cell r="A179" t="str">
            <v>Q</v>
          </cell>
          <cell r="B179" t="str">
            <v>COMMUNITY MOBILIZATION</v>
          </cell>
        </row>
        <row r="181">
          <cell r="B181">
            <v>17.010000000000002</v>
          </cell>
          <cell r="C181" t="str">
            <v>Community Mobilization</v>
          </cell>
          <cell r="D181">
            <v>2.3959999999999999</v>
          </cell>
          <cell r="E181">
            <v>3.1989999999999998</v>
          </cell>
          <cell r="F181">
            <v>2.2629999999999999</v>
          </cell>
          <cell r="G181">
            <v>3.8079999999999998</v>
          </cell>
          <cell r="H181">
            <v>5.266</v>
          </cell>
          <cell r="I181">
            <v>1.9159999999999999</v>
          </cell>
          <cell r="J181">
            <v>6.4740000000000002</v>
          </cell>
          <cell r="K181">
            <v>2.1520000000000001</v>
          </cell>
          <cell r="L181">
            <v>3.528</v>
          </cell>
          <cell r="M181">
            <v>2.597</v>
          </cell>
          <cell r="N181">
            <v>2.4119999999999999</v>
          </cell>
          <cell r="O181">
            <v>2.7439999999999998</v>
          </cell>
          <cell r="P181">
            <v>1.48</v>
          </cell>
          <cell r="Q181">
            <v>2.153</v>
          </cell>
          <cell r="R181">
            <v>3.496</v>
          </cell>
          <cell r="S181">
            <v>5.9050000000000002</v>
          </cell>
          <cell r="T181">
            <v>6.2</v>
          </cell>
          <cell r="U181">
            <v>3.3940000000000001</v>
          </cell>
          <cell r="V181">
            <v>3.7429999999999999</v>
          </cell>
          <cell r="W181">
            <v>4.62</v>
          </cell>
          <cell r="X181">
            <v>2.7970000000000002</v>
          </cell>
          <cell r="Y181">
            <v>6.7549999999999999</v>
          </cell>
          <cell r="Z181">
            <v>3.5289999999999999</v>
          </cell>
          <cell r="AA181">
            <v>0.74199999999999999</v>
          </cell>
          <cell r="AB181">
            <v>1.2250000000000001</v>
          </cell>
          <cell r="AC181">
            <v>0.75</v>
          </cell>
          <cell r="AD181">
            <v>0.18</v>
          </cell>
          <cell r="AE181">
            <v>0.186</v>
          </cell>
          <cell r="AF181">
            <v>0.40900000000000003</v>
          </cell>
          <cell r="AH181">
            <v>86.319000000000017</v>
          </cell>
        </row>
        <row r="183">
          <cell r="C183" t="str">
            <v>SUB TOTAL of Q</v>
          </cell>
          <cell r="D183">
            <v>2.3959999999999999</v>
          </cell>
          <cell r="E183">
            <v>3.1989999999999998</v>
          </cell>
          <cell r="F183">
            <v>2.2629999999999999</v>
          </cell>
          <cell r="G183">
            <v>3.8079999999999998</v>
          </cell>
          <cell r="H183">
            <v>5.266</v>
          </cell>
          <cell r="I183">
            <v>1.9159999999999999</v>
          </cell>
          <cell r="J183">
            <v>6.4740000000000002</v>
          </cell>
          <cell r="K183">
            <v>2.1520000000000001</v>
          </cell>
          <cell r="L183">
            <v>3.528</v>
          </cell>
          <cell r="M183">
            <v>2.597</v>
          </cell>
          <cell r="N183">
            <v>2.4119999999999999</v>
          </cell>
          <cell r="O183">
            <v>2.7439999999999998</v>
          </cell>
          <cell r="P183">
            <v>1.48</v>
          </cell>
          <cell r="Q183">
            <v>2.153</v>
          </cell>
          <cell r="R183">
            <v>3.496</v>
          </cell>
          <cell r="S183">
            <v>5.9050000000000002</v>
          </cell>
          <cell r="T183">
            <v>6.2</v>
          </cell>
          <cell r="U183">
            <v>3.3940000000000001</v>
          </cell>
          <cell r="V183">
            <v>3.7429999999999999</v>
          </cell>
          <cell r="W183">
            <v>4.62</v>
          </cell>
          <cell r="X183">
            <v>2.7970000000000002</v>
          </cell>
          <cell r="Y183">
            <v>6.7549999999999999</v>
          </cell>
          <cell r="Z183">
            <v>3.5289999999999999</v>
          </cell>
          <cell r="AA183">
            <v>0.74199999999999999</v>
          </cell>
          <cell r="AB183">
            <v>1.2250000000000001</v>
          </cell>
          <cell r="AC183">
            <v>0.75</v>
          </cell>
          <cell r="AD183">
            <v>0.18</v>
          </cell>
          <cell r="AE183">
            <v>0.186</v>
          </cell>
          <cell r="AF183">
            <v>0.40900000000000003</v>
          </cell>
          <cell r="AG183">
            <v>0</v>
          </cell>
          <cell r="AH183">
            <v>86.319000000000017</v>
          </cell>
        </row>
        <row r="185">
          <cell r="C185" t="str">
            <v>TOTAL OF A TO Q</v>
          </cell>
          <cell r="D185">
            <v>1099.627</v>
          </cell>
          <cell r="E185">
            <v>842.08900000000006</v>
          </cell>
          <cell r="F185">
            <v>941.16200000000003</v>
          </cell>
          <cell r="G185">
            <v>2355.7109999999998</v>
          </cell>
          <cell r="H185">
            <v>1520.749</v>
          </cell>
          <cell r="I185">
            <v>580.07700000000011</v>
          </cell>
          <cell r="J185">
            <v>1510.65</v>
          </cell>
          <cell r="K185">
            <v>944.34400000000005</v>
          </cell>
          <cell r="L185">
            <v>1108.45</v>
          </cell>
          <cell r="M185">
            <v>796.81599999999992</v>
          </cell>
          <cell r="N185">
            <v>1132.9180000000001</v>
          </cell>
          <cell r="O185">
            <v>1509.8339999999998</v>
          </cell>
          <cell r="P185">
            <v>686.06400000000008</v>
          </cell>
          <cell r="Q185">
            <v>637.97400000000016</v>
          </cell>
          <cell r="R185">
            <v>1158.0520000000001</v>
          </cell>
          <cell r="S185">
            <v>3853.3400000000011</v>
          </cell>
          <cell r="T185">
            <v>1391.2820000000002</v>
          </cell>
          <cell r="U185">
            <v>1021.146</v>
          </cell>
          <cell r="V185">
            <v>4118.6459999999997</v>
          </cell>
          <cell r="W185">
            <v>1782.1639999999995</v>
          </cell>
          <cell r="X185">
            <v>1094.126</v>
          </cell>
          <cell r="Y185">
            <v>2311.5469999999991</v>
          </cell>
          <cell r="Z185">
            <v>2549.3009999999999</v>
          </cell>
          <cell r="AA185">
            <v>301.58100000000002</v>
          </cell>
          <cell r="AB185">
            <v>344.048</v>
          </cell>
          <cell r="AC185">
            <v>606.88300000000004</v>
          </cell>
          <cell r="AD185">
            <v>144.05400000000003</v>
          </cell>
          <cell r="AE185">
            <v>113.88600000000001</v>
          </cell>
          <cell r="AF185">
            <v>277.911</v>
          </cell>
          <cell r="AG185">
            <v>0</v>
          </cell>
          <cell r="AH185">
            <v>36734.431999999993</v>
          </cell>
        </row>
      </sheetData>
      <sheetData sheetId="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istrictwise awppb"/>
    </sheetNames>
    <sheetDataSet>
      <sheetData sheetId="0">
        <row r="1">
          <cell r="C1" t="str">
            <v xml:space="preserve">DISBURSEMENT REPORT </v>
          </cell>
        </row>
        <row r="3">
          <cell r="C3" t="str">
            <v xml:space="preserve">DISBURSEMENT DONE BY EACH DISTRICT &amp; MUNICIPAL CORPORATION AGAINST EACH GRANT HEAD </v>
          </cell>
        </row>
        <row r="5">
          <cell r="C5" t="str">
            <v xml:space="preserve">THE MONTH FROM July 2006   </v>
          </cell>
          <cell r="I5" t="str">
            <v>Rs. in lacs</v>
          </cell>
        </row>
        <row r="8">
          <cell r="B8" t="str">
            <v>CODES</v>
          </cell>
          <cell r="C8" t="str">
            <v>GRANT HEADS</v>
          </cell>
          <cell r="D8" t="str">
            <v>AHMEDABAD</v>
          </cell>
          <cell r="E8" t="str">
            <v>MEHSANA</v>
          </cell>
          <cell r="F8" t="str">
            <v>PATAN</v>
          </cell>
          <cell r="G8" t="str">
            <v>RAJKOT</v>
          </cell>
          <cell r="H8" t="str">
            <v>SURAT</v>
          </cell>
          <cell r="I8" t="str">
            <v>NAVSARI</v>
          </cell>
          <cell r="J8" t="str">
            <v>VADODARA</v>
          </cell>
          <cell r="K8" t="str">
            <v>ANAND</v>
          </cell>
          <cell r="L8" t="str">
            <v>KHEDA</v>
          </cell>
          <cell r="M8" t="str">
            <v>AMRELI</v>
          </cell>
          <cell r="N8" t="str">
            <v>VALSAD</v>
          </cell>
          <cell r="O8" t="str">
            <v>BHARUCH</v>
          </cell>
          <cell r="P8" t="str">
            <v>G`NAGAR</v>
          </cell>
          <cell r="Q8" t="str">
            <v>NARMADA</v>
          </cell>
          <cell r="R8" t="str">
            <v>BHAVNAGAR</v>
          </cell>
          <cell r="S8" t="str">
            <v>BANASKANTHA</v>
          </cell>
          <cell r="T8" t="str">
            <v>SABARKANTHA</v>
          </cell>
          <cell r="U8" t="str">
            <v>JAMNAGAR</v>
          </cell>
          <cell r="V8" t="str">
            <v>JUNAGADH</v>
          </cell>
          <cell r="W8" t="str">
            <v>KUTCH</v>
          </cell>
          <cell r="X8" t="str">
            <v>S'NAGAR</v>
          </cell>
          <cell r="Y8" t="str">
            <v>PANCHMAHAL</v>
          </cell>
          <cell r="Z8" t="str">
            <v>DAHOD</v>
          </cell>
          <cell r="AA8" t="str">
            <v>PORBANDAR</v>
          </cell>
          <cell r="AB8" t="str">
            <v>DANG</v>
          </cell>
          <cell r="AC8" t="str">
            <v>MC AHMEDABAD</v>
          </cell>
          <cell r="AD8" t="str">
            <v>MC RAJKOT</v>
          </cell>
          <cell r="AE8" t="str">
            <v>MC VADODARA</v>
          </cell>
          <cell r="AF8" t="str">
            <v>MC SURAT</v>
          </cell>
          <cell r="AG8" t="str">
            <v>S P O</v>
          </cell>
          <cell r="AH8" t="str">
            <v>TOTAL</v>
          </cell>
        </row>
        <row r="10">
          <cell r="D10">
            <v>1</v>
          </cell>
          <cell r="E10">
            <v>2</v>
          </cell>
          <cell r="F10">
            <v>3</v>
          </cell>
          <cell r="G10">
            <v>4</v>
          </cell>
          <cell r="H10">
            <v>5</v>
          </cell>
          <cell r="I10">
            <v>6</v>
          </cell>
          <cell r="J10">
            <v>7</v>
          </cell>
          <cell r="K10">
            <v>8</v>
          </cell>
          <cell r="L10">
            <v>9</v>
          </cell>
          <cell r="M10">
            <v>10</v>
          </cell>
          <cell r="N10">
            <v>11</v>
          </cell>
          <cell r="O10">
            <v>12</v>
          </cell>
          <cell r="P10">
            <v>13</v>
          </cell>
          <cell r="Q10">
            <v>14</v>
          </cell>
          <cell r="R10">
            <v>15</v>
          </cell>
          <cell r="S10">
            <v>16</v>
          </cell>
          <cell r="T10">
            <v>17</v>
          </cell>
          <cell r="U10">
            <v>18</v>
          </cell>
          <cell r="V10">
            <v>19</v>
          </cell>
          <cell r="W10">
            <v>20</v>
          </cell>
          <cell r="X10">
            <v>21</v>
          </cell>
          <cell r="Y10">
            <v>22</v>
          </cell>
          <cell r="Z10">
            <v>23</v>
          </cell>
          <cell r="AA10">
            <v>24</v>
          </cell>
          <cell r="AB10">
            <v>25</v>
          </cell>
          <cell r="AC10">
            <v>26</v>
          </cell>
          <cell r="AD10">
            <v>27</v>
          </cell>
          <cell r="AE10">
            <v>28</v>
          </cell>
          <cell r="AF10">
            <v>29</v>
          </cell>
          <cell r="AG10">
            <v>30</v>
          </cell>
        </row>
        <row r="12">
          <cell r="A12" t="str">
            <v>A</v>
          </cell>
          <cell r="B12" t="str">
            <v>NEW SCHOOL</v>
          </cell>
        </row>
        <row r="14">
          <cell r="B14">
            <v>0.01</v>
          </cell>
          <cell r="C14" t="str">
            <v>New Primary School</v>
          </cell>
          <cell r="AH14">
            <v>0</v>
          </cell>
        </row>
        <row r="15">
          <cell r="B15">
            <v>0.02</v>
          </cell>
          <cell r="C15" t="str">
            <v>New Upper Primary School</v>
          </cell>
          <cell r="AH15">
            <v>0</v>
          </cell>
        </row>
        <row r="17">
          <cell r="C17" t="str">
            <v>SUB TOTAL of 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9">
          <cell r="A19" t="str">
            <v>B</v>
          </cell>
          <cell r="B19" t="str">
            <v>BLOCK RESOURCE CENTRE</v>
          </cell>
        </row>
        <row r="21">
          <cell r="B21">
            <v>1.01</v>
          </cell>
          <cell r="C21" t="str">
            <v>Salary for BRC</v>
          </cell>
          <cell r="D21">
            <v>11.88</v>
          </cell>
          <cell r="E21">
            <v>9.7200000000000006</v>
          </cell>
          <cell r="F21">
            <v>7.56</v>
          </cell>
          <cell r="G21">
            <v>15.12</v>
          </cell>
          <cell r="H21">
            <v>15.12</v>
          </cell>
          <cell r="I21">
            <v>5.4</v>
          </cell>
          <cell r="J21">
            <v>12.96</v>
          </cell>
          <cell r="K21">
            <v>8.64</v>
          </cell>
          <cell r="L21">
            <v>10.8</v>
          </cell>
          <cell r="M21">
            <v>11.88</v>
          </cell>
          <cell r="N21">
            <v>5.4</v>
          </cell>
          <cell r="O21">
            <v>8.64</v>
          </cell>
          <cell r="P21">
            <v>4.32</v>
          </cell>
          <cell r="Q21">
            <v>4.32</v>
          </cell>
          <cell r="R21">
            <v>11.88</v>
          </cell>
          <cell r="S21">
            <v>12.96</v>
          </cell>
          <cell r="T21">
            <v>14.04</v>
          </cell>
          <cell r="U21">
            <v>10.8</v>
          </cell>
          <cell r="V21">
            <v>15.12</v>
          </cell>
          <cell r="W21">
            <v>10.8</v>
          </cell>
          <cell r="X21">
            <v>5.4</v>
          </cell>
          <cell r="Y21">
            <v>11.88</v>
          </cell>
          <cell r="Z21">
            <v>7.56</v>
          </cell>
          <cell r="AA21">
            <v>3.24</v>
          </cell>
          <cell r="AH21">
            <v>235.44000000000003</v>
          </cell>
        </row>
        <row r="22">
          <cell r="B22">
            <v>1.02</v>
          </cell>
          <cell r="C22" t="str">
            <v>Salary of BRP</v>
          </cell>
          <cell r="AH22">
            <v>0</v>
          </cell>
        </row>
        <row r="23">
          <cell r="B23">
            <v>1.03</v>
          </cell>
          <cell r="C23" t="str">
            <v>Furniture for BRC</v>
          </cell>
          <cell r="AH23">
            <v>0</v>
          </cell>
        </row>
        <row r="24">
          <cell r="B24">
            <v>1.04</v>
          </cell>
          <cell r="C24" t="str">
            <v>Contingency Grant to BRC</v>
          </cell>
          <cell r="D24">
            <v>1.375</v>
          </cell>
          <cell r="E24">
            <v>1.125</v>
          </cell>
          <cell r="F24">
            <v>0.875</v>
          </cell>
          <cell r="G24">
            <v>1.75</v>
          </cell>
          <cell r="H24">
            <v>1.75</v>
          </cell>
          <cell r="I24">
            <v>0.625</v>
          </cell>
          <cell r="J24">
            <v>1.5</v>
          </cell>
          <cell r="K24">
            <v>1</v>
          </cell>
          <cell r="L24">
            <v>1.25</v>
          </cell>
          <cell r="M24">
            <v>1.375</v>
          </cell>
          <cell r="N24">
            <v>0.625</v>
          </cell>
          <cell r="O24">
            <v>1</v>
          </cell>
          <cell r="P24">
            <v>0.5</v>
          </cell>
          <cell r="Q24">
            <v>0.5</v>
          </cell>
          <cell r="R24">
            <v>1.375</v>
          </cell>
          <cell r="S24">
            <v>1.5</v>
          </cell>
          <cell r="T24">
            <v>1.625</v>
          </cell>
          <cell r="U24">
            <v>1.25</v>
          </cell>
          <cell r="V24">
            <v>1.75</v>
          </cell>
          <cell r="W24">
            <v>1.25</v>
          </cell>
          <cell r="X24">
            <v>1.25</v>
          </cell>
          <cell r="Y24">
            <v>1.375</v>
          </cell>
          <cell r="Z24">
            <v>0.875</v>
          </cell>
          <cell r="AA24">
            <v>0.375</v>
          </cell>
          <cell r="AB24">
            <v>0.125</v>
          </cell>
          <cell r="AH24">
            <v>28</v>
          </cell>
        </row>
        <row r="25">
          <cell r="B25">
            <v>1.05</v>
          </cell>
          <cell r="C25" t="str">
            <v>Meeting and Travel Allowances</v>
          </cell>
          <cell r="D25">
            <v>0.66</v>
          </cell>
          <cell r="E25">
            <v>0.54</v>
          </cell>
          <cell r="F25">
            <v>0.42</v>
          </cell>
          <cell r="G25">
            <v>0.84</v>
          </cell>
          <cell r="H25">
            <v>0.84</v>
          </cell>
          <cell r="I25">
            <v>0.3</v>
          </cell>
          <cell r="J25">
            <v>0.72</v>
          </cell>
          <cell r="K25">
            <v>0.48</v>
          </cell>
          <cell r="L25">
            <v>0.6</v>
          </cell>
          <cell r="M25">
            <v>0.66</v>
          </cell>
          <cell r="N25">
            <v>0.3</v>
          </cell>
          <cell r="O25">
            <v>0.48</v>
          </cell>
          <cell r="P25">
            <v>0.24</v>
          </cell>
          <cell r="Q25">
            <v>0.24</v>
          </cell>
          <cell r="R25">
            <v>0.66</v>
          </cell>
          <cell r="S25">
            <v>0.72</v>
          </cell>
          <cell r="T25">
            <v>0.78</v>
          </cell>
          <cell r="U25">
            <v>0.6</v>
          </cell>
          <cell r="V25">
            <v>0.84</v>
          </cell>
          <cell r="W25">
            <v>0.6</v>
          </cell>
          <cell r="X25">
            <v>0.6</v>
          </cell>
          <cell r="Y25">
            <v>0.66</v>
          </cell>
          <cell r="Z25">
            <v>0.42</v>
          </cell>
          <cell r="AA25">
            <v>0.18</v>
          </cell>
          <cell r="AB25">
            <v>0.06</v>
          </cell>
          <cell r="AH25">
            <v>13.439999999999998</v>
          </cell>
        </row>
        <row r="26">
          <cell r="B26">
            <v>1.06</v>
          </cell>
          <cell r="C26" t="str">
            <v>TLM Grant to BRC</v>
          </cell>
          <cell r="D26">
            <v>0.55000000000000004</v>
          </cell>
          <cell r="E26">
            <v>0.45</v>
          </cell>
          <cell r="F26">
            <v>0.35</v>
          </cell>
          <cell r="G26">
            <v>0.7</v>
          </cell>
          <cell r="H26">
            <v>0.7</v>
          </cell>
          <cell r="I26">
            <v>0.25</v>
          </cell>
          <cell r="J26">
            <v>0.6</v>
          </cell>
          <cell r="K26">
            <v>0.4</v>
          </cell>
          <cell r="L26">
            <v>0.5</v>
          </cell>
          <cell r="M26">
            <v>0.55000000000000004</v>
          </cell>
          <cell r="N26">
            <v>0.25</v>
          </cell>
          <cell r="O26">
            <v>0.4</v>
          </cell>
          <cell r="P26">
            <v>0.2</v>
          </cell>
          <cell r="Q26">
            <v>0.2</v>
          </cell>
          <cell r="R26">
            <v>0.55000000000000004</v>
          </cell>
          <cell r="S26">
            <v>0.6</v>
          </cell>
          <cell r="T26">
            <v>0.65</v>
          </cell>
          <cell r="U26">
            <v>0.5</v>
          </cell>
          <cell r="V26">
            <v>0.7</v>
          </cell>
          <cell r="W26">
            <v>0.5</v>
          </cell>
          <cell r="X26">
            <v>0.5</v>
          </cell>
          <cell r="Y26">
            <v>0.55000000000000004</v>
          </cell>
          <cell r="Z26">
            <v>0.35</v>
          </cell>
          <cell r="AA26">
            <v>0.15</v>
          </cell>
          <cell r="AB26">
            <v>0.05</v>
          </cell>
          <cell r="AH26">
            <v>11.200000000000001</v>
          </cell>
        </row>
        <row r="27">
          <cell r="B27">
            <v>1.07</v>
          </cell>
          <cell r="C27" t="str">
            <v>Others</v>
          </cell>
          <cell r="AH27">
            <v>0</v>
          </cell>
        </row>
        <row r="29">
          <cell r="C29" t="str">
            <v>SUB TOTAL of B</v>
          </cell>
          <cell r="D29">
            <v>14.465000000000002</v>
          </cell>
          <cell r="E29">
            <v>11.835000000000001</v>
          </cell>
          <cell r="F29">
            <v>9.2049999999999983</v>
          </cell>
          <cell r="G29">
            <v>18.409999999999997</v>
          </cell>
          <cell r="H29">
            <v>18.409999999999997</v>
          </cell>
          <cell r="I29">
            <v>6.5750000000000002</v>
          </cell>
          <cell r="J29">
            <v>15.780000000000001</v>
          </cell>
          <cell r="K29">
            <v>10.520000000000001</v>
          </cell>
          <cell r="L29">
            <v>13.15</v>
          </cell>
          <cell r="M29">
            <v>14.465000000000002</v>
          </cell>
          <cell r="N29">
            <v>6.5750000000000002</v>
          </cell>
          <cell r="O29">
            <v>10.520000000000001</v>
          </cell>
          <cell r="P29">
            <v>5.2600000000000007</v>
          </cell>
          <cell r="Q29">
            <v>5.2600000000000007</v>
          </cell>
          <cell r="R29">
            <v>14.465000000000002</v>
          </cell>
          <cell r="S29">
            <v>15.780000000000001</v>
          </cell>
          <cell r="T29">
            <v>17.094999999999999</v>
          </cell>
          <cell r="U29">
            <v>13.15</v>
          </cell>
          <cell r="V29">
            <v>18.409999999999997</v>
          </cell>
          <cell r="W29">
            <v>13.15</v>
          </cell>
          <cell r="X29">
            <v>7.75</v>
          </cell>
          <cell r="Y29">
            <v>14.465000000000002</v>
          </cell>
          <cell r="Z29">
            <v>9.2049999999999983</v>
          </cell>
          <cell r="AA29">
            <v>3.9450000000000003</v>
          </cell>
          <cell r="AB29">
            <v>0.23499999999999999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288.08000000000004</v>
          </cell>
        </row>
        <row r="31">
          <cell r="A31" t="str">
            <v>C</v>
          </cell>
          <cell r="B31" t="str">
            <v>CLUSTER RESOURCE CENTRE</v>
          </cell>
        </row>
        <row r="33">
          <cell r="B33">
            <v>2.0099999999999998</v>
          </cell>
          <cell r="C33" t="str">
            <v>Salary for CRC</v>
          </cell>
          <cell r="D33">
            <v>42</v>
          </cell>
          <cell r="E33">
            <v>28.8</v>
          </cell>
          <cell r="F33">
            <v>20.7</v>
          </cell>
          <cell r="G33">
            <v>44.7</v>
          </cell>
          <cell r="H33">
            <v>65.400000000000006</v>
          </cell>
          <cell r="I33">
            <v>25.2</v>
          </cell>
          <cell r="J33">
            <v>63</v>
          </cell>
          <cell r="K33">
            <v>37.5</v>
          </cell>
          <cell r="L33">
            <v>56.1</v>
          </cell>
          <cell r="M33">
            <v>36.299999999999997</v>
          </cell>
          <cell r="N33">
            <v>28.5</v>
          </cell>
          <cell r="O33">
            <v>30.6</v>
          </cell>
          <cell r="P33">
            <v>17.100000000000001</v>
          </cell>
          <cell r="Q33">
            <v>21</v>
          </cell>
          <cell r="R33">
            <v>3.9</v>
          </cell>
          <cell r="S33">
            <v>1.8</v>
          </cell>
          <cell r="T33">
            <v>6</v>
          </cell>
          <cell r="U33">
            <v>4.8</v>
          </cell>
          <cell r="V33">
            <v>14.4</v>
          </cell>
          <cell r="W33">
            <v>1.2</v>
          </cell>
          <cell r="X33">
            <v>3</v>
          </cell>
          <cell r="Y33">
            <v>6.6</v>
          </cell>
          <cell r="Z33">
            <v>9.3000000000000007</v>
          </cell>
          <cell r="AC33">
            <v>12.9</v>
          </cell>
          <cell r="AD33">
            <v>6.9</v>
          </cell>
          <cell r="AE33">
            <v>4.8</v>
          </cell>
          <cell r="AF33">
            <v>9.9</v>
          </cell>
          <cell r="AH33">
            <v>602.39999999999986</v>
          </cell>
        </row>
        <row r="34">
          <cell r="B34">
            <v>2.02</v>
          </cell>
          <cell r="C34" t="str">
            <v>Furniture for CRC</v>
          </cell>
          <cell r="AH34">
            <v>0</v>
          </cell>
        </row>
        <row r="35">
          <cell r="B35">
            <v>2.0299999999999998</v>
          </cell>
          <cell r="C35" t="str">
            <v>Contigency Grant for CRC</v>
          </cell>
          <cell r="D35">
            <v>3.5</v>
          </cell>
          <cell r="E35">
            <v>2.4</v>
          </cell>
          <cell r="F35">
            <v>1.7250000000000001</v>
          </cell>
          <cell r="G35">
            <v>3.7250000000000001</v>
          </cell>
          <cell r="H35">
            <v>5.4</v>
          </cell>
          <cell r="I35">
            <v>2.1</v>
          </cell>
          <cell r="J35">
            <v>5.25</v>
          </cell>
          <cell r="K35">
            <v>3.125</v>
          </cell>
          <cell r="L35">
            <v>4.6749999999999998</v>
          </cell>
          <cell r="M35">
            <v>3.0249999999999999</v>
          </cell>
          <cell r="N35">
            <v>2.5750000000000002</v>
          </cell>
          <cell r="O35">
            <v>2.5499999999999998</v>
          </cell>
          <cell r="P35">
            <v>1.425</v>
          </cell>
          <cell r="Q35">
            <v>1.75</v>
          </cell>
          <cell r="R35">
            <v>3.625</v>
          </cell>
          <cell r="S35">
            <v>5</v>
          </cell>
          <cell r="T35">
            <v>5.35</v>
          </cell>
          <cell r="U35">
            <v>3.6</v>
          </cell>
          <cell r="V35">
            <v>4.0999999999999996</v>
          </cell>
          <cell r="W35">
            <v>4.4000000000000004</v>
          </cell>
          <cell r="X35">
            <v>3.375</v>
          </cell>
          <cell r="Y35">
            <v>4.1500000000000004</v>
          </cell>
          <cell r="Z35">
            <v>2.3730000000000002</v>
          </cell>
          <cell r="AA35">
            <v>0.85</v>
          </cell>
          <cell r="AB35">
            <v>0.8</v>
          </cell>
          <cell r="AC35">
            <v>1.075</v>
          </cell>
          <cell r="AD35">
            <v>0.57499999999999996</v>
          </cell>
          <cell r="AE35">
            <v>0.4</v>
          </cell>
          <cell r="AF35">
            <v>0.82499999999999996</v>
          </cell>
          <cell r="AH35">
            <v>83.723000000000027</v>
          </cell>
        </row>
        <row r="36">
          <cell r="B36">
            <v>2.04</v>
          </cell>
          <cell r="C36" t="str">
            <v>Meeting and Travel Allowance</v>
          </cell>
          <cell r="D36">
            <v>3.36</v>
          </cell>
          <cell r="E36">
            <v>2.3039999999999998</v>
          </cell>
          <cell r="F36">
            <v>1.6560000000000001</v>
          </cell>
          <cell r="G36">
            <v>3.5760000000000001</v>
          </cell>
          <cell r="H36">
            <v>5.2320000000000002</v>
          </cell>
          <cell r="I36">
            <v>2.016</v>
          </cell>
          <cell r="J36">
            <v>5.04</v>
          </cell>
          <cell r="K36">
            <v>3</v>
          </cell>
          <cell r="L36">
            <v>4.4879999999999995</v>
          </cell>
          <cell r="M36">
            <v>2.9039999999999999</v>
          </cell>
          <cell r="N36">
            <v>2.472</v>
          </cell>
          <cell r="O36">
            <v>2.448</v>
          </cell>
          <cell r="P36">
            <v>1.3679999999999999</v>
          </cell>
          <cell r="Q36">
            <v>1.68</v>
          </cell>
          <cell r="R36">
            <v>3.48</v>
          </cell>
          <cell r="S36">
            <v>4.8</v>
          </cell>
          <cell r="T36">
            <v>5.1360000000000001</v>
          </cell>
          <cell r="U36">
            <v>3.456</v>
          </cell>
          <cell r="V36">
            <v>3.9359999999999999</v>
          </cell>
          <cell r="W36">
            <v>4.2240000000000002</v>
          </cell>
          <cell r="X36">
            <v>3.24</v>
          </cell>
          <cell r="Y36">
            <v>3.984</v>
          </cell>
          <cell r="Z36">
            <v>2.2799999999999998</v>
          </cell>
          <cell r="AA36">
            <v>0.81600000000000006</v>
          </cell>
          <cell r="AB36">
            <v>0.76800000000000002</v>
          </cell>
          <cell r="AC36">
            <v>1.032</v>
          </cell>
          <cell r="AD36">
            <v>0.55200000000000005</v>
          </cell>
          <cell r="AE36">
            <v>0.38400000000000001</v>
          </cell>
          <cell r="AF36">
            <v>0.79200000000000004</v>
          </cell>
          <cell r="AH36">
            <v>80.423999999999992</v>
          </cell>
        </row>
        <row r="37">
          <cell r="B37">
            <v>2.0499999999999998</v>
          </cell>
          <cell r="C37" t="str">
            <v>TLM Grant to CRC</v>
          </cell>
          <cell r="D37">
            <v>1.4</v>
          </cell>
          <cell r="E37">
            <v>0.96</v>
          </cell>
          <cell r="F37">
            <v>0.69</v>
          </cell>
          <cell r="G37">
            <v>1.49</v>
          </cell>
          <cell r="H37">
            <v>2.1800000000000002</v>
          </cell>
          <cell r="I37">
            <v>0.84</v>
          </cell>
          <cell r="J37">
            <v>2.1</v>
          </cell>
          <cell r="K37">
            <v>1.25</v>
          </cell>
          <cell r="L37">
            <v>1.87</v>
          </cell>
          <cell r="M37">
            <v>1.21</v>
          </cell>
          <cell r="N37">
            <v>1.03</v>
          </cell>
          <cell r="O37">
            <v>1.02</v>
          </cell>
          <cell r="P37">
            <v>0.56999999999999995</v>
          </cell>
          <cell r="Q37">
            <v>0.7</v>
          </cell>
          <cell r="R37">
            <v>1.45</v>
          </cell>
          <cell r="S37">
            <v>2</v>
          </cell>
          <cell r="T37">
            <v>2.14</v>
          </cell>
          <cell r="U37">
            <v>1.44</v>
          </cell>
          <cell r="V37">
            <v>1.64</v>
          </cell>
          <cell r="W37">
            <v>1.76</v>
          </cell>
          <cell r="X37">
            <v>1.35</v>
          </cell>
          <cell r="Y37">
            <v>1.66</v>
          </cell>
          <cell r="Z37">
            <v>0.95</v>
          </cell>
          <cell r="AA37">
            <v>0.34</v>
          </cell>
          <cell r="AB37">
            <v>0.32</v>
          </cell>
          <cell r="AC37">
            <v>0.43</v>
          </cell>
          <cell r="AD37">
            <v>0.23</v>
          </cell>
          <cell r="AE37">
            <v>0.16</v>
          </cell>
          <cell r="AF37">
            <v>0.33</v>
          </cell>
          <cell r="AH37">
            <v>33.51</v>
          </cell>
        </row>
        <row r="38">
          <cell r="B38">
            <v>2.06</v>
          </cell>
          <cell r="C38" t="str">
            <v>Others</v>
          </cell>
          <cell r="AH38">
            <v>0</v>
          </cell>
        </row>
        <row r="40">
          <cell r="C40" t="str">
            <v>SUB TOTAL of C</v>
          </cell>
          <cell r="D40">
            <v>50.26</v>
          </cell>
          <cell r="E40">
            <v>34.463999999999999</v>
          </cell>
          <cell r="F40">
            <v>24.771000000000001</v>
          </cell>
          <cell r="G40">
            <v>53.491000000000007</v>
          </cell>
          <cell r="H40">
            <v>78.212000000000018</v>
          </cell>
          <cell r="I40">
            <v>30.156000000000002</v>
          </cell>
          <cell r="J40">
            <v>75.39</v>
          </cell>
          <cell r="K40">
            <v>44.875</v>
          </cell>
          <cell r="L40">
            <v>67.13300000000001</v>
          </cell>
          <cell r="M40">
            <v>43.439</v>
          </cell>
          <cell r="N40">
            <v>34.576999999999998</v>
          </cell>
          <cell r="O40">
            <v>36.618000000000002</v>
          </cell>
          <cell r="P40">
            <v>20.463000000000001</v>
          </cell>
          <cell r="Q40">
            <v>25.13</v>
          </cell>
          <cell r="R40">
            <v>12.455</v>
          </cell>
          <cell r="S40">
            <v>13.6</v>
          </cell>
          <cell r="T40">
            <v>18.626000000000001</v>
          </cell>
          <cell r="U40">
            <v>13.295999999999999</v>
          </cell>
          <cell r="V40">
            <v>24.076000000000001</v>
          </cell>
          <cell r="W40">
            <v>11.584000000000001</v>
          </cell>
          <cell r="X40">
            <v>10.965</v>
          </cell>
          <cell r="Y40">
            <v>16.393999999999998</v>
          </cell>
          <cell r="Z40">
            <v>14.903</v>
          </cell>
          <cell r="AA40">
            <v>2.0059999999999998</v>
          </cell>
          <cell r="AB40">
            <v>1.8880000000000001</v>
          </cell>
          <cell r="AC40">
            <v>15.436999999999999</v>
          </cell>
          <cell r="AD40">
            <v>8.2570000000000014</v>
          </cell>
          <cell r="AE40">
            <v>5.7440000000000007</v>
          </cell>
          <cell r="AF40">
            <v>11.847</v>
          </cell>
          <cell r="AG40">
            <v>0</v>
          </cell>
          <cell r="AH40">
            <v>800.05700000000013</v>
          </cell>
        </row>
        <row r="42">
          <cell r="A42" t="str">
            <v>D</v>
          </cell>
          <cell r="B42" t="str">
            <v>CIVIL WORKS</v>
          </cell>
        </row>
        <row r="44">
          <cell r="B44">
            <v>3.01</v>
          </cell>
          <cell r="C44" t="str">
            <v>BRC Building</v>
          </cell>
          <cell r="D44">
            <v>20.03</v>
          </cell>
          <cell r="E44">
            <v>6</v>
          </cell>
          <cell r="F44">
            <v>12</v>
          </cell>
          <cell r="G44">
            <v>8.35</v>
          </cell>
          <cell r="H44">
            <v>18.14</v>
          </cell>
          <cell r="I44">
            <v>12</v>
          </cell>
          <cell r="J44">
            <v>24</v>
          </cell>
          <cell r="K44">
            <v>24</v>
          </cell>
          <cell r="L44">
            <v>27.04</v>
          </cell>
          <cell r="M44">
            <v>9.69</v>
          </cell>
          <cell r="N44">
            <v>6.3</v>
          </cell>
          <cell r="O44">
            <v>0.55000000000000004</v>
          </cell>
          <cell r="P44">
            <v>0.65</v>
          </cell>
          <cell r="Q44">
            <v>2.4</v>
          </cell>
          <cell r="S44">
            <v>18</v>
          </cell>
          <cell r="U44">
            <v>6</v>
          </cell>
          <cell r="V44">
            <v>21</v>
          </cell>
          <cell r="W44">
            <v>24</v>
          </cell>
          <cell r="Y44">
            <v>0.5</v>
          </cell>
          <cell r="Z44">
            <v>12</v>
          </cell>
          <cell r="AA44">
            <v>6</v>
          </cell>
          <cell r="AC44">
            <v>2.72</v>
          </cell>
          <cell r="AH44">
            <v>261.37000000000006</v>
          </cell>
        </row>
        <row r="45">
          <cell r="B45">
            <v>3.02</v>
          </cell>
          <cell r="C45" t="str">
            <v>CRC Building</v>
          </cell>
          <cell r="D45">
            <v>0.6</v>
          </cell>
          <cell r="E45">
            <v>3.9</v>
          </cell>
          <cell r="F45">
            <v>1.5</v>
          </cell>
          <cell r="G45">
            <v>1.59</v>
          </cell>
          <cell r="H45">
            <v>2.1</v>
          </cell>
          <cell r="I45">
            <v>3.59</v>
          </cell>
          <cell r="J45">
            <v>3</v>
          </cell>
          <cell r="K45">
            <v>1.5</v>
          </cell>
          <cell r="L45">
            <v>0.9</v>
          </cell>
          <cell r="N45">
            <v>0.59</v>
          </cell>
          <cell r="P45">
            <v>1.6</v>
          </cell>
          <cell r="Q45">
            <v>0.6</v>
          </cell>
          <cell r="S45">
            <v>1.5</v>
          </cell>
          <cell r="T45">
            <v>0.3</v>
          </cell>
          <cell r="V45">
            <v>1.97</v>
          </cell>
          <cell r="Y45">
            <v>1.5</v>
          </cell>
          <cell r="Z45">
            <v>0.25</v>
          </cell>
          <cell r="AA45">
            <v>0.6</v>
          </cell>
          <cell r="AD45">
            <v>4.21</v>
          </cell>
          <cell r="AE45">
            <v>0.6</v>
          </cell>
          <cell r="AH45">
            <v>32.400000000000006</v>
          </cell>
        </row>
        <row r="46">
          <cell r="B46">
            <v>3.03</v>
          </cell>
          <cell r="C46" t="str">
            <v>Primary School</v>
          </cell>
          <cell r="E46">
            <v>2.19</v>
          </cell>
          <cell r="N46">
            <v>15.75</v>
          </cell>
          <cell r="O46">
            <v>21</v>
          </cell>
          <cell r="S46">
            <v>125.11</v>
          </cell>
          <cell r="T46">
            <v>93.67</v>
          </cell>
          <cell r="U46">
            <v>2.4500000000000002</v>
          </cell>
          <cell r="W46">
            <v>212.1</v>
          </cell>
          <cell r="Y46">
            <v>30.84</v>
          </cell>
          <cell r="Z46">
            <v>41.12</v>
          </cell>
          <cell r="AH46">
            <v>544.2299999999999</v>
          </cell>
        </row>
        <row r="47">
          <cell r="B47">
            <v>3.04</v>
          </cell>
          <cell r="C47" t="str">
            <v>Upper Primary School</v>
          </cell>
          <cell r="AH47">
            <v>0</v>
          </cell>
        </row>
        <row r="48">
          <cell r="B48">
            <v>3.05</v>
          </cell>
          <cell r="C48" t="str">
            <v>Building Less (P)</v>
          </cell>
          <cell r="G48">
            <v>0.52</v>
          </cell>
          <cell r="L48">
            <v>1.67</v>
          </cell>
          <cell r="N48">
            <v>0.49</v>
          </cell>
          <cell r="AH48">
            <v>2.6799999999999997</v>
          </cell>
        </row>
        <row r="49">
          <cell r="B49">
            <v>3.06</v>
          </cell>
          <cell r="C49" t="str">
            <v>Building Less (UP)</v>
          </cell>
          <cell r="AH49">
            <v>0</v>
          </cell>
        </row>
        <row r="50">
          <cell r="B50">
            <v>3.07</v>
          </cell>
          <cell r="C50" t="str">
            <v>Additional Class Room</v>
          </cell>
          <cell r="D50">
            <v>130.36000000000001</v>
          </cell>
          <cell r="E50">
            <v>262.93</v>
          </cell>
          <cell r="F50">
            <v>164.65</v>
          </cell>
          <cell r="G50">
            <v>1394.14</v>
          </cell>
          <cell r="H50">
            <v>118.93</v>
          </cell>
          <cell r="I50">
            <v>120.34</v>
          </cell>
          <cell r="J50">
            <v>292.76</v>
          </cell>
          <cell r="K50">
            <v>130.08000000000001</v>
          </cell>
          <cell r="L50">
            <v>192.01</v>
          </cell>
          <cell r="M50">
            <v>157.08000000000001</v>
          </cell>
          <cell r="N50">
            <v>452.17</v>
          </cell>
          <cell r="O50">
            <v>436.08</v>
          </cell>
          <cell r="P50">
            <v>85.87</v>
          </cell>
          <cell r="Q50">
            <v>191.85</v>
          </cell>
          <cell r="R50">
            <v>202.43</v>
          </cell>
          <cell r="S50">
            <v>2033.42</v>
          </cell>
          <cell r="T50">
            <v>199.47</v>
          </cell>
          <cell r="U50">
            <v>256.85000000000002</v>
          </cell>
          <cell r="V50">
            <v>2396.2399999999998</v>
          </cell>
          <cell r="W50">
            <v>801</v>
          </cell>
          <cell r="X50">
            <v>163.52000000000001</v>
          </cell>
          <cell r="Y50">
            <v>1292.04</v>
          </cell>
          <cell r="Z50">
            <v>1166.6500000000001</v>
          </cell>
          <cell r="AA50">
            <v>46.06</v>
          </cell>
          <cell r="AB50">
            <v>120.3</v>
          </cell>
          <cell r="AC50">
            <v>142.78</v>
          </cell>
          <cell r="AD50">
            <v>43.01</v>
          </cell>
          <cell r="AE50">
            <v>45.4</v>
          </cell>
          <cell r="AH50">
            <v>13038.42</v>
          </cell>
        </row>
        <row r="51">
          <cell r="B51">
            <v>3.08</v>
          </cell>
          <cell r="C51" t="str">
            <v>Additional Class Room (Multilevel Framed Structure)</v>
          </cell>
          <cell r="D51">
            <v>182.16</v>
          </cell>
          <cell r="F51">
            <v>139</v>
          </cell>
          <cell r="G51">
            <v>294.5</v>
          </cell>
          <cell r="H51">
            <v>97.34</v>
          </cell>
          <cell r="I51">
            <v>56.52</v>
          </cell>
          <cell r="J51">
            <v>191.16</v>
          </cell>
          <cell r="K51">
            <v>173.25</v>
          </cell>
          <cell r="L51">
            <v>159.5</v>
          </cell>
          <cell r="M51">
            <v>91</v>
          </cell>
          <cell r="N51">
            <v>41.76</v>
          </cell>
          <cell r="O51">
            <v>42.64</v>
          </cell>
          <cell r="P51">
            <v>127.2</v>
          </cell>
          <cell r="Q51">
            <v>81</v>
          </cell>
          <cell r="R51">
            <v>176.58</v>
          </cell>
          <cell r="S51">
            <v>616</v>
          </cell>
          <cell r="T51">
            <v>154.84</v>
          </cell>
          <cell r="U51">
            <v>69</v>
          </cell>
          <cell r="V51">
            <v>919.8</v>
          </cell>
          <cell r="X51">
            <v>184.25</v>
          </cell>
          <cell r="Y51">
            <v>161.5</v>
          </cell>
          <cell r="Z51">
            <v>490.96</v>
          </cell>
          <cell r="AA51">
            <v>35.04</v>
          </cell>
          <cell r="AD51">
            <v>12.44</v>
          </cell>
          <cell r="AH51">
            <v>4497.4399999999996</v>
          </cell>
        </row>
        <row r="52">
          <cell r="B52">
            <v>3.09</v>
          </cell>
          <cell r="C52" t="str">
            <v>Additional Class Room (Pile foundation)</v>
          </cell>
          <cell r="D52">
            <v>34.200000000000003</v>
          </cell>
          <cell r="H52">
            <v>133.28</v>
          </cell>
          <cell r="O52">
            <v>483.84</v>
          </cell>
          <cell r="AH52">
            <v>651.31999999999994</v>
          </cell>
        </row>
        <row r="53">
          <cell r="B53">
            <v>3.1</v>
          </cell>
          <cell r="C53" t="str">
            <v>Head Masters Room</v>
          </cell>
          <cell r="L53">
            <v>0.26</v>
          </cell>
          <cell r="AH53">
            <v>0.26</v>
          </cell>
        </row>
        <row r="54">
          <cell r="B54">
            <v>3.11</v>
          </cell>
          <cell r="C54" t="str">
            <v>Toilets / Urinals</v>
          </cell>
          <cell r="I54">
            <v>0.62</v>
          </cell>
          <cell r="Q54">
            <v>0.05</v>
          </cell>
          <cell r="AA54">
            <v>0.4</v>
          </cell>
          <cell r="AC54">
            <v>2.13</v>
          </cell>
          <cell r="AD54">
            <v>0.86</v>
          </cell>
          <cell r="AE54">
            <v>0.84</v>
          </cell>
          <cell r="AH54">
            <v>4.9000000000000004</v>
          </cell>
        </row>
        <row r="55">
          <cell r="B55">
            <v>3.12</v>
          </cell>
          <cell r="C55" t="str">
            <v>Drinking Water Facility</v>
          </cell>
          <cell r="AC55">
            <v>1.28</v>
          </cell>
          <cell r="AD55">
            <v>0.38</v>
          </cell>
          <cell r="AH55">
            <v>1.6600000000000001</v>
          </cell>
        </row>
        <row r="56">
          <cell r="B56">
            <v>3.13</v>
          </cell>
          <cell r="C56" t="str">
            <v>Boundry Wall</v>
          </cell>
          <cell r="I56">
            <v>3.99</v>
          </cell>
          <cell r="V56">
            <v>0.55000000000000004</v>
          </cell>
          <cell r="AA56">
            <v>0.38</v>
          </cell>
          <cell r="AC56">
            <v>0.8</v>
          </cell>
          <cell r="AH56">
            <v>5.72</v>
          </cell>
        </row>
        <row r="57">
          <cell r="B57">
            <v>3.14</v>
          </cell>
          <cell r="C57" t="str">
            <v>Separation Wall</v>
          </cell>
          <cell r="AH57">
            <v>0</v>
          </cell>
        </row>
        <row r="58">
          <cell r="B58">
            <v>3.15</v>
          </cell>
          <cell r="C58" t="str">
            <v>Electrification</v>
          </cell>
          <cell r="AH58">
            <v>0</v>
          </cell>
        </row>
        <row r="59">
          <cell r="B59">
            <v>3.16</v>
          </cell>
          <cell r="C59" t="str">
            <v>Child Friendly</v>
          </cell>
          <cell r="N59">
            <v>1.2</v>
          </cell>
          <cell r="O59">
            <v>1.6</v>
          </cell>
          <cell r="S59">
            <v>10</v>
          </cell>
          <cell r="T59">
            <v>7.6</v>
          </cell>
          <cell r="Y59">
            <v>2.4</v>
          </cell>
          <cell r="Z59">
            <v>3.2</v>
          </cell>
          <cell r="AH59">
            <v>25.999999999999996</v>
          </cell>
        </row>
        <row r="60">
          <cell r="B60">
            <v>3.17</v>
          </cell>
          <cell r="C60" t="str">
            <v>Rain Water Harvesting</v>
          </cell>
          <cell r="D60">
            <v>8.24</v>
          </cell>
          <cell r="E60">
            <v>9.27</v>
          </cell>
          <cell r="F60">
            <v>2</v>
          </cell>
          <cell r="G60">
            <v>10.3</v>
          </cell>
          <cell r="H60">
            <v>3.09</v>
          </cell>
          <cell r="I60">
            <v>3</v>
          </cell>
          <cell r="J60">
            <v>10</v>
          </cell>
          <cell r="M60">
            <v>10.3</v>
          </cell>
          <cell r="N60">
            <v>25</v>
          </cell>
          <cell r="O60">
            <v>7.21</v>
          </cell>
          <cell r="P60">
            <v>10.3</v>
          </cell>
          <cell r="Q60">
            <v>6.18</v>
          </cell>
          <cell r="R60">
            <v>10.3</v>
          </cell>
          <cell r="S60">
            <v>5.15</v>
          </cell>
          <cell r="T60">
            <v>3.09</v>
          </cell>
          <cell r="V60">
            <v>14.42</v>
          </cell>
          <cell r="W60">
            <v>14</v>
          </cell>
          <cell r="X60">
            <v>10.3</v>
          </cell>
          <cell r="Y60">
            <v>11.33</v>
          </cell>
          <cell r="Z60">
            <v>18.54</v>
          </cell>
          <cell r="AA60">
            <v>10.3</v>
          </cell>
          <cell r="AB60">
            <v>0.2</v>
          </cell>
          <cell r="AC60">
            <v>0.62</v>
          </cell>
          <cell r="AH60">
            <v>203.14000000000001</v>
          </cell>
        </row>
        <row r="61">
          <cell r="B61">
            <v>3.18</v>
          </cell>
          <cell r="C61" t="str">
            <v>Others MDM Kitchen Shed</v>
          </cell>
          <cell r="AD61">
            <v>0.26</v>
          </cell>
          <cell r="AH61">
            <v>0.26</v>
          </cell>
        </row>
        <row r="63">
          <cell r="C63" t="str">
            <v>SUB TOTAL of D</v>
          </cell>
          <cell r="D63">
            <v>375.59</v>
          </cell>
          <cell r="E63">
            <v>284.28999999999996</v>
          </cell>
          <cell r="F63">
            <v>319.14999999999998</v>
          </cell>
          <cell r="G63">
            <v>1709.4</v>
          </cell>
          <cell r="H63">
            <v>372.88</v>
          </cell>
          <cell r="I63">
            <v>200.06000000000003</v>
          </cell>
          <cell r="J63">
            <v>520.91999999999996</v>
          </cell>
          <cell r="K63">
            <v>328.83000000000004</v>
          </cell>
          <cell r="L63">
            <v>381.38</v>
          </cell>
          <cell r="M63">
            <v>268.07</v>
          </cell>
          <cell r="N63">
            <v>543.2600000000001</v>
          </cell>
          <cell r="O63">
            <v>992.92</v>
          </cell>
          <cell r="P63">
            <v>225.62</v>
          </cell>
          <cell r="Q63">
            <v>282.08000000000004</v>
          </cell>
          <cell r="R63">
            <v>389.31</v>
          </cell>
          <cell r="S63">
            <v>2809.1800000000003</v>
          </cell>
          <cell r="T63">
            <v>458.96999999999997</v>
          </cell>
          <cell r="U63">
            <v>334.3</v>
          </cell>
          <cell r="V63">
            <v>3353.9799999999996</v>
          </cell>
          <cell r="W63">
            <v>1051.0999999999999</v>
          </cell>
          <cell r="X63">
            <v>358.07</v>
          </cell>
          <cell r="Y63">
            <v>1500.11</v>
          </cell>
          <cell r="Z63">
            <v>1732.72</v>
          </cell>
          <cell r="AA63">
            <v>98.78</v>
          </cell>
          <cell r="AB63">
            <v>120.5</v>
          </cell>
          <cell r="AC63">
            <v>150.33000000000001</v>
          </cell>
          <cell r="AD63">
            <v>61.16</v>
          </cell>
          <cell r="AE63">
            <v>46.84</v>
          </cell>
          <cell r="AF63">
            <v>0</v>
          </cell>
          <cell r="AG63">
            <v>0</v>
          </cell>
          <cell r="AH63">
            <v>19269.8</v>
          </cell>
        </row>
        <row r="66">
          <cell r="A66" t="str">
            <v>E</v>
          </cell>
          <cell r="B66" t="str">
            <v>INTERVENTIONS FOR OUT OF SCHOOL CHILDREN</v>
          </cell>
        </row>
        <row r="68">
          <cell r="B68">
            <v>4.01</v>
          </cell>
          <cell r="C68" t="str">
            <v>Back to School - Continue Scheme</v>
          </cell>
          <cell r="D68">
            <v>60.442999999999998</v>
          </cell>
          <cell r="E68">
            <v>34.637</v>
          </cell>
          <cell r="F68">
            <v>69.272999999999996</v>
          </cell>
          <cell r="G68">
            <v>22.646000000000001</v>
          </cell>
          <cell r="H68">
            <v>68.039000000000001</v>
          </cell>
          <cell r="I68">
            <v>5.7709999999999999</v>
          </cell>
          <cell r="J68">
            <v>96.22</v>
          </cell>
          <cell r="K68">
            <v>60.35</v>
          </cell>
          <cell r="L68">
            <v>28.02</v>
          </cell>
          <cell r="M68">
            <v>27.927</v>
          </cell>
          <cell r="N68">
            <v>46.99</v>
          </cell>
          <cell r="O68">
            <v>39.631</v>
          </cell>
          <cell r="P68">
            <v>14.441000000000001</v>
          </cell>
          <cell r="Q68">
            <v>13.199</v>
          </cell>
          <cell r="R68">
            <v>52.5</v>
          </cell>
          <cell r="S68">
            <v>48.671999999999997</v>
          </cell>
          <cell r="T68">
            <v>82.286000000000001</v>
          </cell>
          <cell r="U68">
            <v>28.678999999999998</v>
          </cell>
          <cell r="V68">
            <v>18.885999999999999</v>
          </cell>
          <cell r="W68">
            <v>10.071999999999999</v>
          </cell>
          <cell r="X68">
            <v>40.094999999999999</v>
          </cell>
          <cell r="Y68">
            <v>17.507999999999999</v>
          </cell>
          <cell r="Z68">
            <v>83.561999999999998</v>
          </cell>
          <cell r="AA68">
            <v>10.571</v>
          </cell>
          <cell r="AB68">
            <v>14.297000000000001</v>
          </cell>
          <cell r="AC68">
            <v>70.608000000000004</v>
          </cell>
          <cell r="AD68">
            <v>16.324999999999999</v>
          </cell>
          <cell r="AE68">
            <v>4.1150000000000002</v>
          </cell>
          <cell r="AF68">
            <v>26.972000000000001</v>
          </cell>
          <cell r="AH68">
            <v>1112.7350000000001</v>
          </cell>
        </row>
        <row r="69">
          <cell r="B69">
            <v>4.0199999999999996</v>
          </cell>
          <cell r="C69" t="str">
            <v>Back to School Camp - New</v>
          </cell>
          <cell r="D69">
            <v>88.793000000000006</v>
          </cell>
          <cell r="E69">
            <v>56.673999999999999</v>
          </cell>
          <cell r="F69">
            <v>133.88999999999999</v>
          </cell>
          <cell r="G69">
            <v>35.828000000000003</v>
          </cell>
          <cell r="H69">
            <v>140.48099999999999</v>
          </cell>
          <cell r="I69">
            <v>34.121000000000002</v>
          </cell>
          <cell r="J69">
            <v>179.53700000000001</v>
          </cell>
          <cell r="K69">
            <v>66.433999999999997</v>
          </cell>
          <cell r="L69">
            <v>47.844000000000001</v>
          </cell>
          <cell r="M69">
            <v>58.405999999999999</v>
          </cell>
          <cell r="N69">
            <v>50.851999999999997</v>
          </cell>
          <cell r="O69">
            <v>49.999000000000002</v>
          </cell>
          <cell r="P69">
            <v>31.459</v>
          </cell>
          <cell r="Q69">
            <v>38.49</v>
          </cell>
          <cell r="R69">
            <v>65.293000000000006</v>
          </cell>
          <cell r="S69">
            <v>200.48500000000001</v>
          </cell>
          <cell r="T69">
            <v>48.857999999999997</v>
          </cell>
          <cell r="U69">
            <v>109.977</v>
          </cell>
          <cell r="V69">
            <v>105.50700000000001</v>
          </cell>
          <cell r="W69">
            <v>212.47499999999999</v>
          </cell>
          <cell r="X69">
            <v>105.85299999999999</v>
          </cell>
          <cell r="Y69">
            <v>115.42700000000001</v>
          </cell>
          <cell r="Z69">
            <v>166.67599999999999</v>
          </cell>
          <cell r="AA69">
            <v>13.275</v>
          </cell>
          <cell r="AB69">
            <v>21.335999999999999</v>
          </cell>
          <cell r="AC69">
            <v>132.107</v>
          </cell>
          <cell r="AD69">
            <v>20.305</v>
          </cell>
          <cell r="AE69">
            <v>7.343</v>
          </cell>
          <cell r="AF69">
            <v>103.056</v>
          </cell>
          <cell r="AH69">
            <v>2440.7809999999995</v>
          </cell>
        </row>
        <row r="70">
          <cell r="B70">
            <v>4.03</v>
          </cell>
          <cell r="C70" t="str">
            <v>Bridge Course</v>
          </cell>
          <cell r="AH70">
            <v>0</v>
          </cell>
        </row>
        <row r="71">
          <cell r="B71">
            <v>4.04</v>
          </cell>
          <cell r="C71" t="str">
            <v>Others</v>
          </cell>
          <cell r="AH71">
            <v>0</v>
          </cell>
        </row>
        <row r="73">
          <cell r="C73" t="str">
            <v>SUB TOTAL of E</v>
          </cell>
          <cell r="D73">
            <v>149.23599999999999</v>
          </cell>
          <cell r="E73">
            <v>91.311000000000007</v>
          </cell>
          <cell r="F73">
            <v>203.16299999999998</v>
          </cell>
          <cell r="G73">
            <v>58.474000000000004</v>
          </cell>
          <cell r="H73">
            <v>208.51999999999998</v>
          </cell>
          <cell r="I73">
            <v>39.892000000000003</v>
          </cell>
          <cell r="J73">
            <v>275.75700000000001</v>
          </cell>
          <cell r="K73">
            <v>126.78399999999999</v>
          </cell>
          <cell r="L73">
            <v>75.864000000000004</v>
          </cell>
          <cell r="M73">
            <v>86.332999999999998</v>
          </cell>
          <cell r="N73">
            <v>97.841999999999999</v>
          </cell>
          <cell r="O73">
            <v>89.63</v>
          </cell>
          <cell r="P73">
            <v>45.9</v>
          </cell>
          <cell r="Q73">
            <v>51.689</v>
          </cell>
          <cell r="R73">
            <v>117.79300000000001</v>
          </cell>
          <cell r="S73">
            <v>249.15700000000001</v>
          </cell>
          <cell r="T73">
            <v>131.14400000000001</v>
          </cell>
          <cell r="U73">
            <v>138.65600000000001</v>
          </cell>
          <cell r="V73">
            <v>124.393</v>
          </cell>
          <cell r="W73">
            <v>222.547</v>
          </cell>
          <cell r="X73">
            <v>145.94799999999998</v>
          </cell>
          <cell r="Y73">
            <v>132.935</v>
          </cell>
          <cell r="Z73">
            <v>250.238</v>
          </cell>
          <cell r="AA73">
            <v>23.846</v>
          </cell>
          <cell r="AB73">
            <v>35.632999999999996</v>
          </cell>
          <cell r="AC73">
            <v>202.715</v>
          </cell>
          <cell r="AD73">
            <v>36.629999999999995</v>
          </cell>
          <cell r="AE73">
            <v>11.458</v>
          </cell>
          <cell r="AF73">
            <v>130.02799999999999</v>
          </cell>
          <cell r="AG73">
            <v>0</v>
          </cell>
          <cell r="AH73">
            <v>3553.5159999999996</v>
          </cell>
        </row>
        <row r="75">
          <cell r="A75" t="str">
            <v>F</v>
          </cell>
          <cell r="B75" t="str">
            <v>FREE TEXT BOOK</v>
          </cell>
        </row>
        <row r="77">
          <cell r="B77">
            <v>5.0199999999999996</v>
          </cell>
          <cell r="C77" t="str">
            <v>Free Text Book (UP)</v>
          </cell>
          <cell r="D77">
            <v>19.373999999999999</v>
          </cell>
          <cell r="E77">
            <v>17.25</v>
          </cell>
          <cell r="F77">
            <v>32.503999999999998</v>
          </cell>
          <cell r="G77">
            <v>24.097999999999999</v>
          </cell>
          <cell r="H77">
            <v>59.134999999999998</v>
          </cell>
          <cell r="I77">
            <v>19.898</v>
          </cell>
          <cell r="J77">
            <v>34.409999999999997</v>
          </cell>
          <cell r="K77">
            <v>22.763999999999999</v>
          </cell>
          <cell r="L77">
            <v>21.456</v>
          </cell>
          <cell r="M77">
            <v>11.817</v>
          </cell>
          <cell r="N77">
            <v>24.645</v>
          </cell>
          <cell r="O77">
            <v>20.763000000000002</v>
          </cell>
          <cell r="P77">
            <v>17.917999999999999</v>
          </cell>
          <cell r="Q77">
            <v>13.326000000000001</v>
          </cell>
          <cell r="R77">
            <v>32.018999999999998</v>
          </cell>
          <cell r="S77">
            <v>25.949000000000002</v>
          </cell>
          <cell r="T77">
            <v>30.33</v>
          </cell>
          <cell r="U77">
            <v>37.631</v>
          </cell>
          <cell r="V77">
            <v>71.91</v>
          </cell>
          <cell r="W77">
            <v>21.311</v>
          </cell>
          <cell r="X77">
            <v>13.56</v>
          </cell>
          <cell r="Y77">
            <v>38.115000000000002</v>
          </cell>
          <cell r="Z77">
            <v>29.54</v>
          </cell>
          <cell r="AA77">
            <v>10.5</v>
          </cell>
          <cell r="AB77">
            <v>3.5659999999999998</v>
          </cell>
          <cell r="AC77">
            <v>51.75</v>
          </cell>
          <cell r="AF77">
            <v>22.634</v>
          </cell>
          <cell r="AH77">
            <v>728.17299999999989</v>
          </cell>
        </row>
        <row r="79">
          <cell r="C79" t="str">
            <v>SUB TOTAL of F</v>
          </cell>
          <cell r="D79">
            <v>19.373999999999999</v>
          </cell>
          <cell r="E79">
            <v>17.25</v>
          </cell>
          <cell r="F79">
            <v>32.503999999999998</v>
          </cell>
          <cell r="G79">
            <v>24.097999999999999</v>
          </cell>
          <cell r="H79">
            <v>59.134999999999998</v>
          </cell>
          <cell r="I79">
            <v>19.898</v>
          </cell>
          <cell r="J79">
            <v>34.409999999999997</v>
          </cell>
          <cell r="K79">
            <v>22.763999999999999</v>
          </cell>
          <cell r="L79">
            <v>21.456</v>
          </cell>
          <cell r="M79">
            <v>11.817</v>
          </cell>
          <cell r="N79">
            <v>24.645</v>
          </cell>
          <cell r="O79">
            <v>20.763000000000002</v>
          </cell>
          <cell r="P79">
            <v>17.917999999999999</v>
          </cell>
          <cell r="Q79">
            <v>13.326000000000001</v>
          </cell>
          <cell r="R79">
            <v>32.018999999999998</v>
          </cell>
          <cell r="S79">
            <v>25.949000000000002</v>
          </cell>
          <cell r="T79">
            <v>30.33</v>
          </cell>
          <cell r="U79">
            <v>37.631</v>
          </cell>
          <cell r="V79">
            <v>71.91</v>
          </cell>
          <cell r="W79">
            <v>21.311</v>
          </cell>
          <cell r="X79">
            <v>13.56</v>
          </cell>
          <cell r="Y79">
            <v>38.115000000000002</v>
          </cell>
          <cell r="Z79">
            <v>29.54</v>
          </cell>
          <cell r="AA79">
            <v>10.5</v>
          </cell>
          <cell r="AB79">
            <v>3.5659999999999998</v>
          </cell>
          <cell r="AC79">
            <v>51.75</v>
          </cell>
          <cell r="AD79">
            <v>0</v>
          </cell>
          <cell r="AE79">
            <v>0</v>
          </cell>
          <cell r="AF79">
            <v>22.634</v>
          </cell>
          <cell r="AG79">
            <v>0</v>
          </cell>
          <cell r="AH79">
            <v>728.17299999999989</v>
          </cell>
        </row>
        <row r="81">
          <cell r="A81" t="str">
            <v>G</v>
          </cell>
          <cell r="B81" t="str">
            <v>INNOVATIVE ACTIVITITES</v>
          </cell>
        </row>
        <row r="83">
          <cell r="B83">
            <v>6.01</v>
          </cell>
          <cell r="C83" t="str">
            <v>ECCE</v>
          </cell>
          <cell r="D83">
            <v>15</v>
          </cell>
          <cell r="E83">
            <v>15</v>
          </cell>
          <cell r="F83">
            <v>15</v>
          </cell>
          <cell r="G83">
            <v>15</v>
          </cell>
          <cell r="H83">
            <v>15</v>
          </cell>
          <cell r="I83">
            <v>15</v>
          </cell>
          <cell r="J83">
            <v>15</v>
          </cell>
          <cell r="K83">
            <v>15</v>
          </cell>
          <cell r="L83">
            <v>15</v>
          </cell>
          <cell r="M83">
            <v>15</v>
          </cell>
          <cell r="N83">
            <v>15</v>
          </cell>
          <cell r="O83">
            <v>15</v>
          </cell>
          <cell r="P83">
            <v>15</v>
          </cell>
          <cell r="Q83">
            <v>15</v>
          </cell>
          <cell r="R83">
            <v>15</v>
          </cell>
          <cell r="S83">
            <v>15</v>
          </cell>
          <cell r="T83">
            <v>15</v>
          </cell>
          <cell r="U83">
            <v>15</v>
          </cell>
          <cell r="V83">
            <v>15</v>
          </cell>
          <cell r="W83">
            <v>15</v>
          </cell>
          <cell r="X83">
            <v>15</v>
          </cell>
          <cell r="Y83">
            <v>15</v>
          </cell>
          <cell r="Z83">
            <v>15</v>
          </cell>
          <cell r="AA83">
            <v>15</v>
          </cell>
          <cell r="AB83">
            <v>15</v>
          </cell>
          <cell r="AH83">
            <v>375</v>
          </cell>
        </row>
        <row r="84">
          <cell r="B84">
            <v>6.02</v>
          </cell>
          <cell r="C84" t="str">
            <v>Girls Education</v>
          </cell>
          <cell r="D84">
            <v>15</v>
          </cell>
          <cell r="E84">
            <v>15</v>
          </cell>
          <cell r="F84">
            <v>15</v>
          </cell>
          <cell r="G84">
            <v>15</v>
          </cell>
          <cell r="H84">
            <v>15</v>
          </cell>
          <cell r="I84">
            <v>15</v>
          </cell>
          <cell r="J84">
            <v>15</v>
          </cell>
          <cell r="K84">
            <v>15</v>
          </cell>
          <cell r="L84">
            <v>15</v>
          </cell>
          <cell r="M84">
            <v>15</v>
          </cell>
          <cell r="N84">
            <v>15</v>
          </cell>
          <cell r="O84">
            <v>15</v>
          </cell>
          <cell r="P84">
            <v>15</v>
          </cell>
          <cell r="Q84">
            <v>15</v>
          </cell>
          <cell r="R84">
            <v>15</v>
          </cell>
          <cell r="S84">
            <v>15</v>
          </cell>
          <cell r="T84">
            <v>15</v>
          </cell>
          <cell r="U84">
            <v>15</v>
          </cell>
          <cell r="V84">
            <v>15</v>
          </cell>
          <cell r="W84">
            <v>15</v>
          </cell>
          <cell r="X84">
            <v>15</v>
          </cell>
          <cell r="Y84">
            <v>15</v>
          </cell>
          <cell r="Z84">
            <v>15</v>
          </cell>
          <cell r="AA84">
            <v>15</v>
          </cell>
          <cell r="AB84">
            <v>15</v>
          </cell>
          <cell r="AH84">
            <v>375</v>
          </cell>
        </row>
        <row r="85">
          <cell r="B85">
            <v>6.03</v>
          </cell>
          <cell r="C85" t="str">
            <v>SC/ST</v>
          </cell>
          <cell r="D85">
            <v>5</v>
          </cell>
          <cell r="E85">
            <v>5</v>
          </cell>
          <cell r="F85">
            <v>5</v>
          </cell>
          <cell r="G85">
            <v>5</v>
          </cell>
          <cell r="H85">
            <v>5</v>
          </cell>
          <cell r="I85">
            <v>5</v>
          </cell>
          <cell r="J85">
            <v>5</v>
          </cell>
          <cell r="K85">
            <v>5</v>
          </cell>
          <cell r="L85">
            <v>5</v>
          </cell>
          <cell r="M85">
            <v>5</v>
          </cell>
          <cell r="N85">
            <v>5</v>
          </cell>
          <cell r="O85">
            <v>5</v>
          </cell>
          <cell r="P85">
            <v>5</v>
          </cell>
          <cell r="Q85">
            <v>5</v>
          </cell>
          <cell r="R85">
            <v>5</v>
          </cell>
          <cell r="S85">
            <v>5</v>
          </cell>
          <cell r="T85">
            <v>5</v>
          </cell>
          <cell r="U85">
            <v>5</v>
          </cell>
          <cell r="V85">
            <v>5</v>
          </cell>
          <cell r="W85">
            <v>5</v>
          </cell>
          <cell r="X85">
            <v>5</v>
          </cell>
          <cell r="Y85">
            <v>5</v>
          </cell>
          <cell r="Z85">
            <v>5</v>
          </cell>
          <cell r="AA85">
            <v>5</v>
          </cell>
          <cell r="AB85">
            <v>5</v>
          </cell>
          <cell r="AH85">
            <v>125</v>
          </cell>
        </row>
        <row r="86">
          <cell r="B86">
            <v>6.04</v>
          </cell>
          <cell r="C86" t="str">
            <v>Computer Education</v>
          </cell>
          <cell r="D86">
            <v>30</v>
          </cell>
          <cell r="E86">
            <v>30</v>
          </cell>
          <cell r="F86">
            <v>30</v>
          </cell>
          <cell r="G86">
            <v>30</v>
          </cell>
          <cell r="H86">
            <v>30</v>
          </cell>
          <cell r="I86">
            <v>30</v>
          </cell>
          <cell r="J86">
            <v>30</v>
          </cell>
          <cell r="K86">
            <v>30</v>
          </cell>
          <cell r="L86">
            <v>30</v>
          </cell>
          <cell r="M86">
            <v>30</v>
          </cell>
          <cell r="N86">
            <v>30</v>
          </cell>
          <cell r="O86">
            <v>30</v>
          </cell>
          <cell r="P86">
            <v>30</v>
          </cell>
          <cell r="Q86">
            <v>30</v>
          </cell>
          <cell r="R86">
            <v>30</v>
          </cell>
          <cell r="S86">
            <v>30</v>
          </cell>
          <cell r="T86">
            <v>30</v>
          </cell>
          <cell r="U86">
            <v>30</v>
          </cell>
          <cell r="V86">
            <v>30</v>
          </cell>
          <cell r="W86">
            <v>30</v>
          </cell>
          <cell r="X86">
            <v>30</v>
          </cell>
          <cell r="Y86">
            <v>30</v>
          </cell>
          <cell r="Z86">
            <v>30</v>
          </cell>
          <cell r="AA86">
            <v>30</v>
          </cell>
          <cell r="AB86">
            <v>30</v>
          </cell>
          <cell r="AH86">
            <v>750</v>
          </cell>
        </row>
        <row r="87">
          <cell r="B87">
            <v>6.05</v>
          </cell>
          <cell r="C87" t="str">
            <v>Others</v>
          </cell>
          <cell r="AH87">
            <v>0</v>
          </cell>
        </row>
        <row r="89">
          <cell r="C89" t="str">
            <v>SUB TOTAL of G</v>
          </cell>
          <cell r="D89">
            <v>65</v>
          </cell>
          <cell r="E89">
            <v>65</v>
          </cell>
          <cell r="F89">
            <v>65</v>
          </cell>
          <cell r="G89">
            <v>65</v>
          </cell>
          <cell r="H89">
            <v>65</v>
          </cell>
          <cell r="I89">
            <v>65</v>
          </cell>
          <cell r="J89">
            <v>65</v>
          </cell>
          <cell r="K89">
            <v>65</v>
          </cell>
          <cell r="L89">
            <v>65</v>
          </cell>
          <cell r="M89">
            <v>65</v>
          </cell>
          <cell r="N89">
            <v>65</v>
          </cell>
          <cell r="O89">
            <v>65</v>
          </cell>
          <cell r="P89">
            <v>65</v>
          </cell>
          <cell r="Q89">
            <v>65</v>
          </cell>
          <cell r="R89">
            <v>65</v>
          </cell>
          <cell r="S89">
            <v>65</v>
          </cell>
          <cell r="T89">
            <v>65</v>
          </cell>
          <cell r="U89">
            <v>65</v>
          </cell>
          <cell r="V89">
            <v>65</v>
          </cell>
          <cell r="W89">
            <v>65</v>
          </cell>
          <cell r="X89">
            <v>65</v>
          </cell>
          <cell r="Y89">
            <v>65</v>
          </cell>
          <cell r="Z89">
            <v>65</v>
          </cell>
          <cell r="AA89">
            <v>65</v>
          </cell>
          <cell r="AB89">
            <v>65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1625</v>
          </cell>
        </row>
        <row r="91">
          <cell r="A91" t="str">
            <v>H</v>
          </cell>
          <cell r="B91" t="str">
            <v>INTERVENTIONS FOR DISABLE CHILDREN</v>
          </cell>
        </row>
        <row r="93">
          <cell r="B93">
            <v>7.01</v>
          </cell>
          <cell r="C93" t="str">
            <v>Intervnetions for Disable Children</v>
          </cell>
          <cell r="D93">
            <v>46.932000000000002</v>
          </cell>
          <cell r="E93">
            <v>33.588000000000001</v>
          </cell>
          <cell r="F93">
            <v>31.332000000000001</v>
          </cell>
          <cell r="G93">
            <v>37.692</v>
          </cell>
          <cell r="H93">
            <v>34.5</v>
          </cell>
          <cell r="I93">
            <v>11.244</v>
          </cell>
          <cell r="J93">
            <v>41.148000000000003</v>
          </cell>
          <cell r="K93">
            <v>40.548000000000002</v>
          </cell>
          <cell r="L93">
            <v>57.948</v>
          </cell>
          <cell r="M93">
            <v>33.072000000000003</v>
          </cell>
          <cell r="N93">
            <v>15.624000000000001</v>
          </cell>
          <cell r="O93">
            <v>24.66</v>
          </cell>
          <cell r="P93">
            <v>26.244</v>
          </cell>
          <cell r="Q93">
            <v>8.7479999999999993</v>
          </cell>
          <cell r="R93">
            <v>42.24</v>
          </cell>
          <cell r="S93">
            <v>77.628</v>
          </cell>
          <cell r="T93">
            <v>44.628</v>
          </cell>
          <cell r="U93">
            <v>47.304000000000002</v>
          </cell>
          <cell r="V93">
            <v>47.988</v>
          </cell>
          <cell r="W93">
            <v>33.36</v>
          </cell>
          <cell r="X93">
            <v>49.932000000000002</v>
          </cell>
          <cell r="Y93">
            <v>38.052</v>
          </cell>
          <cell r="Z93">
            <v>45.216000000000001</v>
          </cell>
          <cell r="AA93">
            <v>6.8520000000000003</v>
          </cell>
          <cell r="AB93">
            <v>8.4239999999999995</v>
          </cell>
          <cell r="AC93">
            <v>26.34</v>
          </cell>
          <cell r="AD93">
            <v>6.4560000000000004</v>
          </cell>
          <cell r="AE93">
            <v>8.3520000000000003</v>
          </cell>
          <cell r="AF93">
            <v>7.7759999999999998</v>
          </cell>
          <cell r="AH93">
            <v>933.82799999999997</v>
          </cell>
        </row>
        <row r="95">
          <cell r="C95" t="str">
            <v>SUB TOTAL of H</v>
          </cell>
          <cell r="D95">
            <v>46.932000000000002</v>
          </cell>
          <cell r="E95">
            <v>33.588000000000001</v>
          </cell>
          <cell r="F95">
            <v>31.332000000000001</v>
          </cell>
          <cell r="G95">
            <v>37.692</v>
          </cell>
          <cell r="H95">
            <v>34.5</v>
          </cell>
          <cell r="I95">
            <v>11.244</v>
          </cell>
          <cell r="J95">
            <v>41.148000000000003</v>
          </cell>
          <cell r="K95">
            <v>40.548000000000002</v>
          </cell>
          <cell r="L95">
            <v>57.948</v>
          </cell>
          <cell r="M95">
            <v>33.072000000000003</v>
          </cell>
          <cell r="N95">
            <v>15.624000000000001</v>
          </cell>
          <cell r="O95">
            <v>24.66</v>
          </cell>
          <cell r="P95">
            <v>26.244</v>
          </cell>
          <cell r="Q95">
            <v>8.7479999999999993</v>
          </cell>
          <cell r="R95">
            <v>42.24</v>
          </cell>
          <cell r="S95">
            <v>77.628</v>
          </cell>
          <cell r="T95">
            <v>44.628</v>
          </cell>
          <cell r="U95">
            <v>47.304000000000002</v>
          </cell>
          <cell r="V95">
            <v>47.988</v>
          </cell>
          <cell r="W95">
            <v>33.36</v>
          </cell>
          <cell r="X95">
            <v>49.932000000000002</v>
          </cell>
          <cell r="Y95">
            <v>38.052</v>
          </cell>
          <cell r="Z95">
            <v>45.216000000000001</v>
          </cell>
          <cell r="AA95">
            <v>6.8520000000000003</v>
          </cell>
          <cell r="AB95">
            <v>8.4239999999999995</v>
          </cell>
          <cell r="AC95">
            <v>26.34</v>
          </cell>
          <cell r="AD95">
            <v>6.4560000000000004</v>
          </cell>
          <cell r="AE95">
            <v>8.3520000000000003</v>
          </cell>
          <cell r="AF95">
            <v>7.7759999999999998</v>
          </cell>
          <cell r="AG95">
            <v>0</v>
          </cell>
          <cell r="AH95">
            <v>933.82799999999997</v>
          </cell>
        </row>
        <row r="97">
          <cell r="A97" t="str">
            <v>I</v>
          </cell>
          <cell r="B97" t="str">
            <v>MAINTENANCE GRANT</v>
          </cell>
        </row>
        <row r="99">
          <cell r="B99">
            <v>8.01</v>
          </cell>
          <cell r="C99" t="str">
            <v>School Maintenance Grant Primary</v>
          </cell>
          <cell r="D99">
            <v>44.75</v>
          </cell>
          <cell r="E99">
            <v>49.4</v>
          </cell>
          <cell r="F99">
            <v>41.9</v>
          </cell>
          <cell r="G99">
            <v>66.05</v>
          </cell>
          <cell r="H99">
            <v>91.4</v>
          </cell>
          <cell r="I99">
            <v>38.35</v>
          </cell>
          <cell r="J99">
            <v>114.15</v>
          </cell>
          <cell r="K99">
            <v>53.25</v>
          </cell>
          <cell r="L99">
            <v>85.6</v>
          </cell>
          <cell r="M99">
            <v>39.6</v>
          </cell>
          <cell r="N99">
            <v>52</v>
          </cell>
          <cell r="O99">
            <v>47.65</v>
          </cell>
          <cell r="P99">
            <v>32.65</v>
          </cell>
          <cell r="Q99">
            <v>34.700000000000003</v>
          </cell>
          <cell r="R99">
            <v>57.45</v>
          </cell>
          <cell r="S99">
            <v>109.55</v>
          </cell>
          <cell r="T99">
            <v>122.05</v>
          </cell>
          <cell r="U99">
            <v>71.099999999999994</v>
          </cell>
          <cell r="V99">
            <v>64.150000000000006</v>
          </cell>
          <cell r="W99">
            <v>77.2</v>
          </cell>
          <cell r="X99">
            <v>47.65</v>
          </cell>
          <cell r="Y99">
            <v>115.05</v>
          </cell>
          <cell r="Z99">
            <v>77.349999999999994</v>
          </cell>
          <cell r="AA99">
            <v>15.2</v>
          </cell>
          <cell r="AB99">
            <v>19.95</v>
          </cell>
          <cell r="AC99">
            <v>26.95</v>
          </cell>
          <cell r="AD99">
            <v>5.2</v>
          </cell>
          <cell r="AE99">
            <v>6.15</v>
          </cell>
          <cell r="AF99">
            <v>13.75</v>
          </cell>
          <cell r="AH99">
            <v>1620.2000000000003</v>
          </cell>
        </row>
        <row r="100">
          <cell r="B100">
            <v>8.02</v>
          </cell>
          <cell r="C100" t="str">
            <v>School Maintenance Grant Upper Primary</v>
          </cell>
          <cell r="D100">
            <v>42.55</v>
          </cell>
          <cell r="E100">
            <v>41.7</v>
          </cell>
          <cell r="F100">
            <v>32.200000000000003</v>
          </cell>
          <cell r="G100">
            <v>61.85</v>
          </cell>
          <cell r="H100">
            <v>40.85</v>
          </cell>
          <cell r="I100">
            <v>25.2</v>
          </cell>
          <cell r="J100">
            <v>41.85</v>
          </cell>
          <cell r="K100">
            <v>38.799999999999997</v>
          </cell>
          <cell r="L100">
            <v>48.75</v>
          </cell>
          <cell r="M100">
            <v>36.299999999999997</v>
          </cell>
          <cell r="N100">
            <v>24.8</v>
          </cell>
          <cell r="O100">
            <v>34.549999999999997</v>
          </cell>
          <cell r="P100">
            <v>25.95</v>
          </cell>
          <cell r="Q100">
            <v>20.350000000000001</v>
          </cell>
          <cell r="R100">
            <v>54.7</v>
          </cell>
          <cell r="S100">
            <v>57.25</v>
          </cell>
          <cell r="T100">
            <v>61.8</v>
          </cell>
          <cell r="U100">
            <v>60.05</v>
          </cell>
          <cell r="V100">
            <v>54.15</v>
          </cell>
          <cell r="W100">
            <v>64.25</v>
          </cell>
          <cell r="X100">
            <v>42.6</v>
          </cell>
          <cell r="Y100">
            <v>59.05</v>
          </cell>
          <cell r="Z100">
            <v>32.549999999999997</v>
          </cell>
          <cell r="AA100">
            <v>11.3</v>
          </cell>
          <cell r="AB100">
            <v>5.65</v>
          </cell>
          <cell r="AC100">
            <v>15.8</v>
          </cell>
          <cell r="AD100">
            <v>3.85</v>
          </cell>
          <cell r="AE100">
            <v>5.95</v>
          </cell>
          <cell r="AF100">
            <v>12.9</v>
          </cell>
          <cell r="AH100">
            <v>1057.55</v>
          </cell>
        </row>
        <row r="102">
          <cell r="C102" t="str">
            <v>SUB TOTAL of I</v>
          </cell>
          <cell r="D102">
            <v>87.3</v>
          </cell>
          <cell r="E102">
            <v>91.1</v>
          </cell>
          <cell r="F102">
            <v>74.099999999999994</v>
          </cell>
          <cell r="G102">
            <v>127.9</v>
          </cell>
          <cell r="H102">
            <v>132.25</v>
          </cell>
          <cell r="I102">
            <v>63.55</v>
          </cell>
          <cell r="J102">
            <v>156</v>
          </cell>
          <cell r="K102">
            <v>92.05</v>
          </cell>
          <cell r="L102">
            <v>134.35</v>
          </cell>
          <cell r="M102">
            <v>75.900000000000006</v>
          </cell>
          <cell r="N102">
            <v>76.8</v>
          </cell>
          <cell r="O102">
            <v>82.199999999999989</v>
          </cell>
          <cell r="P102">
            <v>58.599999999999994</v>
          </cell>
          <cell r="Q102">
            <v>55.050000000000004</v>
          </cell>
          <cell r="R102">
            <v>112.15</v>
          </cell>
          <cell r="S102">
            <v>166.8</v>
          </cell>
          <cell r="T102">
            <v>183.85</v>
          </cell>
          <cell r="U102">
            <v>131.14999999999998</v>
          </cell>
          <cell r="V102">
            <v>118.30000000000001</v>
          </cell>
          <cell r="W102">
            <v>141.44999999999999</v>
          </cell>
          <cell r="X102">
            <v>90.25</v>
          </cell>
          <cell r="Y102">
            <v>174.1</v>
          </cell>
          <cell r="Z102">
            <v>109.89999999999999</v>
          </cell>
          <cell r="AA102">
            <v>26.5</v>
          </cell>
          <cell r="AB102">
            <v>25.6</v>
          </cell>
          <cell r="AC102">
            <v>42.75</v>
          </cell>
          <cell r="AD102">
            <v>9.0500000000000007</v>
          </cell>
          <cell r="AE102">
            <v>12.100000000000001</v>
          </cell>
          <cell r="AF102">
            <v>26.65</v>
          </cell>
          <cell r="AG102">
            <v>0</v>
          </cell>
          <cell r="AH102">
            <v>2677.75</v>
          </cell>
        </row>
        <row r="104">
          <cell r="A104" t="str">
            <v>J</v>
          </cell>
          <cell r="B104" t="str">
            <v>MANAGEMENT &amp; MIS</v>
          </cell>
        </row>
        <row r="105">
          <cell r="AH105">
            <v>0</v>
          </cell>
        </row>
        <row r="106">
          <cell r="C106" t="str">
            <v>MIS</v>
          </cell>
          <cell r="AH106">
            <v>0</v>
          </cell>
        </row>
        <row r="107">
          <cell r="B107">
            <v>9.01</v>
          </cell>
          <cell r="C107" t="str">
            <v>Maintenance of Equipments</v>
          </cell>
          <cell r="D107">
            <v>0.2</v>
          </cell>
          <cell r="E107">
            <v>0.2</v>
          </cell>
          <cell r="F107">
            <v>0.2</v>
          </cell>
          <cell r="G107">
            <v>0.2</v>
          </cell>
          <cell r="H107">
            <v>0.2</v>
          </cell>
          <cell r="I107">
            <v>0.2</v>
          </cell>
          <cell r="J107">
            <v>0.2</v>
          </cell>
          <cell r="K107">
            <v>0.2</v>
          </cell>
          <cell r="L107">
            <v>0.2</v>
          </cell>
          <cell r="M107">
            <v>0.2</v>
          </cell>
          <cell r="N107">
            <v>0.2</v>
          </cell>
          <cell r="O107">
            <v>0.2</v>
          </cell>
          <cell r="P107">
            <v>0.2</v>
          </cell>
          <cell r="Q107">
            <v>0.2</v>
          </cell>
          <cell r="R107">
            <v>0.2</v>
          </cell>
          <cell r="S107">
            <v>0.2</v>
          </cell>
          <cell r="T107">
            <v>0.2</v>
          </cell>
          <cell r="U107">
            <v>0.2</v>
          </cell>
          <cell r="V107">
            <v>0.2</v>
          </cell>
          <cell r="W107">
            <v>0.2</v>
          </cell>
          <cell r="X107">
            <v>0.2</v>
          </cell>
          <cell r="Y107">
            <v>0.2</v>
          </cell>
          <cell r="Z107">
            <v>0.2</v>
          </cell>
          <cell r="AA107">
            <v>0.2</v>
          </cell>
          <cell r="AB107">
            <v>0.2</v>
          </cell>
          <cell r="AH107">
            <v>5.0000000000000018</v>
          </cell>
        </row>
        <row r="108">
          <cell r="B108">
            <v>9.02</v>
          </cell>
          <cell r="C108" t="str">
            <v>Consumables</v>
          </cell>
          <cell r="D108">
            <v>0.3</v>
          </cell>
          <cell r="E108">
            <v>0.3</v>
          </cell>
          <cell r="F108">
            <v>0.3</v>
          </cell>
          <cell r="G108">
            <v>0.3</v>
          </cell>
          <cell r="H108">
            <v>0.3</v>
          </cell>
          <cell r="I108">
            <v>0.3</v>
          </cell>
          <cell r="J108">
            <v>0.3</v>
          </cell>
          <cell r="K108">
            <v>0.3</v>
          </cell>
          <cell r="L108">
            <v>0.3</v>
          </cell>
          <cell r="M108">
            <v>0.3</v>
          </cell>
          <cell r="N108">
            <v>0.3</v>
          </cell>
          <cell r="O108">
            <v>0.3</v>
          </cell>
          <cell r="P108">
            <v>0.3</v>
          </cell>
          <cell r="Q108">
            <v>0.3</v>
          </cell>
          <cell r="R108">
            <v>0.3</v>
          </cell>
          <cell r="S108">
            <v>0.3</v>
          </cell>
          <cell r="T108">
            <v>0.3</v>
          </cell>
          <cell r="U108">
            <v>0.3</v>
          </cell>
          <cell r="V108">
            <v>0.3</v>
          </cell>
          <cell r="W108">
            <v>0.3</v>
          </cell>
          <cell r="X108">
            <v>0.3</v>
          </cell>
          <cell r="Y108">
            <v>0.3</v>
          </cell>
          <cell r="Z108">
            <v>0.3</v>
          </cell>
          <cell r="AA108">
            <v>0.3</v>
          </cell>
          <cell r="AB108">
            <v>0.3</v>
          </cell>
          <cell r="AH108">
            <v>7.4999999999999973</v>
          </cell>
        </row>
        <row r="109">
          <cell r="B109">
            <v>9.0299999999999994</v>
          </cell>
          <cell r="C109" t="str">
            <v>EMIS Training</v>
          </cell>
          <cell r="D109">
            <v>0.22</v>
          </cell>
          <cell r="E109">
            <v>0.18</v>
          </cell>
          <cell r="F109">
            <v>0.14000000000000001</v>
          </cell>
          <cell r="G109">
            <v>0.28000000000000003</v>
          </cell>
          <cell r="H109">
            <v>0.28000000000000003</v>
          </cell>
          <cell r="I109">
            <v>0.1</v>
          </cell>
          <cell r="J109">
            <v>0.24</v>
          </cell>
          <cell r="K109">
            <v>0.16</v>
          </cell>
          <cell r="L109">
            <v>0.2</v>
          </cell>
          <cell r="M109">
            <v>0.22</v>
          </cell>
          <cell r="N109">
            <v>0.1</v>
          </cell>
          <cell r="O109">
            <v>0.16</v>
          </cell>
          <cell r="P109">
            <v>0.08</v>
          </cell>
          <cell r="Q109">
            <v>0.08</v>
          </cell>
          <cell r="R109">
            <v>0.22</v>
          </cell>
          <cell r="S109">
            <v>0.24</v>
          </cell>
          <cell r="T109">
            <v>0.26</v>
          </cell>
          <cell r="U109">
            <v>0.2</v>
          </cell>
          <cell r="V109">
            <v>0.28000000000000003</v>
          </cell>
          <cell r="W109">
            <v>0.2</v>
          </cell>
          <cell r="X109">
            <v>0.2</v>
          </cell>
          <cell r="Y109">
            <v>0.22</v>
          </cell>
          <cell r="Z109">
            <v>0.14000000000000001</v>
          </cell>
          <cell r="AA109">
            <v>0.06</v>
          </cell>
          <cell r="AB109">
            <v>0.02</v>
          </cell>
          <cell r="AH109">
            <v>4.4799999999999995</v>
          </cell>
        </row>
        <row r="110">
          <cell r="C110" t="str">
            <v>Management -  DPO</v>
          </cell>
          <cell r="AH110">
            <v>0</v>
          </cell>
        </row>
        <row r="111">
          <cell r="B111">
            <v>9.0399999999999991</v>
          </cell>
          <cell r="C111" t="str">
            <v>Block Accountant</v>
          </cell>
          <cell r="D111">
            <v>7.92</v>
          </cell>
          <cell r="E111">
            <v>6.48</v>
          </cell>
          <cell r="F111">
            <v>5.04</v>
          </cell>
          <cell r="G111">
            <v>10.08</v>
          </cell>
          <cell r="H111">
            <v>10.08</v>
          </cell>
          <cell r="I111">
            <v>3.6</v>
          </cell>
          <cell r="J111">
            <v>8.64</v>
          </cell>
          <cell r="K111">
            <v>5.76</v>
          </cell>
          <cell r="L111">
            <v>7.2</v>
          </cell>
          <cell r="M111">
            <v>7.92</v>
          </cell>
          <cell r="N111">
            <v>3.6</v>
          </cell>
          <cell r="O111">
            <v>5.76</v>
          </cell>
          <cell r="P111">
            <v>2.88</v>
          </cell>
          <cell r="Q111">
            <v>2.88</v>
          </cell>
          <cell r="R111">
            <v>7.92</v>
          </cell>
          <cell r="S111">
            <v>8.64</v>
          </cell>
          <cell r="T111">
            <v>9.36</v>
          </cell>
          <cell r="U111">
            <v>7.2</v>
          </cell>
          <cell r="V111">
            <v>10.08</v>
          </cell>
          <cell r="W111">
            <v>7.2</v>
          </cell>
          <cell r="X111">
            <v>7.2</v>
          </cell>
          <cell r="Y111">
            <v>7.92</v>
          </cell>
          <cell r="Z111">
            <v>5.04</v>
          </cell>
          <cell r="AA111">
            <v>2.16</v>
          </cell>
          <cell r="AB111">
            <v>0.72</v>
          </cell>
          <cell r="AH111">
            <v>161.27999999999994</v>
          </cell>
        </row>
        <row r="112">
          <cell r="B112">
            <v>9.0500000000000007</v>
          </cell>
          <cell r="C112" t="str">
            <v>Salary of Peon – Sweeper - BRC</v>
          </cell>
          <cell r="D112">
            <v>3.3</v>
          </cell>
          <cell r="E112">
            <v>2.7</v>
          </cell>
          <cell r="F112">
            <v>2.1</v>
          </cell>
          <cell r="G112">
            <v>4.2</v>
          </cell>
          <cell r="H112">
            <v>4.2</v>
          </cell>
          <cell r="I112">
            <v>1.5</v>
          </cell>
          <cell r="J112">
            <v>3.6</v>
          </cell>
          <cell r="K112">
            <v>2.4</v>
          </cell>
          <cell r="L112">
            <v>3</v>
          </cell>
          <cell r="M112">
            <v>3.3</v>
          </cell>
          <cell r="N112">
            <v>1.5</v>
          </cell>
          <cell r="O112">
            <v>2.4</v>
          </cell>
          <cell r="P112">
            <v>1.2</v>
          </cell>
          <cell r="Q112">
            <v>1.2</v>
          </cell>
          <cell r="R112">
            <v>3.3</v>
          </cell>
          <cell r="S112">
            <v>3.6</v>
          </cell>
          <cell r="T112">
            <v>3.9</v>
          </cell>
          <cell r="U112">
            <v>3</v>
          </cell>
          <cell r="V112">
            <v>4.2</v>
          </cell>
          <cell r="W112">
            <v>3</v>
          </cell>
          <cell r="X112">
            <v>3</v>
          </cell>
          <cell r="Y112">
            <v>3.3</v>
          </cell>
          <cell r="Z112">
            <v>2.1</v>
          </cell>
          <cell r="AA112">
            <v>0.9</v>
          </cell>
          <cell r="AB112">
            <v>0.3</v>
          </cell>
          <cell r="AH112">
            <v>67.2</v>
          </cell>
        </row>
        <row r="113">
          <cell r="B113">
            <v>9.06</v>
          </cell>
          <cell r="C113" t="str">
            <v>Maintenance of Equipments</v>
          </cell>
          <cell r="D113">
            <v>1.1000000000000001</v>
          </cell>
          <cell r="E113">
            <v>0.9</v>
          </cell>
          <cell r="F113">
            <v>0.7</v>
          </cell>
          <cell r="G113">
            <v>1.4</v>
          </cell>
          <cell r="H113">
            <v>1.4</v>
          </cell>
          <cell r="I113">
            <v>0.5</v>
          </cell>
          <cell r="J113">
            <v>1.2</v>
          </cell>
          <cell r="K113">
            <v>0.8</v>
          </cell>
          <cell r="L113">
            <v>1</v>
          </cell>
          <cell r="M113">
            <v>1.1000000000000001</v>
          </cell>
          <cell r="N113">
            <v>0.5</v>
          </cell>
          <cell r="O113">
            <v>0.8</v>
          </cell>
          <cell r="P113">
            <v>0.4</v>
          </cell>
          <cell r="Q113">
            <v>0.4</v>
          </cell>
          <cell r="R113">
            <v>1.1000000000000001</v>
          </cell>
          <cell r="S113">
            <v>1.2</v>
          </cell>
          <cell r="T113">
            <v>1.3</v>
          </cell>
          <cell r="U113">
            <v>1</v>
          </cell>
          <cell r="V113">
            <v>1.4</v>
          </cell>
          <cell r="W113">
            <v>1</v>
          </cell>
          <cell r="X113">
            <v>1</v>
          </cell>
          <cell r="Y113">
            <v>1.1000000000000001</v>
          </cell>
          <cell r="Z113">
            <v>0.7</v>
          </cell>
          <cell r="AA113">
            <v>0.3</v>
          </cell>
          <cell r="AB113">
            <v>0.1</v>
          </cell>
          <cell r="AH113">
            <v>22.400000000000002</v>
          </cell>
        </row>
        <row r="114">
          <cell r="B114">
            <v>9.07</v>
          </cell>
          <cell r="C114" t="str">
            <v>Salary of Officers</v>
          </cell>
          <cell r="D114">
            <v>5.04</v>
          </cell>
          <cell r="E114">
            <v>5.04</v>
          </cell>
          <cell r="F114">
            <v>5.04</v>
          </cell>
          <cell r="G114">
            <v>5.04</v>
          </cell>
          <cell r="H114">
            <v>5.04</v>
          </cell>
          <cell r="I114">
            <v>5.04</v>
          </cell>
          <cell r="J114">
            <v>5.04</v>
          </cell>
          <cell r="K114">
            <v>5.04</v>
          </cell>
          <cell r="L114">
            <v>5.04</v>
          </cell>
          <cell r="M114">
            <v>5.04</v>
          </cell>
          <cell r="N114">
            <v>5.04</v>
          </cell>
          <cell r="O114">
            <v>5.04</v>
          </cell>
          <cell r="P114">
            <v>5.04</v>
          </cell>
          <cell r="Q114">
            <v>5.04</v>
          </cell>
          <cell r="R114">
            <v>5.04</v>
          </cell>
          <cell r="S114">
            <v>5.04</v>
          </cell>
          <cell r="T114">
            <v>5.04</v>
          </cell>
          <cell r="U114">
            <v>5.04</v>
          </cell>
          <cell r="V114">
            <v>5.04</v>
          </cell>
          <cell r="W114">
            <v>5.04</v>
          </cell>
          <cell r="X114">
            <v>5.04</v>
          </cell>
          <cell r="Y114">
            <v>5.04</v>
          </cell>
          <cell r="Z114">
            <v>5.04</v>
          </cell>
          <cell r="AA114">
            <v>5.04</v>
          </cell>
          <cell r="AB114">
            <v>5.04</v>
          </cell>
          <cell r="AH114">
            <v>126.00000000000007</v>
          </cell>
        </row>
        <row r="115">
          <cell r="B115">
            <v>9.0800000000000054</v>
          </cell>
          <cell r="C115" t="str">
            <v>Salary of TRP</v>
          </cell>
          <cell r="D115">
            <v>15.12</v>
          </cell>
          <cell r="E115">
            <v>6.48</v>
          </cell>
          <cell r="F115">
            <v>5.04</v>
          </cell>
          <cell r="G115">
            <v>12.24</v>
          </cell>
          <cell r="H115">
            <v>10.08</v>
          </cell>
          <cell r="I115">
            <v>4.32</v>
          </cell>
          <cell r="J115">
            <v>15.84</v>
          </cell>
          <cell r="K115">
            <v>7.2</v>
          </cell>
          <cell r="L115">
            <v>9.36</v>
          </cell>
          <cell r="M115">
            <v>7.92</v>
          </cell>
          <cell r="N115">
            <v>5.76</v>
          </cell>
          <cell r="O115">
            <v>7.2</v>
          </cell>
          <cell r="P115">
            <v>3.6</v>
          </cell>
          <cell r="Q115">
            <v>2.88</v>
          </cell>
          <cell r="R115">
            <v>10.8</v>
          </cell>
          <cell r="S115">
            <v>15.84</v>
          </cell>
          <cell r="T115">
            <v>10.08</v>
          </cell>
          <cell r="U115">
            <v>15.12</v>
          </cell>
          <cell r="V115">
            <v>15.84</v>
          </cell>
          <cell r="W115">
            <v>7.2</v>
          </cell>
          <cell r="X115">
            <v>15.84</v>
          </cell>
          <cell r="Y115">
            <v>10.8</v>
          </cell>
          <cell r="Z115">
            <v>10.8</v>
          </cell>
          <cell r="AA115">
            <v>2.88</v>
          </cell>
          <cell r="AB115">
            <v>2.16</v>
          </cell>
          <cell r="AH115">
            <v>230.40000000000003</v>
          </cell>
        </row>
        <row r="116">
          <cell r="B116">
            <v>9.090000000000007</v>
          </cell>
          <cell r="C116" t="str">
            <v>Salary of Staff</v>
          </cell>
          <cell r="D116">
            <v>2</v>
          </cell>
          <cell r="E116">
            <v>2</v>
          </cell>
          <cell r="F116">
            <v>2</v>
          </cell>
          <cell r="G116">
            <v>2</v>
          </cell>
          <cell r="H116">
            <v>2</v>
          </cell>
          <cell r="I116">
            <v>2</v>
          </cell>
          <cell r="J116">
            <v>2</v>
          </cell>
          <cell r="K116">
            <v>2</v>
          </cell>
          <cell r="L116">
            <v>2</v>
          </cell>
          <cell r="M116">
            <v>2</v>
          </cell>
          <cell r="N116">
            <v>2</v>
          </cell>
          <cell r="O116">
            <v>2</v>
          </cell>
          <cell r="P116">
            <v>2</v>
          </cell>
          <cell r="Q116">
            <v>2</v>
          </cell>
          <cell r="R116">
            <v>2</v>
          </cell>
          <cell r="S116">
            <v>2</v>
          </cell>
          <cell r="T116">
            <v>2</v>
          </cell>
          <cell r="U116">
            <v>2</v>
          </cell>
          <cell r="V116">
            <v>2</v>
          </cell>
          <cell r="W116">
            <v>2</v>
          </cell>
          <cell r="X116">
            <v>2</v>
          </cell>
          <cell r="Y116">
            <v>2</v>
          </cell>
          <cell r="Z116">
            <v>2</v>
          </cell>
          <cell r="AA116">
            <v>2</v>
          </cell>
          <cell r="AB116">
            <v>2</v>
          </cell>
          <cell r="AH116">
            <v>50</v>
          </cell>
        </row>
        <row r="117">
          <cell r="B117">
            <v>9.1000000000000085</v>
          </cell>
          <cell r="C117" t="str">
            <v>Salary of Peon – Sweeper</v>
          </cell>
          <cell r="D117">
            <v>0.6</v>
          </cell>
          <cell r="E117">
            <v>0.6</v>
          </cell>
          <cell r="F117">
            <v>0.6</v>
          </cell>
          <cell r="G117">
            <v>0.6</v>
          </cell>
          <cell r="H117">
            <v>0.6</v>
          </cell>
          <cell r="I117">
            <v>0.6</v>
          </cell>
          <cell r="J117">
            <v>0.6</v>
          </cell>
          <cell r="K117">
            <v>0.6</v>
          </cell>
          <cell r="L117">
            <v>0.6</v>
          </cell>
          <cell r="M117">
            <v>0.6</v>
          </cell>
          <cell r="N117">
            <v>0.6</v>
          </cell>
          <cell r="O117">
            <v>0.6</v>
          </cell>
          <cell r="P117">
            <v>0.6</v>
          </cell>
          <cell r="Q117">
            <v>0.6</v>
          </cell>
          <cell r="R117">
            <v>0.6</v>
          </cell>
          <cell r="S117">
            <v>0.6</v>
          </cell>
          <cell r="T117">
            <v>0.6</v>
          </cell>
          <cell r="U117">
            <v>0.6</v>
          </cell>
          <cell r="V117">
            <v>0.6</v>
          </cell>
          <cell r="W117">
            <v>0.6</v>
          </cell>
          <cell r="X117">
            <v>0.6</v>
          </cell>
          <cell r="Y117">
            <v>0.6</v>
          </cell>
          <cell r="Z117">
            <v>0.6</v>
          </cell>
          <cell r="AA117">
            <v>0.6</v>
          </cell>
          <cell r="AB117">
            <v>0.6</v>
          </cell>
          <cell r="AH117">
            <v>14.999999999999995</v>
          </cell>
        </row>
        <row r="118">
          <cell r="B118">
            <v>9.1100000000000101</v>
          </cell>
          <cell r="C118" t="str">
            <v>Rent of DPO</v>
          </cell>
          <cell r="D118">
            <v>0.6</v>
          </cell>
          <cell r="E118">
            <v>0.6</v>
          </cell>
          <cell r="F118">
            <v>0.6</v>
          </cell>
          <cell r="G118">
            <v>0.6</v>
          </cell>
          <cell r="H118">
            <v>0.6</v>
          </cell>
          <cell r="I118">
            <v>0.6</v>
          </cell>
          <cell r="J118">
            <v>0.6</v>
          </cell>
          <cell r="K118">
            <v>0.6</v>
          </cell>
          <cell r="L118">
            <v>0.6</v>
          </cell>
          <cell r="M118">
            <v>0.6</v>
          </cell>
          <cell r="N118">
            <v>0.6</v>
          </cell>
          <cell r="O118">
            <v>0.6</v>
          </cell>
          <cell r="P118">
            <v>0.6</v>
          </cell>
          <cell r="Q118">
            <v>0.6</v>
          </cell>
          <cell r="R118">
            <v>0.6</v>
          </cell>
          <cell r="S118">
            <v>0.6</v>
          </cell>
          <cell r="T118">
            <v>0.6</v>
          </cell>
          <cell r="U118">
            <v>0.6</v>
          </cell>
          <cell r="V118">
            <v>0.6</v>
          </cell>
          <cell r="W118">
            <v>0.6</v>
          </cell>
          <cell r="X118">
            <v>0.6</v>
          </cell>
          <cell r="Y118">
            <v>0.6</v>
          </cell>
          <cell r="Z118">
            <v>0.6</v>
          </cell>
          <cell r="AB118">
            <v>0.6</v>
          </cell>
          <cell r="AH118">
            <v>14.399999999999995</v>
          </cell>
        </row>
        <row r="119">
          <cell r="B119">
            <v>9.1200000000000117</v>
          </cell>
          <cell r="C119" t="str">
            <v>Consumable</v>
          </cell>
          <cell r="D119">
            <v>0.5</v>
          </cell>
          <cell r="E119">
            <v>0.5</v>
          </cell>
          <cell r="F119">
            <v>0.5</v>
          </cell>
          <cell r="G119">
            <v>0.5</v>
          </cell>
          <cell r="H119">
            <v>0.5</v>
          </cell>
          <cell r="I119">
            <v>0.5</v>
          </cell>
          <cell r="J119">
            <v>0.5</v>
          </cell>
          <cell r="K119">
            <v>0.5</v>
          </cell>
          <cell r="L119">
            <v>0.5</v>
          </cell>
          <cell r="M119">
            <v>0.5</v>
          </cell>
          <cell r="N119">
            <v>0.5</v>
          </cell>
          <cell r="O119">
            <v>0.5</v>
          </cell>
          <cell r="P119">
            <v>0.5</v>
          </cell>
          <cell r="Q119">
            <v>0.5</v>
          </cell>
          <cell r="R119">
            <v>0.5</v>
          </cell>
          <cell r="S119">
            <v>0.5</v>
          </cell>
          <cell r="T119">
            <v>0.25</v>
          </cell>
          <cell r="U119">
            <v>0.5</v>
          </cell>
          <cell r="V119">
            <v>0.5</v>
          </cell>
          <cell r="W119">
            <v>0.25</v>
          </cell>
          <cell r="X119">
            <v>0.25</v>
          </cell>
          <cell r="Y119">
            <v>0.5</v>
          </cell>
          <cell r="Z119">
            <v>0.5</v>
          </cell>
          <cell r="AA119">
            <v>0.25</v>
          </cell>
          <cell r="AB119">
            <v>0.35</v>
          </cell>
          <cell r="AH119">
            <v>11.35</v>
          </cell>
        </row>
        <row r="120">
          <cell r="B120">
            <v>9.1300000000000132</v>
          </cell>
          <cell r="C120" t="str">
            <v>Stationary</v>
          </cell>
          <cell r="D120">
            <v>0.5</v>
          </cell>
          <cell r="E120">
            <v>0.5</v>
          </cell>
          <cell r="F120">
            <v>0.5</v>
          </cell>
          <cell r="G120">
            <v>0.5</v>
          </cell>
          <cell r="H120">
            <v>0.5</v>
          </cell>
          <cell r="I120">
            <v>0.5</v>
          </cell>
          <cell r="J120">
            <v>0.5</v>
          </cell>
          <cell r="K120">
            <v>0.5</v>
          </cell>
          <cell r="L120">
            <v>0.5</v>
          </cell>
          <cell r="M120">
            <v>0.5</v>
          </cell>
          <cell r="N120">
            <v>0.5</v>
          </cell>
          <cell r="O120">
            <v>0.5</v>
          </cell>
          <cell r="P120">
            <v>0.5</v>
          </cell>
          <cell r="Q120">
            <v>0.5</v>
          </cell>
          <cell r="R120">
            <v>0.5</v>
          </cell>
          <cell r="S120">
            <v>0.5</v>
          </cell>
          <cell r="T120">
            <v>0.25</v>
          </cell>
          <cell r="U120">
            <v>0.5</v>
          </cell>
          <cell r="V120">
            <v>0.5</v>
          </cell>
          <cell r="W120">
            <v>0.25</v>
          </cell>
          <cell r="X120">
            <v>0.25</v>
          </cell>
          <cell r="Y120">
            <v>0.5</v>
          </cell>
          <cell r="Z120">
            <v>0.5</v>
          </cell>
          <cell r="AA120">
            <v>0.3</v>
          </cell>
          <cell r="AB120">
            <v>0.35</v>
          </cell>
          <cell r="AH120">
            <v>11.4</v>
          </cell>
        </row>
        <row r="121">
          <cell r="B121">
            <v>9.1400000000000148</v>
          </cell>
          <cell r="C121" t="str">
            <v>Water / Electricity / Telephone</v>
          </cell>
          <cell r="D121">
            <v>0.6</v>
          </cell>
          <cell r="E121">
            <v>0.6</v>
          </cell>
          <cell r="F121">
            <v>0.6</v>
          </cell>
          <cell r="G121">
            <v>0.6</v>
          </cell>
          <cell r="H121">
            <v>0.6</v>
          </cell>
          <cell r="I121">
            <v>0.6</v>
          </cell>
          <cell r="J121">
            <v>0.6</v>
          </cell>
          <cell r="K121">
            <v>0.6</v>
          </cell>
          <cell r="L121">
            <v>0.6</v>
          </cell>
          <cell r="M121">
            <v>0.6</v>
          </cell>
          <cell r="N121">
            <v>0.6</v>
          </cell>
          <cell r="O121">
            <v>0.6</v>
          </cell>
          <cell r="P121">
            <v>0.6</v>
          </cell>
          <cell r="Q121">
            <v>0.6</v>
          </cell>
          <cell r="R121">
            <v>0.6</v>
          </cell>
          <cell r="S121">
            <v>0.6</v>
          </cell>
          <cell r="T121">
            <v>0.3</v>
          </cell>
          <cell r="U121">
            <v>0.6</v>
          </cell>
          <cell r="V121">
            <v>0.6</v>
          </cell>
          <cell r="W121">
            <v>0.3</v>
          </cell>
          <cell r="X121">
            <v>0.3</v>
          </cell>
          <cell r="Y121">
            <v>0.6</v>
          </cell>
          <cell r="Z121">
            <v>0.6</v>
          </cell>
          <cell r="AA121">
            <v>0.3</v>
          </cell>
          <cell r="AB121">
            <v>0.6</v>
          </cell>
          <cell r="AH121">
            <v>13.799999999999999</v>
          </cell>
        </row>
        <row r="122">
          <cell r="B122">
            <v>9.1500000000000163</v>
          </cell>
          <cell r="C122" t="str">
            <v>Electricity / Telephone of BRC</v>
          </cell>
          <cell r="D122">
            <v>0.18</v>
          </cell>
          <cell r="E122">
            <v>0.18</v>
          </cell>
          <cell r="F122">
            <v>0.18</v>
          </cell>
          <cell r="G122">
            <v>0.18</v>
          </cell>
          <cell r="H122">
            <v>0.18</v>
          </cell>
          <cell r="I122">
            <v>0.18</v>
          </cell>
          <cell r="J122">
            <v>0.18</v>
          </cell>
          <cell r="K122">
            <v>0.18</v>
          </cell>
          <cell r="L122">
            <v>0.18</v>
          </cell>
          <cell r="M122">
            <v>0.18</v>
          </cell>
          <cell r="N122">
            <v>0.18</v>
          </cell>
          <cell r="O122">
            <v>0.18</v>
          </cell>
          <cell r="P122">
            <v>0.18</v>
          </cell>
          <cell r="Q122">
            <v>0.18</v>
          </cell>
          <cell r="R122">
            <v>0.18</v>
          </cell>
          <cell r="S122">
            <v>0.18</v>
          </cell>
          <cell r="T122">
            <v>0.1</v>
          </cell>
          <cell r="U122">
            <v>0.18</v>
          </cell>
          <cell r="V122">
            <v>0.18</v>
          </cell>
          <cell r="W122">
            <v>0.1</v>
          </cell>
          <cell r="X122">
            <v>0.1</v>
          </cell>
          <cell r="Y122">
            <v>0.18</v>
          </cell>
          <cell r="Z122">
            <v>0.18</v>
          </cell>
          <cell r="AA122">
            <v>0.18</v>
          </cell>
          <cell r="AB122">
            <v>0.18</v>
          </cell>
          <cell r="AH122">
            <v>4.2600000000000007</v>
          </cell>
        </row>
        <row r="123">
          <cell r="B123">
            <v>9.1600000000000179</v>
          </cell>
          <cell r="C123" t="str">
            <v>TA – DA other than Workshop</v>
          </cell>
          <cell r="D123">
            <v>0.25</v>
          </cell>
          <cell r="E123">
            <v>0.25</v>
          </cell>
          <cell r="F123">
            <v>0.25</v>
          </cell>
          <cell r="G123">
            <v>0.25</v>
          </cell>
          <cell r="H123">
            <v>0.25</v>
          </cell>
          <cell r="I123">
            <v>0.25</v>
          </cell>
          <cell r="J123">
            <v>0.25</v>
          </cell>
          <cell r="K123">
            <v>0.25</v>
          </cell>
          <cell r="L123">
            <v>0.25</v>
          </cell>
          <cell r="M123">
            <v>0.25</v>
          </cell>
          <cell r="N123">
            <v>0.25</v>
          </cell>
          <cell r="O123">
            <v>0.25</v>
          </cell>
          <cell r="P123">
            <v>0.25</v>
          </cell>
          <cell r="Q123">
            <v>0.25</v>
          </cell>
          <cell r="R123">
            <v>0.25</v>
          </cell>
          <cell r="S123">
            <v>0.25</v>
          </cell>
          <cell r="T123">
            <v>0.25</v>
          </cell>
          <cell r="U123">
            <v>0.25</v>
          </cell>
          <cell r="V123">
            <v>0.25</v>
          </cell>
          <cell r="W123">
            <v>0.25</v>
          </cell>
          <cell r="X123">
            <v>0.25</v>
          </cell>
          <cell r="Y123">
            <v>0.25</v>
          </cell>
          <cell r="Z123">
            <v>0.25</v>
          </cell>
          <cell r="AA123">
            <v>0.2</v>
          </cell>
          <cell r="AB123">
            <v>0.25</v>
          </cell>
          <cell r="AH123">
            <v>6.2</v>
          </cell>
        </row>
        <row r="124">
          <cell r="B124">
            <v>9.1700000000000195</v>
          </cell>
          <cell r="C124" t="str">
            <v>Hiring of Vehicle</v>
          </cell>
          <cell r="D124">
            <v>2.4</v>
          </cell>
          <cell r="E124">
            <v>2.4</v>
          </cell>
          <cell r="F124">
            <v>2.4</v>
          </cell>
          <cell r="G124">
            <v>2.4</v>
          </cell>
          <cell r="H124">
            <v>2.4</v>
          </cell>
          <cell r="I124">
            <v>2.4</v>
          </cell>
          <cell r="J124">
            <v>2.4</v>
          </cell>
          <cell r="K124">
            <v>2.4</v>
          </cell>
          <cell r="L124">
            <v>2.4</v>
          </cell>
          <cell r="M124">
            <v>2.4</v>
          </cell>
          <cell r="N124">
            <v>2.4</v>
          </cell>
          <cell r="O124">
            <v>2.4</v>
          </cell>
          <cell r="P124">
            <v>2.4</v>
          </cell>
          <cell r="Q124">
            <v>2.4</v>
          </cell>
          <cell r="R124">
            <v>2.4</v>
          </cell>
          <cell r="S124">
            <v>2.4</v>
          </cell>
          <cell r="T124">
            <v>2</v>
          </cell>
          <cell r="U124">
            <v>2.4</v>
          </cell>
          <cell r="V124">
            <v>2.4</v>
          </cell>
          <cell r="W124">
            <v>2</v>
          </cell>
          <cell r="X124">
            <v>2</v>
          </cell>
          <cell r="Y124">
            <v>2.4</v>
          </cell>
          <cell r="Z124">
            <v>2.4</v>
          </cell>
          <cell r="AA124">
            <v>0.7</v>
          </cell>
          <cell r="AB124">
            <v>2.4</v>
          </cell>
          <cell r="AH124">
            <v>57.099999999999987</v>
          </cell>
        </row>
        <row r="125">
          <cell r="B125">
            <v>9.180000000000021</v>
          </cell>
          <cell r="C125" t="str">
            <v>Salary of Expert</v>
          </cell>
          <cell r="D125">
            <v>3.6</v>
          </cell>
          <cell r="E125">
            <v>3.6</v>
          </cell>
          <cell r="F125">
            <v>3.6</v>
          </cell>
          <cell r="G125">
            <v>3.6</v>
          </cell>
          <cell r="H125">
            <v>3.6</v>
          </cell>
          <cell r="I125">
            <v>2.4</v>
          </cell>
          <cell r="J125">
            <v>3.6</v>
          </cell>
          <cell r="K125">
            <v>3.6</v>
          </cell>
          <cell r="L125">
            <v>3.6</v>
          </cell>
          <cell r="M125">
            <v>3.6</v>
          </cell>
          <cell r="N125">
            <v>3.6</v>
          </cell>
          <cell r="O125">
            <v>3.6</v>
          </cell>
          <cell r="P125">
            <v>3.6</v>
          </cell>
          <cell r="Q125">
            <v>2.4</v>
          </cell>
          <cell r="R125">
            <v>3.6</v>
          </cell>
          <cell r="S125">
            <v>3.6</v>
          </cell>
          <cell r="T125">
            <v>3.6</v>
          </cell>
          <cell r="U125">
            <v>3.6</v>
          </cell>
          <cell r="V125">
            <v>6</v>
          </cell>
          <cell r="W125">
            <v>3.6</v>
          </cell>
          <cell r="X125">
            <v>3.6</v>
          </cell>
          <cell r="Y125">
            <v>3.6</v>
          </cell>
          <cell r="Z125">
            <v>3.6</v>
          </cell>
          <cell r="AB125">
            <v>2.4</v>
          </cell>
          <cell r="AH125">
            <v>85.199999999999989</v>
          </cell>
        </row>
        <row r="127">
          <cell r="C127" t="str">
            <v>SUB TOTAL of J</v>
          </cell>
          <cell r="D127">
            <v>44.430000000000007</v>
          </cell>
          <cell r="E127">
            <v>33.510000000000005</v>
          </cell>
          <cell r="F127">
            <v>29.790000000000003</v>
          </cell>
          <cell r="G127">
            <v>44.97</v>
          </cell>
          <cell r="H127">
            <v>42.81</v>
          </cell>
          <cell r="I127">
            <v>25.590000000000003</v>
          </cell>
          <cell r="J127">
            <v>46.290000000000006</v>
          </cell>
          <cell r="K127">
            <v>33.090000000000003</v>
          </cell>
          <cell r="L127">
            <v>37.530000000000008</v>
          </cell>
          <cell r="M127">
            <v>37.230000000000004</v>
          </cell>
          <cell r="N127">
            <v>28.230000000000004</v>
          </cell>
          <cell r="O127">
            <v>33.090000000000003</v>
          </cell>
          <cell r="P127">
            <v>24.930000000000003</v>
          </cell>
          <cell r="Q127">
            <v>23.009999999999998</v>
          </cell>
          <cell r="R127">
            <v>40.110000000000007</v>
          </cell>
          <cell r="S127">
            <v>46.290000000000006</v>
          </cell>
          <cell r="T127">
            <v>40.39</v>
          </cell>
          <cell r="U127">
            <v>43.290000000000006</v>
          </cell>
          <cell r="V127">
            <v>50.97</v>
          </cell>
          <cell r="W127">
            <v>34.090000000000003</v>
          </cell>
          <cell r="X127">
            <v>42.730000000000004</v>
          </cell>
          <cell r="Y127">
            <v>40.110000000000007</v>
          </cell>
          <cell r="Z127">
            <v>35.550000000000004</v>
          </cell>
          <cell r="AA127">
            <v>16.37</v>
          </cell>
          <cell r="AB127">
            <v>18.569999999999997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892.97</v>
          </cell>
        </row>
        <row r="129">
          <cell r="A129" t="str">
            <v>K</v>
          </cell>
          <cell r="B129" t="str">
            <v>RESEARCH AND EVALUATION</v>
          </cell>
        </row>
        <row r="130">
          <cell r="AH130">
            <v>0</v>
          </cell>
        </row>
        <row r="131">
          <cell r="B131">
            <v>10.01</v>
          </cell>
          <cell r="C131" t="str">
            <v>Action Monitoring</v>
          </cell>
          <cell r="D131">
            <v>3.133</v>
          </cell>
          <cell r="E131">
            <v>3.4580000000000002</v>
          </cell>
          <cell r="F131">
            <v>2.9329999999999998</v>
          </cell>
          <cell r="G131">
            <v>4.6239999999999997</v>
          </cell>
          <cell r="H131">
            <v>6.3979999999999997</v>
          </cell>
          <cell r="I131">
            <v>2.6850000000000001</v>
          </cell>
          <cell r="J131">
            <v>7.9909999999999997</v>
          </cell>
          <cell r="K131">
            <v>3.7279999999999998</v>
          </cell>
          <cell r="L131">
            <v>5.992</v>
          </cell>
          <cell r="M131">
            <v>2.7720000000000002</v>
          </cell>
          <cell r="N131">
            <v>3.64</v>
          </cell>
          <cell r="O131">
            <v>3.3359999999999999</v>
          </cell>
          <cell r="P131">
            <v>2.286</v>
          </cell>
          <cell r="Q131">
            <v>2.4289999999999998</v>
          </cell>
          <cell r="R131">
            <v>4.0220000000000002</v>
          </cell>
          <cell r="S131">
            <v>7.6690000000000005</v>
          </cell>
          <cell r="T131">
            <v>8.5440000000000005</v>
          </cell>
          <cell r="U131">
            <v>4.9770000000000003</v>
          </cell>
          <cell r="V131">
            <v>4.4909999999999997</v>
          </cell>
          <cell r="W131">
            <v>5.4039999999999999</v>
          </cell>
          <cell r="X131">
            <v>3.3359999999999999</v>
          </cell>
          <cell r="Y131">
            <v>8.0540000000000003</v>
          </cell>
          <cell r="Z131">
            <v>5.415</v>
          </cell>
          <cell r="AA131">
            <v>1.0640000000000001</v>
          </cell>
          <cell r="AB131">
            <v>1.397</v>
          </cell>
          <cell r="AC131">
            <v>1.887</v>
          </cell>
          <cell r="AD131">
            <v>0.36399999999999999</v>
          </cell>
          <cell r="AE131">
            <v>0.43099999999999999</v>
          </cell>
          <cell r="AF131">
            <v>0.96299999999999997</v>
          </cell>
          <cell r="AH131">
            <v>113.423</v>
          </cell>
        </row>
        <row r="132">
          <cell r="B132">
            <v>10.02</v>
          </cell>
          <cell r="C132" t="str">
            <v>BRC Monitoring</v>
          </cell>
          <cell r="D132">
            <v>1.1879999999999999</v>
          </cell>
          <cell r="E132">
            <v>0.97199999999999998</v>
          </cell>
          <cell r="F132">
            <v>0.75600000000000001</v>
          </cell>
          <cell r="G132">
            <v>1.512</v>
          </cell>
          <cell r="H132">
            <v>1.512</v>
          </cell>
          <cell r="I132">
            <v>0.54</v>
          </cell>
          <cell r="J132">
            <v>1.296</v>
          </cell>
          <cell r="K132">
            <v>0.86399999999999999</v>
          </cell>
          <cell r="L132">
            <v>1.08</v>
          </cell>
          <cell r="M132">
            <v>1.1879999999999999</v>
          </cell>
          <cell r="N132">
            <v>0.54</v>
          </cell>
          <cell r="O132">
            <v>0.86399999999999999</v>
          </cell>
          <cell r="P132">
            <v>0.432</v>
          </cell>
          <cell r="Q132">
            <v>0.432</v>
          </cell>
          <cell r="R132">
            <v>1.1879999999999999</v>
          </cell>
          <cell r="S132">
            <v>1.296</v>
          </cell>
          <cell r="T132">
            <v>1.4039999999999999</v>
          </cell>
          <cell r="U132">
            <v>1.08</v>
          </cell>
          <cell r="V132">
            <v>1.512</v>
          </cell>
          <cell r="W132">
            <v>1.08</v>
          </cell>
          <cell r="X132">
            <v>1.08</v>
          </cell>
          <cell r="Y132">
            <v>1.1879999999999999</v>
          </cell>
          <cell r="Z132">
            <v>0.75600000000000001</v>
          </cell>
          <cell r="AA132">
            <v>0.32400000000000001</v>
          </cell>
          <cell r="AB132">
            <v>0.108</v>
          </cell>
          <cell r="AH132">
            <v>24.192000000000004</v>
          </cell>
        </row>
        <row r="133">
          <cell r="B133">
            <v>10.029999999999999</v>
          </cell>
          <cell r="C133" t="str">
            <v>CRC Monitoring</v>
          </cell>
          <cell r="D133">
            <v>6.72</v>
          </cell>
          <cell r="E133">
            <v>4.6079999999999997</v>
          </cell>
          <cell r="F133">
            <v>3.3119999999999998</v>
          </cell>
          <cell r="G133">
            <v>7.1520000000000001</v>
          </cell>
          <cell r="H133">
            <v>10.464</v>
          </cell>
          <cell r="I133">
            <v>4.032</v>
          </cell>
          <cell r="J133">
            <v>10.08</v>
          </cell>
          <cell r="K133">
            <v>6</v>
          </cell>
          <cell r="L133">
            <v>8.9759999999999991</v>
          </cell>
          <cell r="M133">
            <v>5.8079999999999998</v>
          </cell>
          <cell r="N133">
            <v>4.944</v>
          </cell>
          <cell r="O133">
            <v>4.8959999999999999</v>
          </cell>
          <cell r="P133">
            <v>2.7359999999999998</v>
          </cell>
          <cell r="Q133">
            <v>3.36</v>
          </cell>
          <cell r="R133">
            <v>6.96</v>
          </cell>
          <cell r="S133">
            <v>9.6</v>
          </cell>
          <cell r="T133">
            <v>10.272</v>
          </cell>
          <cell r="U133">
            <v>6.9119999999999999</v>
          </cell>
          <cell r="V133">
            <v>7.8719999999999999</v>
          </cell>
          <cell r="W133">
            <v>8.4480000000000004</v>
          </cell>
          <cell r="X133">
            <v>6.48</v>
          </cell>
          <cell r="Y133">
            <v>7.968</v>
          </cell>
          <cell r="Z133">
            <v>4.5599999999999996</v>
          </cell>
          <cell r="AA133">
            <v>1.6320000000000001</v>
          </cell>
          <cell r="AB133">
            <v>1.536</v>
          </cell>
          <cell r="AC133">
            <v>2.0640000000000001</v>
          </cell>
          <cell r="AD133">
            <v>1.1040000000000001</v>
          </cell>
          <cell r="AE133">
            <v>0.76800000000000002</v>
          </cell>
          <cell r="AF133">
            <v>1.5840000000000001</v>
          </cell>
          <cell r="AH133">
            <v>160.84799999999998</v>
          </cell>
        </row>
        <row r="134">
          <cell r="B134">
            <v>10.039999999999999</v>
          </cell>
          <cell r="C134" t="str">
            <v>Monitoring Expenditure of TRP</v>
          </cell>
          <cell r="D134">
            <v>6.3</v>
          </cell>
          <cell r="E134">
            <v>2.7</v>
          </cell>
          <cell r="F134">
            <v>2.1</v>
          </cell>
          <cell r="G134">
            <v>5.0999999999999996</v>
          </cell>
          <cell r="H134">
            <v>4.2</v>
          </cell>
          <cell r="I134">
            <v>1.8</v>
          </cell>
          <cell r="J134">
            <v>6.6</v>
          </cell>
          <cell r="K134">
            <v>3</v>
          </cell>
          <cell r="L134">
            <v>3.9</v>
          </cell>
          <cell r="M134">
            <v>3.3</v>
          </cell>
          <cell r="N134">
            <v>2.4</v>
          </cell>
          <cell r="O134">
            <v>3</v>
          </cell>
          <cell r="P134">
            <v>1.5</v>
          </cell>
          <cell r="Q134">
            <v>1.2</v>
          </cell>
          <cell r="R134">
            <v>4.5</v>
          </cell>
          <cell r="S134">
            <v>6.6</v>
          </cell>
          <cell r="T134">
            <v>4.2</v>
          </cell>
          <cell r="U134">
            <v>6.3</v>
          </cell>
          <cell r="V134">
            <v>6.6</v>
          </cell>
          <cell r="W134">
            <v>3</v>
          </cell>
          <cell r="X134">
            <v>6.6</v>
          </cell>
          <cell r="Y134">
            <v>4.5</v>
          </cell>
          <cell r="Z134">
            <v>4.5</v>
          </cell>
          <cell r="AA134">
            <v>1.5</v>
          </cell>
          <cell r="AB134">
            <v>0.9</v>
          </cell>
          <cell r="AH134">
            <v>96.3</v>
          </cell>
        </row>
        <row r="136">
          <cell r="C136" t="str">
            <v>SUB TOTAL of K</v>
          </cell>
          <cell r="D136">
            <v>17.341000000000001</v>
          </cell>
          <cell r="E136">
            <v>11.738</v>
          </cell>
          <cell r="F136">
            <v>9.1009999999999991</v>
          </cell>
          <cell r="G136">
            <v>18.387999999999998</v>
          </cell>
          <cell r="H136">
            <v>22.574000000000002</v>
          </cell>
          <cell r="I136">
            <v>9.0570000000000004</v>
          </cell>
          <cell r="J136">
            <v>25.966999999999999</v>
          </cell>
          <cell r="K136">
            <v>13.591999999999999</v>
          </cell>
          <cell r="L136">
            <v>19.947999999999997</v>
          </cell>
          <cell r="M136">
            <v>13.068000000000001</v>
          </cell>
          <cell r="N136">
            <v>11.523999999999999</v>
          </cell>
          <cell r="O136">
            <v>12.096</v>
          </cell>
          <cell r="P136">
            <v>6.9539999999999997</v>
          </cell>
          <cell r="Q136">
            <v>7.4210000000000003</v>
          </cell>
          <cell r="R136">
            <v>16.670000000000002</v>
          </cell>
          <cell r="S136">
            <v>25.164999999999999</v>
          </cell>
          <cell r="T136">
            <v>24.419999999999998</v>
          </cell>
          <cell r="U136">
            <v>19.269000000000002</v>
          </cell>
          <cell r="V136">
            <v>20.475000000000001</v>
          </cell>
          <cell r="W136">
            <v>17.932000000000002</v>
          </cell>
          <cell r="X136">
            <v>17.496000000000002</v>
          </cell>
          <cell r="Y136">
            <v>21.71</v>
          </cell>
          <cell r="Z136">
            <v>15.231</v>
          </cell>
          <cell r="AA136">
            <v>4.5200000000000005</v>
          </cell>
          <cell r="AB136">
            <v>3.9410000000000003</v>
          </cell>
          <cell r="AC136">
            <v>3.9510000000000001</v>
          </cell>
          <cell r="AD136">
            <v>1.468</v>
          </cell>
          <cell r="AE136">
            <v>1.1990000000000001</v>
          </cell>
          <cell r="AF136">
            <v>2.5470000000000002</v>
          </cell>
          <cell r="AG136">
            <v>0</v>
          </cell>
          <cell r="AH136">
            <v>394.76300000000003</v>
          </cell>
        </row>
        <row r="138">
          <cell r="A138" t="str">
            <v>L</v>
          </cell>
          <cell r="B138" t="str">
            <v>SCHOOL GRANT</v>
          </cell>
        </row>
        <row r="140">
          <cell r="B140">
            <v>11.01</v>
          </cell>
          <cell r="C140" t="str">
            <v>Primary School Grant</v>
          </cell>
          <cell r="D140">
            <v>17.899999999999999</v>
          </cell>
          <cell r="E140">
            <v>19.760000000000002</v>
          </cell>
          <cell r="F140">
            <v>16.760000000000002</v>
          </cell>
          <cell r="G140">
            <v>26.42</v>
          </cell>
          <cell r="H140">
            <v>36.56</v>
          </cell>
          <cell r="I140">
            <v>15.34</v>
          </cell>
          <cell r="J140">
            <v>45.66</v>
          </cell>
          <cell r="K140">
            <v>21.3</v>
          </cell>
          <cell r="L140">
            <v>34.24</v>
          </cell>
          <cell r="M140">
            <v>15.84</v>
          </cell>
          <cell r="N140">
            <v>20.8</v>
          </cell>
          <cell r="O140">
            <v>19.059999999999999</v>
          </cell>
          <cell r="P140">
            <v>13.06</v>
          </cell>
          <cell r="Q140">
            <v>13.88</v>
          </cell>
          <cell r="R140">
            <v>22.98</v>
          </cell>
          <cell r="S140">
            <v>43.82</v>
          </cell>
          <cell r="T140">
            <v>48.82</v>
          </cell>
          <cell r="U140">
            <v>28.44</v>
          </cell>
          <cell r="V140">
            <v>25.66</v>
          </cell>
          <cell r="W140">
            <v>30.88</v>
          </cell>
          <cell r="X140">
            <v>19.059999999999999</v>
          </cell>
          <cell r="Y140">
            <v>46.02</v>
          </cell>
          <cell r="Z140">
            <v>30.94</v>
          </cell>
          <cell r="AA140">
            <v>6.08</v>
          </cell>
          <cell r="AB140">
            <v>7.98</v>
          </cell>
          <cell r="AC140">
            <v>10.78</v>
          </cell>
          <cell r="AD140">
            <v>2.08</v>
          </cell>
          <cell r="AE140">
            <v>2.46</v>
          </cell>
          <cell r="AF140">
            <v>5.5</v>
          </cell>
          <cell r="AH140">
            <v>648.08000000000015</v>
          </cell>
        </row>
        <row r="141">
          <cell r="B141">
            <v>11.02</v>
          </cell>
          <cell r="C141" t="str">
            <v>Upper Primary School Grant</v>
          </cell>
          <cell r="D141">
            <v>17.02</v>
          </cell>
          <cell r="E141">
            <v>16.68</v>
          </cell>
          <cell r="F141">
            <v>12.88</v>
          </cell>
          <cell r="G141">
            <v>24.74</v>
          </cell>
          <cell r="H141">
            <v>16.34</v>
          </cell>
          <cell r="I141">
            <v>10.08</v>
          </cell>
          <cell r="J141">
            <v>16.739999999999998</v>
          </cell>
          <cell r="K141">
            <v>15.52</v>
          </cell>
          <cell r="L141">
            <v>19.5</v>
          </cell>
          <cell r="M141">
            <v>14.52</v>
          </cell>
          <cell r="N141">
            <v>9.92</v>
          </cell>
          <cell r="O141">
            <v>13.82</v>
          </cell>
          <cell r="P141">
            <v>10.38</v>
          </cell>
          <cell r="Q141">
            <v>8.14</v>
          </cell>
          <cell r="R141">
            <v>21.88</v>
          </cell>
          <cell r="S141">
            <v>22.9</v>
          </cell>
          <cell r="T141">
            <v>24.72</v>
          </cell>
          <cell r="U141">
            <v>24.02</v>
          </cell>
          <cell r="V141">
            <v>21.66</v>
          </cell>
          <cell r="W141">
            <v>25.7</v>
          </cell>
          <cell r="X141">
            <v>17.04</v>
          </cell>
          <cell r="Y141">
            <v>23.62</v>
          </cell>
          <cell r="Z141">
            <v>13.02</v>
          </cell>
          <cell r="AA141">
            <v>4.5199999999999996</v>
          </cell>
          <cell r="AB141">
            <v>2.2599999999999998</v>
          </cell>
          <cell r="AC141">
            <v>6.32</v>
          </cell>
          <cell r="AD141">
            <v>1.54</v>
          </cell>
          <cell r="AE141">
            <v>2.38</v>
          </cell>
          <cell r="AF141">
            <v>5.16</v>
          </cell>
          <cell r="AH141">
            <v>423.02</v>
          </cell>
        </row>
        <row r="143">
          <cell r="C143" t="str">
            <v>SUB TOTAL of L</v>
          </cell>
          <cell r="D143">
            <v>34.92</v>
          </cell>
          <cell r="E143">
            <v>36.44</v>
          </cell>
          <cell r="F143">
            <v>29.64</v>
          </cell>
          <cell r="G143">
            <v>51.16</v>
          </cell>
          <cell r="H143">
            <v>52.900000000000006</v>
          </cell>
          <cell r="I143">
            <v>25.42</v>
          </cell>
          <cell r="J143">
            <v>62.399999999999991</v>
          </cell>
          <cell r="K143">
            <v>36.82</v>
          </cell>
          <cell r="L143">
            <v>53.74</v>
          </cell>
          <cell r="M143">
            <v>30.36</v>
          </cell>
          <cell r="N143">
            <v>30.72</v>
          </cell>
          <cell r="O143">
            <v>32.879999999999995</v>
          </cell>
          <cell r="P143">
            <v>23.44</v>
          </cell>
          <cell r="Q143">
            <v>22.020000000000003</v>
          </cell>
          <cell r="R143">
            <v>44.86</v>
          </cell>
          <cell r="S143">
            <v>66.72</v>
          </cell>
          <cell r="T143">
            <v>73.539999999999992</v>
          </cell>
          <cell r="U143">
            <v>52.46</v>
          </cell>
          <cell r="V143">
            <v>47.32</v>
          </cell>
          <cell r="W143">
            <v>56.58</v>
          </cell>
          <cell r="X143">
            <v>36.099999999999994</v>
          </cell>
          <cell r="Y143">
            <v>69.64</v>
          </cell>
          <cell r="Z143">
            <v>43.96</v>
          </cell>
          <cell r="AA143">
            <v>10.6</v>
          </cell>
          <cell r="AB143">
            <v>10.24</v>
          </cell>
          <cell r="AC143">
            <v>17.100000000000001</v>
          </cell>
          <cell r="AD143">
            <v>3.62</v>
          </cell>
          <cell r="AE143">
            <v>4.84</v>
          </cell>
          <cell r="AF143">
            <v>10.66</v>
          </cell>
          <cell r="AG143">
            <v>0</v>
          </cell>
          <cell r="AH143">
            <v>1071.0999999999999</v>
          </cell>
        </row>
        <row r="146">
          <cell r="A146" t="str">
            <v>M</v>
          </cell>
          <cell r="B146" t="str">
            <v>TEACHERS GRANT</v>
          </cell>
        </row>
        <row r="148">
          <cell r="B148">
            <v>12.01</v>
          </cell>
          <cell r="C148" t="str">
            <v>Primary Teachers Grant</v>
          </cell>
          <cell r="D148">
            <v>31.285</v>
          </cell>
          <cell r="E148">
            <v>33.78</v>
          </cell>
          <cell r="F148">
            <v>23.984999999999999</v>
          </cell>
          <cell r="G148">
            <v>35.9</v>
          </cell>
          <cell r="H148">
            <v>40.340000000000003</v>
          </cell>
          <cell r="I148">
            <v>21.504999999999999</v>
          </cell>
          <cell r="J148">
            <v>47.53</v>
          </cell>
          <cell r="K148">
            <v>33.505000000000003</v>
          </cell>
          <cell r="L148">
            <v>44.585000000000001</v>
          </cell>
          <cell r="M148">
            <v>26.175000000000001</v>
          </cell>
          <cell r="N148">
            <v>25.055</v>
          </cell>
          <cell r="O148">
            <v>24.135000000000002</v>
          </cell>
          <cell r="P148">
            <v>20.725000000000001</v>
          </cell>
          <cell r="Q148">
            <v>11.865</v>
          </cell>
          <cell r="R148">
            <v>48.68</v>
          </cell>
          <cell r="S148">
            <v>58.07</v>
          </cell>
          <cell r="T148">
            <v>52.655000000000001</v>
          </cell>
          <cell r="U148">
            <v>32.17</v>
          </cell>
          <cell r="V148">
            <v>44.494999999999997</v>
          </cell>
          <cell r="W148">
            <v>28.8</v>
          </cell>
          <cell r="X148">
            <v>31.06</v>
          </cell>
          <cell r="Y148">
            <v>51.094999999999999</v>
          </cell>
          <cell r="Z148">
            <v>37.055</v>
          </cell>
          <cell r="AA148">
            <v>8.4</v>
          </cell>
          <cell r="AB148">
            <v>6.77</v>
          </cell>
          <cell r="AC148">
            <v>25.2</v>
          </cell>
          <cell r="AD148">
            <v>4.5350000000000001</v>
          </cell>
          <cell r="AE148">
            <v>5.9649999999999999</v>
          </cell>
          <cell r="AF148">
            <v>17.2</v>
          </cell>
          <cell r="AH148">
            <v>872.51999999999987</v>
          </cell>
        </row>
        <row r="149">
          <cell r="B149">
            <v>12.02</v>
          </cell>
          <cell r="C149" t="str">
            <v>Upper Primary Teachers  Grant</v>
          </cell>
          <cell r="AH149">
            <v>0</v>
          </cell>
        </row>
        <row r="151">
          <cell r="A151" t="str">
            <v xml:space="preserve">    </v>
          </cell>
          <cell r="C151" t="str">
            <v>SUB TOTAL of M</v>
          </cell>
          <cell r="D151">
            <v>31.285</v>
          </cell>
          <cell r="E151">
            <v>33.78</v>
          </cell>
          <cell r="F151">
            <v>23.984999999999999</v>
          </cell>
          <cell r="G151">
            <v>35.9</v>
          </cell>
          <cell r="H151">
            <v>40.340000000000003</v>
          </cell>
          <cell r="I151">
            <v>21.504999999999999</v>
          </cell>
          <cell r="J151">
            <v>47.53</v>
          </cell>
          <cell r="K151">
            <v>33.505000000000003</v>
          </cell>
          <cell r="L151">
            <v>44.585000000000001</v>
          </cell>
          <cell r="M151">
            <v>26.175000000000001</v>
          </cell>
          <cell r="N151">
            <v>25.055</v>
          </cell>
          <cell r="O151">
            <v>24.135000000000002</v>
          </cell>
          <cell r="P151">
            <v>20.725000000000001</v>
          </cell>
          <cell r="Q151">
            <v>11.865</v>
          </cell>
          <cell r="R151">
            <v>48.68</v>
          </cell>
          <cell r="S151">
            <v>58.07</v>
          </cell>
          <cell r="T151">
            <v>52.655000000000001</v>
          </cell>
          <cell r="U151">
            <v>32.17</v>
          </cell>
          <cell r="V151">
            <v>44.494999999999997</v>
          </cell>
          <cell r="W151">
            <v>28.8</v>
          </cell>
          <cell r="X151">
            <v>31.06</v>
          </cell>
          <cell r="Y151">
            <v>51.094999999999999</v>
          </cell>
          <cell r="Z151">
            <v>37.055</v>
          </cell>
          <cell r="AA151">
            <v>8.4</v>
          </cell>
          <cell r="AB151">
            <v>6.77</v>
          </cell>
          <cell r="AC151">
            <v>25.2</v>
          </cell>
          <cell r="AD151">
            <v>4.5350000000000001</v>
          </cell>
          <cell r="AE151">
            <v>5.9649999999999999</v>
          </cell>
          <cell r="AF151">
            <v>17.2</v>
          </cell>
          <cell r="AG151">
            <v>0</v>
          </cell>
          <cell r="AH151">
            <v>872.51999999999987</v>
          </cell>
        </row>
        <row r="153">
          <cell r="A153" t="str">
            <v>N</v>
          </cell>
          <cell r="B153" t="str">
            <v>TEACHERS SALARY</v>
          </cell>
        </row>
        <row r="155">
          <cell r="B155">
            <v>13.01</v>
          </cell>
          <cell r="C155" t="str">
            <v>Primary New Teachers</v>
          </cell>
          <cell r="AH155">
            <v>0</v>
          </cell>
        </row>
        <row r="156">
          <cell r="B156">
            <v>13.02</v>
          </cell>
          <cell r="C156" t="str">
            <v>U P New Teachers Salary</v>
          </cell>
          <cell r="AH156">
            <v>0</v>
          </cell>
        </row>
        <row r="157">
          <cell r="B157">
            <v>13.03</v>
          </cell>
          <cell r="C157" t="str">
            <v>New Other</v>
          </cell>
          <cell r="AH157">
            <v>0</v>
          </cell>
        </row>
        <row r="159">
          <cell r="C159" t="str">
            <v>SUB TOTAL of 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</row>
        <row r="161">
          <cell r="A161" t="str">
            <v>O</v>
          </cell>
          <cell r="B161" t="str">
            <v>TEACHING LEARNING EQUIPMENT</v>
          </cell>
        </row>
        <row r="163">
          <cell r="B163">
            <v>15.01</v>
          </cell>
          <cell r="C163" t="str">
            <v>TLE- New Primary</v>
          </cell>
          <cell r="AH163">
            <v>0</v>
          </cell>
        </row>
        <row r="164">
          <cell r="B164">
            <v>15.02</v>
          </cell>
          <cell r="C164" t="str">
            <v>TLE -New Upper Primary</v>
          </cell>
          <cell r="AH164">
            <v>0</v>
          </cell>
        </row>
        <row r="165">
          <cell r="B165">
            <v>15.03</v>
          </cell>
          <cell r="C165" t="str">
            <v>UPS Not Covered under OBB</v>
          </cell>
          <cell r="D165">
            <v>73.5</v>
          </cell>
          <cell r="F165">
            <v>20</v>
          </cell>
          <cell r="G165">
            <v>6.5</v>
          </cell>
          <cell r="H165">
            <v>275</v>
          </cell>
          <cell r="J165">
            <v>4.5</v>
          </cell>
          <cell r="L165">
            <v>8</v>
          </cell>
          <cell r="M165">
            <v>16</v>
          </cell>
          <cell r="N165">
            <v>100.5</v>
          </cell>
          <cell r="O165">
            <v>15</v>
          </cell>
          <cell r="P165">
            <v>85.5</v>
          </cell>
          <cell r="Q165">
            <v>32</v>
          </cell>
          <cell r="R165">
            <v>82.5</v>
          </cell>
          <cell r="S165">
            <v>65.5</v>
          </cell>
          <cell r="T165">
            <v>97</v>
          </cell>
          <cell r="V165">
            <v>3</v>
          </cell>
          <cell r="X165">
            <v>135.5</v>
          </cell>
          <cell r="Z165">
            <v>53.5</v>
          </cell>
          <cell r="AB165">
            <v>23.5</v>
          </cell>
          <cell r="AE165">
            <v>0.5</v>
          </cell>
          <cell r="AH165">
            <v>1097.5</v>
          </cell>
        </row>
        <row r="166">
          <cell r="B166">
            <v>15.04</v>
          </cell>
          <cell r="C166" t="str">
            <v>Other (TLE)</v>
          </cell>
          <cell r="AH166">
            <v>0</v>
          </cell>
        </row>
        <row r="168">
          <cell r="C168" t="str">
            <v>SUB TOTAL of O</v>
          </cell>
          <cell r="D168">
            <v>73.5</v>
          </cell>
          <cell r="E168">
            <v>0</v>
          </cell>
          <cell r="F168">
            <v>20</v>
          </cell>
          <cell r="G168">
            <v>6.5</v>
          </cell>
          <cell r="H168">
            <v>275</v>
          </cell>
          <cell r="I168">
            <v>0</v>
          </cell>
          <cell r="J168">
            <v>4.5</v>
          </cell>
          <cell r="K168">
            <v>0</v>
          </cell>
          <cell r="L168">
            <v>8</v>
          </cell>
          <cell r="M168">
            <v>16</v>
          </cell>
          <cell r="N168">
            <v>100.5</v>
          </cell>
          <cell r="O168">
            <v>15</v>
          </cell>
          <cell r="P168">
            <v>85.5</v>
          </cell>
          <cell r="Q168">
            <v>32</v>
          </cell>
          <cell r="R168">
            <v>82.5</v>
          </cell>
          <cell r="S168">
            <v>65.5</v>
          </cell>
          <cell r="T168">
            <v>97</v>
          </cell>
          <cell r="U168">
            <v>0</v>
          </cell>
          <cell r="V168">
            <v>3</v>
          </cell>
          <cell r="W168">
            <v>0</v>
          </cell>
          <cell r="X168">
            <v>135.5</v>
          </cell>
          <cell r="Y168">
            <v>0</v>
          </cell>
          <cell r="Z168">
            <v>53.5</v>
          </cell>
          <cell r="AA168">
            <v>0</v>
          </cell>
          <cell r="AB168">
            <v>23.5</v>
          </cell>
          <cell r="AC168">
            <v>0</v>
          </cell>
          <cell r="AD168">
            <v>0</v>
          </cell>
          <cell r="AE168">
            <v>0.5</v>
          </cell>
          <cell r="AF168">
            <v>0</v>
          </cell>
          <cell r="AG168">
            <v>0</v>
          </cell>
          <cell r="AH168">
            <v>1097.5</v>
          </cell>
        </row>
        <row r="170">
          <cell r="A170" t="str">
            <v>P</v>
          </cell>
          <cell r="B170" t="str">
            <v>TEACHERS TRAINNING</v>
          </cell>
        </row>
        <row r="172">
          <cell r="B172">
            <v>16.010000000000002</v>
          </cell>
          <cell r="C172" t="str">
            <v>Inservice Teachers Trainning</v>
          </cell>
          <cell r="D172">
            <v>87.597999999999999</v>
          </cell>
          <cell r="E172">
            <v>94.584000000000003</v>
          </cell>
          <cell r="F172">
            <v>67.158000000000001</v>
          </cell>
          <cell r="G172">
            <v>100.52</v>
          </cell>
          <cell r="H172">
            <v>112.952</v>
          </cell>
          <cell r="I172">
            <v>60.213999999999999</v>
          </cell>
          <cell r="J172">
            <v>133.084</v>
          </cell>
          <cell r="K172">
            <v>93.813999999999993</v>
          </cell>
          <cell r="L172">
            <v>124.83799999999999</v>
          </cell>
          <cell r="M172">
            <v>73.290000000000006</v>
          </cell>
          <cell r="N172">
            <v>70.153999999999996</v>
          </cell>
          <cell r="O172">
            <v>67.578000000000003</v>
          </cell>
          <cell r="P172">
            <v>58.03</v>
          </cell>
          <cell r="Q172">
            <v>33.222000000000001</v>
          </cell>
          <cell r="R172">
            <v>136.304</v>
          </cell>
          <cell r="S172">
            <v>162.596</v>
          </cell>
          <cell r="T172">
            <v>147.434</v>
          </cell>
          <cell r="U172">
            <v>90.075999999999993</v>
          </cell>
          <cell r="V172">
            <v>124.586</v>
          </cell>
          <cell r="W172">
            <v>80.64</v>
          </cell>
          <cell r="X172">
            <v>86.968000000000004</v>
          </cell>
          <cell r="Y172">
            <v>143.066</v>
          </cell>
          <cell r="Z172">
            <v>103.754</v>
          </cell>
          <cell r="AA172">
            <v>23.52</v>
          </cell>
          <cell r="AB172">
            <v>18.956</v>
          </cell>
          <cell r="AC172">
            <v>70.56</v>
          </cell>
          <cell r="AD172">
            <v>12.698</v>
          </cell>
          <cell r="AE172">
            <v>16.702000000000002</v>
          </cell>
          <cell r="AF172">
            <v>48.16</v>
          </cell>
          <cell r="AH172">
            <v>2443.056</v>
          </cell>
        </row>
        <row r="173">
          <cell r="B173">
            <v>16.02</v>
          </cell>
          <cell r="C173" t="str">
            <v>New Recruited Teachers Trainning</v>
          </cell>
          <cell r="AH173">
            <v>0</v>
          </cell>
        </row>
        <row r="174">
          <cell r="B174">
            <v>16.03</v>
          </cell>
          <cell r="C174" t="str">
            <v>Untrained</v>
          </cell>
          <cell r="AH174">
            <v>0</v>
          </cell>
        </row>
        <row r="175">
          <cell r="B175">
            <v>16.04</v>
          </cell>
          <cell r="C175" t="str">
            <v>Others</v>
          </cell>
          <cell r="AH175">
            <v>0</v>
          </cell>
        </row>
        <row r="177">
          <cell r="C177" t="str">
            <v>SUB TOTAL of P</v>
          </cell>
          <cell r="D177">
            <v>87.597999999999999</v>
          </cell>
          <cell r="E177">
            <v>94.584000000000003</v>
          </cell>
          <cell r="F177">
            <v>67.158000000000001</v>
          </cell>
          <cell r="G177">
            <v>100.52</v>
          </cell>
          <cell r="H177">
            <v>112.952</v>
          </cell>
          <cell r="I177">
            <v>60.213999999999999</v>
          </cell>
          <cell r="J177">
            <v>133.084</v>
          </cell>
          <cell r="K177">
            <v>93.813999999999993</v>
          </cell>
          <cell r="L177">
            <v>124.83799999999999</v>
          </cell>
          <cell r="M177">
            <v>73.290000000000006</v>
          </cell>
          <cell r="N177">
            <v>70.153999999999996</v>
          </cell>
          <cell r="O177">
            <v>67.578000000000003</v>
          </cell>
          <cell r="P177">
            <v>58.03</v>
          </cell>
          <cell r="Q177">
            <v>33.222000000000001</v>
          </cell>
          <cell r="R177">
            <v>136.304</v>
          </cell>
          <cell r="S177">
            <v>162.596</v>
          </cell>
          <cell r="T177">
            <v>147.434</v>
          </cell>
          <cell r="U177">
            <v>90.075999999999993</v>
          </cell>
          <cell r="V177">
            <v>124.586</v>
          </cell>
          <cell r="W177">
            <v>80.64</v>
          </cell>
          <cell r="X177">
            <v>86.968000000000004</v>
          </cell>
          <cell r="Y177">
            <v>143.066</v>
          </cell>
          <cell r="Z177">
            <v>103.754</v>
          </cell>
          <cell r="AA177">
            <v>23.52</v>
          </cell>
          <cell r="AB177">
            <v>18.956</v>
          </cell>
          <cell r="AC177">
            <v>70.56</v>
          </cell>
          <cell r="AD177">
            <v>12.698</v>
          </cell>
          <cell r="AE177">
            <v>16.702000000000002</v>
          </cell>
          <cell r="AF177">
            <v>48.16</v>
          </cell>
          <cell r="AG177">
            <v>0</v>
          </cell>
          <cell r="AH177">
            <v>2443.056</v>
          </cell>
        </row>
        <row r="179">
          <cell r="A179" t="str">
            <v>Q</v>
          </cell>
          <cell r="B179" t="str">
            <v>COMMUNITY MOBILIZATION</v>
          </cell>
        </row>
        <row r="181">
          <cell r="B181">
            <v>17.010000000000002</v>
          </cell>
          <cell r="C181" t="str">
            <v>Community Mobilization</v>
          </cell>
          <cell r="D181">
            <v>2.3959999999999999</v>
          </cell>
          <cell r="E181">
            <v>3.1989999999999998</v>
          </cell>
          <cell r="F181">
            <v>2.2629999999999999</v>
          </cell>
          <cell r="G181">
            <v>3.8079999999999998</v>
          </cell>
          <cell r="H181">
            <v>5.266</v>
          </cell>
          <cell r="I181">
            <v>1.9159999999999999</v>
          </cell>
          <cell r="J181">
            <v>6.4740000000000002</v>
          </cell>
          <cell r="K181">
            <v>2.1520000000000001</v>
          </cell>
          <cell r="L181">
            <v>3.528</v>
          </cell>
          <cell r="M181">
            <v>2.597</v>
          </cell>
          <cell r="N181">
            <v>2.4119999999999999</v>
          </cell>
          <cell r="O181">
            <v>2.7439999999999998</v>
          </cell>
          <cell r="P181">
            <v>1.48</v>
          </cell>
          <cell r="Q181">
            <v>2.153</v>
          </cell>
          <cell r="R181">
            <v>3.496</v>
          </cell>
          <cell r="S181">
            <v>5.9050000000000002</v>
          </cell>
          <cell r="T181">
            <v>6.2</v>
          </cell>
          <cell r="U181">
            <v>3.3940000000000001</v>
          </cell>
          <cell r="V181">
            <v>3.7429999999999999</v>
          </cell>
          <cell r="W181">
            <v>4.62</v>
          </cell>
          <cell r="X181">
            <v>2.7970000000000002</v>
          </cell>
          <cell r="Y181">
            <v>6.7549999999999999</v>
          </cell>
          <cell r="Z181">
            <v>3.5289999999999999</v>
          </cell>
          <cell r="AA181">
            <v>0.74199999999999999</v>
          </cell>
          <cell r="AB181">
            <v>1.2250000000000001</v>
          </cell>
          <cell r="AC181">
            <v>0.75</v>
          </cell>
          <cell r="AD181">
            <v>0.18</v>
          </cell>
          <cell r="AE181">
            <v>0.186</v>
          </cell>
          <cell r="AF181">
            <v>0.40900000000000003</v>
          </cell>
          <cell r="AH181">
            <v>86.319000000000017</v>
          </cell>
        </row>
        <row r="183">
          <cell r="C183" t="str">
            <v>SUB TOTAL of Q</v>
          </cell>
          <cell r="D183">
            <v>2.3959999999999999</v>
          </cell>
          <cell r="E183">
            <v>3.1989999999999998</v>
          </cell>
          <cell r="F183">
            <v>2.2629999999999999</v>
          </cell>
          <cell r="G183">
            <v>3.8079999999999998</v>
          </cell>
          <cell r="H183">
            <v>5.266</v>
          </cell>
          <cell r="I183">
            <v>1.9159999999999999</v>
          </cell>
          <cell r="J183">
            <v>6.4740000000000002</v>
          </cell>
          <cell r="K183">
            <v>2.1520000000000001</v>
          </cell>
          <cell r="L183">
            <v>3.528</v>
          </cell>
          <cell r="M183">
            <v>2.597</v>
          </cell>
          <cell r="N183">
            <v>2.4119999999999999</v>
          </cell>
          <cell r="O183">
            <v>2.7439999999999998</v>
          </cell>
          <cell r="P183">
            <v>1.48</v>
          </cell>
          <cell r="Q183">
            <v>2.153</v>
          </cell>
          <cell r="R183">
            <v>3.496</v>
          </cell>
          <cell r="S183">
            <v>5.9050000000000002</v>
          </cell>
          <cell r="T183">
            <v>6.2</v>
          </cell>
          <cell r="U183">
            <v>3.3940000000000001</v>
          </cell>
          <cell r="V183">
            <v>3.7429999999999999</v>
          </cell>
          <cell r="W183">
            <v>4.62</v>
          </cell>
          <cell r="X183">
            <v>2.7970000000000002</v>
          </cell>
          <cell r="Y183">
            <v>6.7549999999999999</v>
          </cell>
          <cell r="Z183">
            <v>3.5289999999999999</v>
          </cell>
          <cell r="AA183">
            <v>0.74199999999999999</v>
          </cell>
          <cell r="AB183">
            <v>1.2250000000000001</v>
          </cell>
          <cell r="AC183">
            <v>0.75</v>
          </cell>
          <cell r="AD183">
            <v>0.18</v>
          </cell>
          <cell r="AE183">
            <v>0.186</v>
          </cell>
          <cell r="AF183">
            <v>0.40900000000000003</v>
          </cell>
          <cell r="AG183">
            <v>0</v>
          </cell>
          <cell r="AH183">
            <v>86.319000000000017</v>
          </cell>
        </row>
        <row r="185">
          <cell r="C185" t="str">
            <v>TOTAL OF A TO Q</v>
          </cell>
          <cell r="D185">
            <v>1099.627</v>
          </cell>
          <cell r="E185">
            <v>842.08900000000006</v>
          </cell>
          <cell r="F185">
            <v>941.16200000000003</v>
          </cell>
          <cell r="G185">
            <v>2355.7109999999998</v>
          </cell>
          <cell r="H185">
            <v>1520.749</v>
          </cell>
          <cell r="I185">
            <v>580.07700000000011</v>
          </cell>
          <cell r="J185">
            <v>1510.65</v>
          </cell>
          <cell r="K185">
            <v>944.34400000000005</v>
          </cell>
          <cell r="L185">
            <v>1108.45</v>
          </cell>
          <cell r="M185">
            <v>796.81599999999992</v>
          </cell>
          <cell r="N185">
            <v>1132.9180000000001</v>
          </cell>
          <cell r="O185">
            <v>1509.8339999999998</v>
          </cell>
          <cell r="P185">
            <v>686.06400000000008</v>
          </cell>
          <cell r="Q185">
            <v>637.97400000000016</v>
          </cell>
          <cell r="R185">
            <v>1158.0520000000001</v>
          </cell>
          <cell r="S185">
            <v>3853.3400000000011</v>
          </cell>
          <cell r="T185">
            <v>1391.2820000000002</v>
          </cell>
          <cell r="U185">
            <v>1021.146</v>
          </cell>
          <cell r="V185">
            <v>4118.6459999999997</v>
          </cell>
          <cell r="W185">
            <v>1782.1639999999995</v>
          </cell>
          <cell r="X185">
            <v>1094.126</v>
          </cell>
          <cell r="Y185">
            <v>2311.5469999999991</v>
          </cell>
          <cell r="Z185">
            <v>2549.3009999999999</v>
          </cell>
          <cell r="AA185">
            <v>301.58100000000002</v>
          </cell>
          <cell r="AB185">
            <v>344.048</v>
          </cell>
          <cell r="AC185">
            <v>606.88300000000004</v>
          </cell>
          <cell r="AD185">
            <v>144.05400000000003</v>
          </cell>
          <cell r="AE185">
            <v>113.88600000000001</v>
          </cell>
          <cell r="AF185">
            <v>277.911</v>
          </cell>
          <cell r="AG185">
            <v>0</v>
          </cell>
          <cell r="AH185">
            <v>36734.431999999993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istrictwise awppb"/>
      <sheetName val="28"/>
    </sheetNames>
    <sheetDataSet>
      <sheetData sheetId="0" refreshError="1">
        <row r="1">
          <cell r="C1" t="str">
            <v xml:space="preserve">DISBURSEMENT REPORT </v>
          </cell>
        </row>
        <row r="3">
          <cell r="C3" t="str">
            <v xml:space="preserve">DISBURSEMENT DONE BY EACH DISTRICT &amp; MUNICIPAL CORPORATION AGAINST EACH GRANT HEAD </v>
          </cell>
        </row>
        <row r="5">
          <cell r="C5" t="str">
            <v xml:space="preserve">THE MONTH FROM July 2006   </v>
          </cell>
          <cell r="I5" t="str">
            <v>Rs. in lacs</v>
          </cell>
        </row>
        <row r="8">
          <cell r="B8" t="str">
            <v>CODES</v>
          </cell>
          <cell r="C8" t="str">
            <v>GRANT HEADS</v>
          </cell>
          <cell r="D8" t="str">
            <v>AHMEDABAD</v>
          </cell>
          <cell r="E8" t="str">
            <v>MEHSANA</v>
          </cell>
          <cell r="F8" t="str">
            <v>PATAN</v>
          </cell>
          <cell r="G8" t="str">
            <v>RAJKOT</v>
          </cell>
          <cell r="H8" t="str">
            <v>SURAT</v>
          </cell>
          <cell r="I8" t="str">
            <v>NAVSARI</v>
          </cell>
          <cell r="J8" t="str">
            <v>VADODARA</v>
          </cell>
          <cell r="K8" t="str">
            <v>ANAND</v>
          </cell>
          <cell r="L8" t="str">
            <v>KHEDA</v>
          </cell>
          <cell r="M8" t="str">
            <v>AMRELI</v>
          </cell>
          <cell r="N8" t="str">
            <v>VALSAD</v>
          </cell>
          <cell r="O8" t="str">
            <v>BHARUCH</v>
          </cell>
          <cell r="P8" t="str">
            <v>G`NAGAR</v>
          </cell>
          <cell r="Q8" t="str">
            <v>NARMADA</v>
          </cell>
          <cell r="R8" t="str">
            <v>BHAVNAGAR</v>
          </cell>
          <cell r="S8" t="str">
            <v>BANASKANTHA</v>
          </cell>
          <cell r="T8" t="str">
            <v>SABARKANTHA</v>
          </cell>
          <cell r="U8" t="str">
            <v>JAMNAGAR</v>
          </cell>
          <cell r="V8" t="str">
            <v>JUNAGADH</v>
          </cell>
          <cell r="W8" t="str">
            <v>KUTCH</v>
          </cell>
          <cell r="X8" t="str">
            <v>S'NAGAR</v>
          </cell>
          <cell r="Y8" t="str">
            <v>PANCHMAHAL</v>
          </cell>
          <cell r="Z8" t="str">
            <v>DAHOD</v>
          </cell>
          <cell r="AA8" t="str">
            <v>PORBANDAR</v>
          </cell>
          <cell r="AB8" t="str">
            <v>DANG</v>
          </cell>
          <cell r="AC8" t="str">
            <v>MC AHMEDABAD</v>
          </cell>
          <cell r="AD8" t="str">
            <v>MC RAJKOT</v>
          </cell>
          <cell r="AE8" t="str">
            <v>MC VADODARA</v>
          </cell>
          <cell r="AF8" t="str">
            <v>MC SURAT</v>
          </cell>
          <cell r="AG8" t="str">
            <v>S P O</v>
          </cell>
          <cell r="AH8" t="str">
            <v>TOTAL</v>
          </cell>
        </row>
        <row r="10">
          <cell r="D10">
            <v>1</v>
          </cell>
          <cell r="E10">
            <v>2</v>
          </cell>
          <cell r="F10">
            <v>3</v>
          </cell>
          <cell r="G10">
            <v>4</v>
          </cell>
          <cell r="H10">
            <v>5</v>
          </cell>
          <cell r="I10">
            <v>6</v>
          </cell>
          <cell r="J10">
            <v>7</v>
          </cell>
          <cell r="K10">
            <v>8</v>
          </cell>
          <cell r="L10">
            <v>9</v>
          </cell>
          <cell r="M10">
            <v>10</v>
          </cell>
          <cell r="N10">
            <v>11</v>
          </cell>
          <cell r="O10">
            <v>12</v>
          </cell>
          <cell r="P10">
            <v>13</v>
          </cell>
          <cell r="Q10">
            <v>14</v>
          </cell>
          <cell r="R10">
            <v>15</v>
          </cell>
          <cell r="S10">
            <v>16</v>
          </cell>
          <cell r="T10">
            <v>17</v>
          </cell>
          <cell r="U10">
            <v>18</v>
          </cell>
          <cell r="V10">
            <v>19</v>
          </cell>
          <cell r="W10">
            <v>20</v>
          </cell>
          <cell r="X10">
            <v>21</v>
          </cell>
          <cell r="Y10">
            <v>22</v>
          </cell>
          <cell r="Z10">
            <v>23</v>
          </cell>
          <cell r="AA10">
            <v>24</v>
          </cell>
          <cell r="AB10">
            <v>25</v>
          </cell>
          <cell r="AC10">
            <v>26</v>
          </cell>
          <cell r="AD10">
            <v>27</v>
          </cell>
          <cell r="AE10">
            <v>28</v>
          </cell>
          <cell r="AF10">
            <v>29</v>
          </cell>
          <cell r="AG10">
            <v>30</v>
          </cell>
        </row>
        <row r="12">
          <cell r="A12" t="str">
            <v>A</v>
          </cell>
          <cell r="B12" t="str">
            <v>NEW SCHOOL</v>
          </cell>
        </row>
        <row r="14">
          <cell r="B14">
            <v>0.01</v>
          </cell>
          <cell r="C14" t="str">
            <v>New Primary School</v>
          </cell>
          <cell r="AH14">
            <v>0</v>
          </cell>
        </row>
        <row r="15">
          <cell r="B15">
            <v>0.02</v>
          </cell>
          <cell r="C15" t="str">
            <v>New Upper Primary School</v>
          </cell>
          <cell r="AH15">
            <v>0</v>
          </cell>
        </row>
        <row r="17">
          <cell r="C17" t="str">
            <v>SUB TOTAL of 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9">
          <cell r="A19" t="str">
            <v>B</v>
          </cell>
          <cell r="B19" t="str">
            <v>BLOCK RESOURCE CENTRE</v>
          </cell>
        </row>
        <row r="21">
          <cell r="B21">
            <v>1.01</v>
          </cell>
          <cell r="C21" t="str">
            <v>Salary for BRC</v>
          </cell>
          <cell r="D21">
            <v>11.88</v>
          </cell>
          <cell r="E21">
            <v>9.7200000000000006</v>
          </cell>
          <cell r="F21">
            <v>7.56</v>
          </cell>
          <cell r="G21">
            <v>15.12</v>
          </cell>
          <cell r="H21">
            <v>15.12</v>
          </cell>
          <cell r="I21">
            <v>5.4</v>
          </cell>
          <cell r="J21">
            <v>12.96</v>
          </cell>
          <cell r="K21">
            <v>8.64</v>
          </cell>
          <cell r="L21">
            <v>10.8</v>
          </cell>
          <cell r="M21">
            <v>11.88</v>
          </cell>
          <cell r="N21">
            <v>5.4</v>
          </cell>
          <cell r="O21">
            <v>8.64</v>
          </cell>
          <cell r="P21">
            <v>4.32</v>
          </cell>
          <cell r="Q21">
            <v>4.32</v>
          </cell>
          <cell r="R21">
            <v>11.88</v>
          </cell>
          <cell r="S21">
            <v>12.96</v>
          </cell>
          <cell r="T21">
            <v>14.04</v>
          </cell>
          <cell r="U21">
            <v>10.8</v>
          </cell>
          <cell r="V21">
            <v>15.12</v>
          </cell>
          <cell r="W21">
            <v>10.8</v>
          </cell>
          <cell r="X21">
            <v>5.4</v>
          </cell>
          <cell r="Y21">
            <v>11.88</v>
          </cell>
          <cell r="Z21">
            <v>7.56</v>
          </cell>
          <cell r="AA21">
            <v>3.24</v>
          </cell>
          <cell r="AH21">
            <v>235.44000000000003</v>
          </cell>
        </row>
        <row r="22">
          <cell r="B22">
            <v>1.02</v>
          </cell>
          <cell r="C22" t="str">
            <v>Salary of BRP</v>
          </cell>
          <cell r="AH22">
            <v>0</v>
          </cell>
        </row>
        <row r="23">
          <cell r="B23">
            <v>1.03</v>
          </cell>
          <cell r="C23" t="str">
            <v>Furniture for BRC</v>
          </cell>
          <cell r="AH23">
            <v>0</v>
          </cell>
        </row>
        <row r="24">
          <cell r="B24">
            <v>1.04</v>
          </cell>
          <cell r="C24" t="str">
            <v>Contingency Grant to BRC</v>
          </cell>
          <cell r="D24">
            <v>1.375</v>
          </cell>
          <cell r="E24">
            <v>1.125</v>
          </cell>
          <cell r="F24">
            <v>0.875</v>
          </cell>
          <cell r="G24">
            <v>1.75</v>
          </cell>
          <cell r="H24">
            <v>1.75</v>
          </cell>
          <cell r="I24">
            <v>0.625</v>
          </cell>
          <cell r="J24">
            <v>1.5</v>
          </cell>
          <cell r="K24">
            <v>1</v>
          </cell>
          <cell r="L24">
            <v>1.25</v>
          </cell>
          <cell r="M24">
            <v>1.375</v>
          </cell>
          <cell r="N24">
            <v>0.625</v>
          </cell>
          <cell r="O24">
            <v>1</v>
          </cell>
          <cell r="P24">
            <v>0.5</v>
          </cell>
          <cell r="Q24">
            <v>0.5</v>
          </cell>
          <cell r="R24">
            <v>1.375</v>
          </cell>
          <cell r="S24">
            <v>1.5</v>
          </cell>
          <cell r="T24">
            <v>1.625</v>
          </cell>
          <cell r="U24">
            <v>1.25</v>
          </cell>
          <cell r="V24">
            <v>1.75</v>
          </cell>
          <cell r="W24">
            <v>1.25</v>
          </cell>
          <cell r="X24">
            <v>1.25</v>
          </cell>
          <cell r="Y24">
            <v>1.375</v>
          </cell>
          <cell r="Z24">
            <v>0.875</v>
          </cell>
          <cell r="AA24">
            <v>0.375</v>
          </cell>
          <cell r="AB24">
            <v>0.125</v>
          </cell>
          <cell r="AH24">
            <v>28</v>
          </cell>
        </row>
        <row r="25">
          <cell r="B25">
            <v>1.05</v>
          </cell>
          <cell r="C25" t="str">
            <v>Meeting and Travel Allowances</v>
          </cell>
          <cell r="D25">
            <v>0.66</v>
          </cell>
          <cell r="E25">
            <v>0.54</v>
          </cell>
          <cell r="F25">
            <v>0.42</v>
          </cell>
          <cell r="G25">
            <v>0.84</v>
          </cell>
          <cell r="H25">
            <v>0.84</v>
          </cell>
          <cell r="I25">
            <v>0.3</v>
          </cell>
          <cell r="J25">
            <v>0.72</v>
          </cell>
          <cell r="K25">
            <v>0.48</v>
          </cell>
          <cell r="L25">
            <v>0.6</v>
          </cell>
          <cell r="M25">
            <v>0.66</v>
          </cell>
          <cell r="N25">
            <v>0.3</v>
          </cell>
          <cell r="O25">
            <v>0.48</v>
          </cell>
          <cell r="P25">
            <v>0.24</v>
          </cell>
          <cell r="Q25">
            <v>0.24</v>
          </cell>
          <cell r="R25">
            <v>0.66</v>
          </cell>
          <cell r="S25">
            <v>0.72</v>
          </cell>
          <cell r="T25">
            <v>0.78</v>
          </cell>
          <cell r="U25">
            <v>0.6</v>
          </cell>
          <cell r="V25">
            <v>0.84</v>
          </cell>
          <cell r="W25">
            <v>0.6</v>
          </cell>
          <cell r="X25">
            <v>0.6</v>
          </cell>
          <cell r="Y25">
            <v>0.66</v>
          </cell>
          <cell r="Z25">
            <v>0.42</v>
          </cell>
          <cell r="AA25">
            <v>0.18</v>
          </cell>
          <cell r="AB25">
            <v>0.06</v>
          </cell>
          <cell r="AH25">
            <v>13.439999999999998</v>
          </cell>
        </row>
        <row r="26">
          <cell r="B26">
            <v>1.06</v>
          </cell>
          <cell r="C26" t="str">
            <v>TLM Grant to BRC</v>
          </cell>
          <cell r="D26">
            <v>0.55000000000000004</v>
          </cell>
          <cell r="E26">
            <v>0.45</v>
          </cell>
          <cell r="F26">
            <v>0.35</v>
          </cell>
          <cell r="G26">
            <v>0.7</v>
          </cell>
          <cell r="H26">
            <v>0.7</v>
          </cell>
          <cell r="I26">
            <v>0.25</v>
          </cell>
          <cell r="J26">
            <v>0.6</v>
          </cell>
          <cell r="K26">
            <v>0.4</v>
          </cell>
          <cell r="L26">
            <v>0.5</v>
          </cell>
          <cell r="M26">
            <v>0.55000000000000004</v>
          </cell>
          <cell r="N26">
            <v>0.25</v>
          </cell>
          <cell r="O26">
            <v>0.4</v>
          </cell>
          <cell r="P26">
            <v>0.2</v>
          </cell>
          <cell r="Q26">
            <v>0.2</v>
          </cell>
          <cell r="R26">
            <v>0.55000000000000004</v>
          </cell>
          <cell r="S26">
            <v>0.6</v>
          </cell>
          <cell r="T26">
            <v>0.65</v>
          </cell>
          <cell r="U26">
            <v>0.5</v>
          </cell>
          <cell r="V26">
            <v>0.7</v>
          </cell>
          <cell r="W26">
            <v>0.5</v>
          </cell>
          <cell r="X26">
            <v>0.5</v>
          </cell>
          <cell r="Y26">
            <v>0.55000000000000004</v>
          </cell>
          <cell r="Z26">
            <v>0.35</v>
          </cell>
          <cell r="AA26">
            <v>0.15</v>
          </cell>
          <cell r="AB26">
            <v>0.05</v>
          </cell>
          <cell r="AH26">
            <v>11.200000000000001</v>
          </cell>
        </row>
        <row r="27">
          <cell r="B27">
            <v>1.07</v>
          </cell>
          <cell r="C27" t="str">
            <v>Others</v>
          </cell>
          <cell r="AH27">
            <v>0</v>
          </cell>
        </row>
        <row r="29">
          <cell r="C29" t="str">
            <v>SUB TOTAL of B</v>
          </cell>
          <cell r="D29">
            <v>14.465000000000002</v>
          </cell>
          <cell r="E29">
            <v>11.835000000000001</v>
          </cell>
          <cell r="F29">
            <v>9.2049999999999983</v>
          </cell>
          <cell r="G29">
            <v>18.409999999999997</v>
          </cell>
          <cell r="H29">
            <v>18.409999999999997</v>
          </cell>
          <cell r="I29">
            <v>6.5750000000000002</v>
          </cell>
          <cell r="J29">
            <v>15.780000000000001</v>
          </cell>
          <cell r="K29">
            <v>10.520000000000001</v>
          </cell>
          <cell r="L29">
            <v>13.15</v>
          </cell>
          <cell r="M29">
            <v>14.465000000000002</v>
          </cell>
          <cell r="N29">
            <v>6.5750000000000002</v>
          </cell>
          <cell r="O29">
            <v>10.520000000000001</v>
          </cell>
          <cell r="P29">
            <v>5.2600000000000007</v>
          </cell>
          <cell r="Q29">
            <v>5.2600000000000007</v>
          </cell>
          <cell r="R29">
            <v>14.465000000000002</v>
          </cell>
          <cell r="S29">
            <v>15.780000000000001</v>
          </cell>
          <cell r="T29">
            <v>17.094999999999999</v>
          </cell>
          <cell r="U29">
            <v>13.15</v>
          </cell>
          <cell r="V29">
            <v>18.409999999999997</v>
          </cell>
          <cell r="W29">
            <v>13.15</v>
          </cell>
          <cell r="X29">
            <v>7.75</v>
          </cell>
          <cell r="Y29">
            <v>14.465000000000002</v>
          </cell>
          <cell r="Z29">
            <v>9.2049999999999983</v>
          </cell>
          <cell r="AA29">
            <v>3.9450000000000003</v>
          </cell>
          <cell r="AB29">
            <v>0.23499999999999999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288.08000000000004</v>
          </cell>
        </row>
        <row r="31">
          <cell r="A31" t="str">
            <v>C</v>
          </cell>
          <cell r="B31" t="str">
            <v>CLUSTER RESOURCE CENTRE</v>
          </cell>
        </row>
        <row r="33">
          <cell r="B33">
            <v>2.0099999999999998</v>
          </cell>
          <cell r="C33" t="str">
            <v>Salary for CRC</v>
          </cell>
          <cell r="D33">
            <v>42</v>
          </cell>
          <cell r="E33">
            <v>28.8</v>
          </cell>
          <cell r="F33">
            <v>20.7</v>
          </cell>
          <cell r="G33">
            <v>44.7</v>
          </cell>
          <cell r="H33">
            <v>65.400000000000006</v>
          </cell>
          <cell r="I33">
            <v>25.2</v>
          </cell>
          <cell r="J33">
            <v>63</v>
          </cell>
          <cell r="K33">
            <v>37.5</v>
          </cell>
          <cell r="L33">
            <v>56.1</v>
          </cell>
          <cell r="M33">
            <v>36.299999999999997</v>
          </cell>
          <cell r="N33">
            <v>28.5</v>
          </cell>
          <cell r="O33">
            <v>30.6</v>
          </cell>
          <cell r="P33">
            <v>17.100000000000001</v>
          </cell>
          <cell r="Q33">
            <v>21</v>
          </cell>
          <cell r="R33">
            <v>3.9</v>
          </cell>
          <cell r="S33">
            <v>1.8</v>
          </cell>
          <cell r="T33">
            <v>6</v>
          </cell>
          <cell r="U33">
            <v>4.8</v>
          </cell>
          <cell r="V33">
            <v>14.4</v>
          </cell>
          <cell r="W33">
            <v>1.2</v>
          </cell>
          <cell r="X33">
            <v>3</v>
          </cell>
          <cell r="Y33">
            <v>6.6</v>
          </cell>
          <cell r="Z33">
            <v>9.3000000000000007</v>
          </cell>
          <cell r="AC33">
            <v>12.9</v>
          </cell>
          <cell r="AD33">
            <v>6.9</v>
          </cell>
          <cell r="AE33">
            <v>4.8</v>
          </cell>
          <cell r="AF33">
            <v>9.9</v>
          </cell>
          <cell r="AH33">
            <v>602.39999999999986</v>
          </cell>
        </row>
        <row r="34">
          <cell r="B34">
            <v>2.02</v>
          </cell>
          <cell r="C34" t="str">
            <v>Furniture for CRC</v>
          </cell>
          <cell r="AH34">
            <v>0</v>
          </cell>
        </row>
        <row r="35">
          <cell r="B35">
            <v>2.0299999999999998</v>
          </cell>
          <cell r="C35" t="str">
            <v>Contigency Grant for CRC</v>
          </cell>
          <cell r="D35">
            <v>3.5</v>
          </cell>
          <cell r="E35">
            <v>2.4</v>
          </cell>
          <cell r="F35">
            <v>1.7250000000000001</v>
          </cell>
          <cell r="G35">
            <v>3.7250000000000001</v>
          </cell>
          <cell r="H35">
            <v>5.4</v>
          </cell>
          <cell r="I35">
            <v>2.1</v>
          </cell>
          <cell r="J35">
            <v>5.25</v>
          </cell>
          <cell r="K35">
            <v>3.125</v>
          </cell>
          <cell r="L35">
            <v>4.6749999999999998</v>
          </cell>
          <cell r="M35">
            <v>3.0249999999999999</v>
          </cell>
          <cell r="N35">
            <v>2.5750000000000002</v>
          </cell>
          <cell r="O35">
            <v>2.5499999999999998</v>
          </cell>
          <cell r="P35">
            <v>1.425</v>
          </cell>
          <cell r="Q35">
            <v>1.75</v>
          </cell>
          <cell r="R35">
            <v>3.625</v>
          </cell>
          <cell r="S35">
            <v>5</v>
          </cell>
          <cell r="T35">
            <v>5.35</v>
          </cell>
          <cell r="U35">
            <v>3.6</v>
          </cell>
          <cell r="V35">
            <v>4.0999999999999996</v>
          </cell>
          <cell r="W35">
            <v>4.4000000000000004</v>
          </cell>
          <cell r="X35">
            <v>3.375</v>
          </cell>
          <cell r="Y35">
            <v>4.1500000000000004</v>
          </cell>
          <cell r="Z35">
            <v>2.3730000000000002</v>
          </cell>
          <cell r="AA35">
            <v>0.85</v>
          </cell>
          <cell r="AB35">
            <v>0.8</v>
          </cell>
          <cell r="AC35">
            <v>1.075</v>
          </cell>
          <cell r="AD35">
            <v>0.57499999999999996</v>
          </cell>
          <cell r="AE35">
            <v>0.4</v>
          </cell>
          <cell r="AF35">
            <v>0.82499999999999996</v>
          </cell>
          <cell r="AH35">
            <v>83.723000000000027</v>
          </cell>
        </row>
        <row r="36">
          <cell r="B36">
            <v>2.04</v>
          </cell>
          <cell r="C36" t="str">
            <v>Meeting and Travel Allowance</v>
          </cell>
          <cell r="D36">
            <v>3.36</v>
          </cell>
          <cell r="E36">
            <v>2.3039999999999998</v>
          </cell>
          <cell r="F36">
            <v>1.6560000000000001</v>
          </cell>
          <cell r="G36">
            <v>3.5760000000000001</v>
          </cell>
          <cell r="H36">
            <v>5.2320000000000002</v>
          </cell>
          <cell r="I36">
            <v>2.016</v>
          </cell>
          <cell r="J36">
            <v>5.04</v>
          </cell>
          <cell r="K36">
            <v>3</v>
          </cell>
          <cell r="L36">
            <v>4.4879999999999995</v>
          </cell>
          <cell r="M36">
            <v>2.9039999999999999</v>
          </cell>
          <cell r="N36">
            <v>2.472</v>
          </cell>
          <cell r="O36">
            <v>2.448</v>
          </cell>
          <cell r="P36">
            <v>1.3679999999999999</v>
          </cell>
          <cell r="Q36">
            <v>1.68</v>
          </cell>
          <cell r="R36">
            <v>3.48</v>
          </cell>
          <cell r="S36">
            <v>4.8</v>
          </cell>
          <cell r="T36">
            <v>5.1360000000000001</v>
          </cell>
          <cell r="U36">
            <v>3.456</v>
          </cell>
          <cell r="V36">
            <v>3.9359999999999999</v>
          </cell>
          <cell r="W36">
            <v>4.2240000000000002</v>
          </cell>
          <cell r="X36">
            <v>3.24</v>
          </cell>
          <cell r="Y36">
            <v>3.984</v>
          </cell>
          <cell r="Z36">
            <v>2.2799999999999998</v>
          </cell>
          <cell r="AA36">
            <v>0.81600000000000006</v>
          </cell>
          <cell r="AB36">
            <v>0.76800000000000002</v>
          </cell>
          <cell r="AC36">
            <v>1.032</v>
          </cell>
          <cell r="AD36">
            <v>0.55200000000000005</v>
          </cell>
          <cell r="AE36">
            <v>0.38400000000000001</v>
          </cell>
          <cell r="AF36">
            <v>0.79200000000000004</v>
          </cell>
          <cell r="AH36">
            <v>80.423999999999992</v>
          </cell>
        </row>
        <row r="37">
          <cell r="B37">
            <v>2.0499999999999998</v>
          </cell>
          <cell r="C37" t="str">
            <v>TLM Grant to CRC</v>
          </cell>
          <cell r="D37">
            <v>1.4</v>
          </cell>
          <cell r="E37">
            <v>0.96</v>
          </cell>
          <cell r="F37">
            <v>0.69</v>
          </cell>
          <cell r="G37">
            <v>1.49</v>
          </cell>
          <cell r="H37">
            <v>2.1800000000000002</v>
          </cell>
          <cell r="I37">
            <v>0.84</v>
          </cell>
          <cell r="J37">
            <v>2.1</v>
          </cell>
          <cell r="K37">
            <v>1.25</v>
          </cell>
          <cell r="L37">
            <v>1.87</v>
          </cell>
          <cell r="M37">
            <v>1.21</v>
          </cell>
          <cell r="N37">
            <v>1.03</v>
          </cell>
          <cell r="O37">
            <v>1.02</v>
          </cell>
          <cell r="P37">
            <v>0.56999999999999995</v>
          </cell>
          <cell r="Q37">
            <v>0.7</v>
          </cell>
          <cell r="R37">
            <v>1.45</v>
          </cell>
          <cell r="S37">
            <v>2</v>
          </cell>
          <cell r="T37">
            <v>2.14</v>
          </cell>
          <cell r="U37">
            <v>1.44</v>
          </cell>
          <cell r="V37">
            <v>1.64</v>
          </cell>
          <cell r="W37">
            <v>1.76</v>
          </cell>
          <cell r="X37">
            <v>1.35</v>
          </cell>
          <cell r="Y37">
            <v>1.66</v>
          </cell>
          <cell r="Z37">
            <v>0.95</v>
          </cell>
          <cell r="AA37">
            <v>0.34</v>
          </cell>
          <cell r="AB37">
            <v>0.32</v>
          </cell>
          <cell r="AC37">
            <v>0.43</v>
          </cell>
          <cell r="AD37">
            <v>0.23</v>
          </cell>
          <cell r="AE37">
            <v>0.16</v>
          </cell>
          <cell r="AF37">
            <v>0.33</v>
          </cell>
          <cell r="AH37">
            <v>33.51</v>
          </cell>
        </row>
        <row r="38">
          <cell r="B38">
            <v>2.06</v>
          </cell>
          <cell r="C38" t="str">
            <v>Others</v>
          </cell>
          <cell r="AH38">
            <v>0</v>
          </cell>
        </row>
        <row r="40">
          <cell r="C40" t="str">
            <v>SUB TOTAL of C</v>
          </cell>
          <cell r="D40">
            <v>50.26</v>
          </cell>
          <cell r="E40">
            <v>34.463999999999999</v>
          </cell>
          <cell r="F40">
            <v>24.771000000000001</v>
          </cell>
          <cell r="G40">
            <v>53.491000000000007</v>
          </cell>
          <cell r="H40">
            <v>78.212000000000018</v>
          </cell>
          <cell r="I40">
            <v>30.156000000000002</v>
          </cell>
          <cell r="J40">
            <v>75.39</v>
          </cell>
          <cell r="K40">
            <v>44.875</v>
          </cell>
          <cell r="L40">
            <v>67.13300000000001</v>
          </cell>
          <cell r="M40">
            <v>43.439</v>
          </cell>
          <cell r="N40">
            <v>34.576999999999998</v>
          </cell>
          <cell r="O40">
            <v>36.618000000000002</v>
          </cell>
          <cell r="P40">
            <v>20.463000000000001</v>
          </cell>
          <cell r="Q40">
            <v>25.13</v>
          </cell>
          <cell r="R40">
            <v>12.455</v>
          </cell>
          <cell r="S40">
            <v>13.6</v>
          </cell>
          <cell r="T40">
            <v>18.626000000000001</v>
          </cell>
          <cell r="U40">
            <v>13.295999999999999</v>
          </cell>
          <cell r="V40">
            <v>24.076000000000001</v>
          </cell>
          <cell r="W40">
            <v>11.584000000000001</v>
          </cell>
          <cell r="X40">
            <v>10.965</v>
          </cell>
          <cell r="Y40">
            <v>16.393999999999998</v>
          </cell>
          <cell r="Z40">
            <v>14.903</v>
          </cell>
          <cell r="AA40">
            <v>2.0059999999999998</v>
          </cell>
          <cell r="AB40">
            <v>1.8880000000000001</v>
          </cell>
          <cell r="AC40">
            <v>15.436999999999999</v>
          </cell>
          <cell r="AD40">
            <v>8.2570000000000014</v>
          </cell>
          <cell r="AE40">
            <v>5.7440000000000007</v>
          </cell>
          <cell r="AF40">
            <v>11.847</v>
          </cell>
          <cell r="AG40">
            <v>0</v>
          </cell>
          <cell r="AH40">
            <v>800.05700000000013</v>
          </cell>
        </row>
        <row r="42">
          <cell r="A42" t="str">
            <v>D</v>
          </cell>
          <cell r="B42" t="str">
            <v>CIVIL WORKS</v>
          </cell>
        </row>
        <row r="44">
          <cell r="B44">
            <v>3.01</v>
          </cell>
          <cell r="C44" t="str">
            <v>BRC Building</v>
          </cell>
          <cell r="D44">
            <v>20.03</v>
          </cell>
          <cell r="E44">
            <v>6</v>
          </cell>
          <cell r="F44">
            <v>12</v>
          </cell>
          <cell r="G44">
            <v>8.35</v>
          </cell>
          <cell r="H44">
            <v>18.14</v>
          </cell>
          <cell r="I44">
            <v>12</v>
          </cell>
          <cell r="J44">
            <v>24</v>
          </cell>
          <cell r="K44">
            <v>24</v>
          </cell>
          <cell r="L44">
            <v>27.04</v>
          </cell>
          <cell r="M44">
            <v>9.69</v>
          </cell>
          <cell r="N44">
            <v>6.3</v>
          </cell>
          <cell r="O44">
            <v>0.55000000000000004</v>
          </cell>
          <cell r="P44">
            <v>0.65</v>
          </cell>
          <cell r="Q44">
            <v>2.4</v>
          </cell>
          <cell r="S44">
            <v>18</v>
          </cell>
          <cell r="U44">
            <v>6</v>
          </cell>
          <cell r="V44">
            <v>21</v>
          </cell>
          <cell r="W44">
            <v>24</v>
          </cell>
          <cell r="Y44">
            <v>0.5</v>
          </cell>
          <cell r="Z44">
            <v>12</v>
          </cell>
          <cell r="AA44">
            <v>6</v>
          </cell>
          <cell r="AC44">
            <v>2.72</v>
          </cell>
          <cell r="AH44">
            <v>261.37000000000006</v>
          </cell>
        </row>
        <row r="45">
          <cell r="B45">
            <v>3.02</v>
          </cell>
          <cell r="C45" t="str">
            <v>CRC Building</v>
          </cell>
          <cell r="D45">
            <v>0.6</v>
          </cell>
          <cell r="E45">
            <v>3.9</v>
          </cell>
          <cell r="F45">
            <v>1.5</v>
          </cell>
          <cell r="G45">
            <v>1.59</v>
          </cell>
          <cell r="H45">
            <v>2.1</v>
          </cell>
          <cell r="I45">
            <v>3.59</v>
          </cell>
          <cell r="J45">
            <v>3</v>
          </cell>
          <cell r="K45">
            <v>1.5</v>
          </cell>
          <cell r="L45">
            <v>0.9</v>
          </cell>
          <cell r="N45">
            <v>0.59</v>
          </cell>
          <cell r="P45">
            <v>1.6</v>
          </cell>
          <cell r="Q45">
            <v>0.6</v>
          </cell>
          <cell r="S45">
            <v>1.5</v>
          </cell>
          <cell r="T45">
            <v>0.3</v>
          </cell>
          <cell r="V45">
            <v>1.97</v>
          </cell>
          <cell r="Y45">
            <v>1.5</v>
          </cell>
          <cell r="Z45">
            <v>0.25</v>
          </cell>
          <cell r="AA45">
            <v>0.6</v>
          </cell>
          <cell r="AD45">
            <v>4.21</v>
          </cell>
          <cell r="AE45">
            <v>0.6</v>
          </cell>
          <cell r="AH45">
            <v>32.400000000000006</v>
          </cell>
        </row>
        <row r="46">
          <cell r="B46">
            <v>3.03</v>
          </cell>
          <cell r="C46" t="str">
            <v>Primary School</v>
          </cell>
          <cell r="E46">
            <v>2.19</v>
          </cell>
          <cell r="N46">
            <v>15.75</v>
          </cell>
          <cell r="O46">
            <v>21</v>
          </cell>
          <cell r="S46">
            <v>125.11</v>
          </cell>
          <cell r="T46">
            <v>93.67</v>
          </cell>
          <cell r="U46">
            <v>2.4500000000000002</v>
          </cell>
          <cell r="W46">
            <v>212.1</v>
          </cell>
          <cell r="Y46">
            <v>30.84</v>
          </cell>
          <cell r="Z46">
            <v>41.12</v>
          </cell>
          <cell r="AH46">
            <v>544.2299999999999</v>
          </cell>
        </row>
        <row r="47">
          <cell r="B47">
            <v>3.04</v>
          </cell>
          <cell r="C47" t="str">
            <v>Upper Primary School</v>
          </cell>
          <cell r="AH47">
            <v>0</v>
          </cell>
        </row>
        <row r="48">
          <cell r="B48">
            <v>3.05</v>
          </cell>
          <cell r="C48" t="str">
            <v>Building Less (P)</v>
          </cell>
          <cell r="G48">
            <v>0.52</v>
          </cell>
          <cell r="L48">
            <v>1.67</v>
          </cell>
          <cell r="N48">
            <v>0.49</v>
          </cell>
          <cell r="AH48">
            <v>2.6799999999999997</v>
          </cell>
        </row>
        <row r="49">
          <cell r="B49">
            <v>3.06</v>
          </cell>
          <cell r="C49" t="str">
            <v>Building Less (UP)</v>
          </cell>
          <cell r="AH49">
            <v>0</v>
          </cell>
        </row>
        <row r="50">
          <cell r="B50">
            <v>3.07</v>
          </cell>
          <cell r="C50" t="str">
            <v>Additional Class Room</v>
          </cell>
          <cell r="D50">
            <v>130.36000000000001</v>
          </cell>
          <cell r="E50">
            <v>262.93</v>
          </cell>
          <cell r="F50">
            <v>164.65</v>
          </cell>
          <cell r="G50">
            <v>1394.14</v>
          </cell>
          <cell r="H50">
            <v>118.93</v>
          </cell>
          <cell r="I50">
            <v>120.34</v>
          </cell>
          <cell r="J50">
            <v>292.76</v>
          </cell>
          <cell r="K50">
            <v>130.08000000000001</v>
          </cell>
          <cell r="L50">
            <v>192.01</v>
          </cell>
          <cell r="M50">
            <v>157.08000000000001</v>
          </cell>
          <cell r="N50">
            <v>452.17</v>
          </cell>
          <cell r="O50">
            <v>436.08</v>
          </cell>
          <cell r="P50">
            <v>85.87</v>
          </cell>
          <cell r="Q50">
            <v>191.85</v>
          </cell>
          <cell r="R50">
            <v>202.43</v>
          </cell>
          <cell r="S50">
            <v>2033.42</v>
          </cell>
          <cell r="T50">
            <v>199.47</v>
          </cell>
          <cell r="U50">
            <v>256.85000000000002</v>
          </cell>
          <cell r="V50">
            <v>2396.2399999999998</v>
          </cell>
          <cell r="W50">
            <v>801</v>
          </cell>
          <cell r="X50">
            <v>163.52000000000001</v>
          </cell>
          <cell r="Y50">
            <v>1292.04</v>
          </cell>
          <cell r="Z50">
            <v>1166.6500000000001</v>
          </cell>
          <cell r="AA50">
            <v>46.06</v>
          </cell>
          <cell r="AB50">
            <v>120.3</v>
          </cell>
          <cell r="AC50">
            <v>142.78</v>
          </cell>
          <cell r="AD50">
            <v>43.01</v>
          </cell>
          <cell r="AE50">
            <v>45.4</v>
          </cell>
          <cell r="AH50">
            <v>13038.42</v>
          </cell>
        </row>
        <row r="51">
          <cell r="B51">
            <v>3.08</v>
          </cell>
          <cell r="C51" t="str">
            <v>Additional Class Room (Multilevel Framed Structure)</v>
          </cell>
          <cell r="D51">
            <v>182.16</v>
          </cell>
          <cell r="F51">
            <v>139</v>
          </cell>
          <cell r="G51">
            <v>294.5</v>
          </cell>
          <cell r="H51">
            <v>97.34</v>
          </cell>
          <cell r="I51">
            <v>56.52</v>
          </cell>
          <cell r="J51">
            <v>191.16</v>
          </cell>
          <cell r="K51">
            <v>173.25</v>
          </cell>
          <cell r="L51">
            <v>159.5</v>
          </cell>
          <cell r="M51">
            <v>91</v>
          </cell>
          <cell r="N51">
            <v>41.76</v>
          </cell>
          <cell r="O51">
            <v>42.64</v>
          </cell>
          <cell r="P51">
            <v>127.2</v>
          </cell>
          <cell r="Q51">
            <v>81</v>
          </cell>
          <cell r="R51">
            <v>176.58</v>
          </cell>
          <cell r="S51">
            <v>616</v>
          </cell>
          <cell r="T51">
            <v>154.84</v>
          </cell>
          <cell r="U51">
            <v>69</v>
          </cell>
          <cell r="V51">
            <v>919.8</v>
          </cell>
          <cell r="X51">
            <v>184.25</v>
          </cell>
          <cell r="Y51">
            <v>161.5</v>
          </cell>
          <cell r="Z51">
            <v>490.96</v>
          </cell>
          <cell r="AA51">
            <v>35.04</v>
          </cell>
          <cell r="AD51">
            <v>12.44</v>
          </cell>
          <cell r="AH51">
            <v>4497.4399999999996</v>
          </cell>
        </row>
        <row r="52">
          <cell r="B52">
            <v>3.09</v>
          </cell>
          <cell r="C52" t="str">
            <v>Additional Class Room (Pile foundation)</v>
          </cell>
          <cell r="D52">
            <v>34.200000000000003</v>
          </cell>
          <cell r="H52">
            <v>133.28</v>
          </cell>
          <cell r="O52">
            <v>483.84</v>
          </cell>
          <cell r="AH52">
            <v>651.31999999999994</v>
          </cell>
        </row>
        <row r="53">
          <cell r="B53">
            <v>3.1</v>
          </cell>
          <cell r="C53" t="str">
            <v>Head Masters Room</v>
          </cell>
          <cell r="L53">
            <v>0.26</v>
          </cell>
          <cell r="AH53">
            <v>0.26</v>
          </cell>
        </row>
        <row r="54">
          <cell r="B54">
            <v>3.11</v>
          </cell>
          <cell r="C54" t="str">
            <v>Toilets / Urinals</v>
          </cell>
          <cell r="I54">
            <v>0.62</v>
          </cell>
          <cell r="Q54">
            <v>0.05</v>
          </cell>
          <cell r="AA54">
            <v>0.4</v>
          </cell>
          <cell r="AC54">
            <v>2.13</v>
          </cell>
          <cell r="AD54">
            <v>0.86</v>
          </cell>
          <cell r="AE54">
            <v>0.84</v>
          </cell>
          <cell r="AH54">
            <v>4.9000000000000004</v>
          </cell>
        </row>
        <row r="55">
          <cell r="B55">
            <v>3.12</v>
          </cell>
          <cell r="C55" t="str">
            <v>Drinking Water Facility</v>
          </cell>
          <cell r="AC55">
            <v>1.28</v>
          </cell>
          <cell r="AD55">
            <v>0.38</v>
          </cell>
          <cell r="AH55">
            <v>1.6600000000000001</v>
          </cell>
        </row>
        <row r="56">
          <cell r="B56">
            <v>3.13</v>
          </cell>
          <cell r="C56" t="str">
            <v>Boundry Wall</v>
          </cell>
          <cell r="I56">
            <v>3.99</v>
          </cell>
          <cell r="V56">
            <v>0.55000000000000004</v>
          </cell>
          <cell r="AA56">
            <v>0.38</v>
          </cell>
          <cell r="AC56">
            <v>0.8</v>
          </cell>
          <cell r="AH56">
            <v>5.72</v>
          </cell>
        </row>
        <row r="57">
          <cell r="B57">
            <v>3.14</v>
          </cell>
          <cell r="C57" t="str">
            <v>Separation Wall</v>
          </cell>
          <cell r="AH57">
            <v>0</v>
          </cell>
        </row>
        <row r="58">
          <cell r="B58">
            <v>3.15</v>
          </cell>
          <cell r="C58" t="str">
            <v>Electrification</v>
          </cell>
          <cell r="AH58">
            <v>0</v>
          </cell>
        </row>
        <row r="59">
          <cell r="B59">
            <v>3.16</v>
          </cell>
          <cell r="C59" t="str">
            <v>Child Friendly</v>
          </cell>
          <cell r="N59">
            <v>1.2</v>
          </cell>
          <cell r="O59">
            <v>1.6</v>
          </cell>
          <cell r="S59">
            <v>10</v>
          </cell>
          <cell r="T59">
            <v>7.6</v>
          </cell>
          <cell r="Y59">
            <v>2.4</v>
          </cell>
          <cell r="Z59">
            <v>3.2</v>
          </cell>
          <cell r="AH59">
            <v>25.999999999999996</v>
          </cell>
        </row>
        <row r="60">
          <cell r="B60">
            <v>3.17</v>
          </cell>
          <cell r="C60" t="str">
            <v>Rain Water Harvesting</v>
          </cell>
          <cell r="D60">
            <v>8.24</v>
          </cell>
          <cell r="E60">
            <v>9.27</v>
          </cell>
          <cell r="F60">
            <v>2</v>
          </cell>
          <cell r="G60">
            <v>10.3</v>
          </cell>
          <cell r="H60">
            <v>3.09</v>
          </cell>
          <cell r="I60">
            <v>3</v>
          </cell>
          <cell r="J60">
            <v>10</v>
          </cell>
          <cell r="M60">
            <v>10.3</v>
          </cell>
          <cell r="N60">
            <v>25</v>
          </cell>
          <cell r="O60">
            <v>7.21</v>
          </cell>
          <cell r="P60">
            <v>10.3</v>
          </cell>
          <cell r="Q60">
            <v>6.18</v>
          </cell>
          <cell r="R60">
            <v>10.3</v>
          </cell>
          <cell r="S60">
            <v>5.15</v>
          </cell>
          <cell r="T60">
            <v>3.09</v>
          </cell>
          <cell r="V60">
            <v>14.42</v>
          </cell>
          <cell r="W60">
            <v>14</v>
          </cell>
          <cell r="X60">
            <v>10.3</v>
          </cell>
          <cell r="Y60">
            <v>11.33</v>
          </cell>
          <cell r="Z60">
            <v>18.54</v>
          </cell>
          <cell r="AA60">
            <v>10.3</v>
          </cell>
          <cell r="AB60">
            <v>0.2</v>
          </cell>
          <cell r="AC60">
            <v>0.62</v>
          </cell>
          <cell r="AH60">
            <v>203.14000000000001</v>
          </cell>
        </row>
        <row r="61">
          <cell r="B61">
            <v>3.18</v>
          </cell>
          <cell r="C61" t="str">
            <v>Others MDM Kitchen Shed</v>
          </cell>
          <cell r="AD61">
            <v>0.26</v>
          </cell>
          <cell r="AH61">
            <v>0.26</v>
          </cell>
        </row>
        <row r="63">
          <cell r="C63" t="str">
            <v>SUB TOTAL of D</v>
          </cell>
          <cell r="D63">
            <v>375.59</v>
          </cell>
          <cell r="E63">
            <v>284.28999999999996</v>
          </cell>
          <cell r="F63">
            <v>319.14999999999998</v>
          </cell>
          <cell r="G63">
            <v>1709.4</v>
          </cell>
          <cell r="H63">
            <v>372.88</v>
          </cell>
          <cell r="I63">
            <v>200.06000000000003</v>
          </cell>
          <cell r="J63">
            <v>520.91999999999996</v>
          </cell>
          <cell r="K63">
            <v>328.83000000000004</v>
          </cell>
          <cell r="L63">
            <v>381.38</v>
          </cell>
          <cell r="M63">
            <v>268.07</v>
          </cell>
          <cell r="N63">
            <v>543.2600000000001</v>
          </cell>
          <cell r="O63">
            <v>992.92</v>
          </cell>
          <cell r="P63">
            <v>225.62</v>
          </cell>
          <cell r="Q63">
            <v>282.08000000000004</v>
          </cell>
          <cell r="R63">
            <v>389.31</v>
          </cell>
          <cell r="S63">
            <v>2809.1800000000003</v>
          </cell>
          <cell r="T63">
            <v>458.96999999999997</v>
          </cell>
          <cell r="U63">
            <v>334.3</v>
          </cell>
          <cell r="V63">
            <v>3353.9799999999996</v>
          </cell>
          <cell r="W63">
            <v>1051.0999999999999</v>
          </cell>
          <cell r="X63">
            <v>358.07</v>
          </cell>
          <cell r="Y63">
            <v>1500.11</v>
          </cell>
          <cell r="Z63">
            <v>1732.72</v>
          </cell>
          <cell r="AA63">
            <v>98.78</v>
          </cell>
          <cell r="AB63">
            <v>120.5</v>
          </cell>
          <cell r="AC63">
            <v>150.33000000000001</v>
          </cell>
          <cell r="AD63">
            <v>61.16</v>
          </cell>
          <cell r="AE63">
            <v>46.84</v>
          </cell>
          <cell r="AF63">
            <v>0</v>
          </cell>
          <cell r="AG63">
            <v>0</v>
          </cell>
          <cell r="AH63">
            <v>19269.8</v>
          </cell>
        </row>
        <row r="66">
          <cell r="A66" t="str">
            <v>E</v>
          </cell>
          <cell r="B66" t="str">
            <v>INTERVENTIONS FOR OUT OF SCHOOL CHILDREN</v>
          </cell>
        </row>
        <row r="68">
          <cell r="B68">
            <v>4.01</v>
          </cell>
          <cell r="C68" t="str">
            <v>Back to School - Continue Scheme</v>
          </cell>
          <cell r="D68">
            <v>60.442999999999998</v>
          </cell>
          <cell r="E68">
            <v>34.637</v>
          </cell>
          <cell r="F68">
            <v>69.272999999999996</v>
          </cell>
          <cell r="G68">
            <v>22.646000000000001</v>
          </cell>
          <cell r="H68">
            <v>68.039000000000001</v>
          </cell>
          <cell r="I68">
            <v>5.7709999999999999</v>
          </cell>
          <cell r="J68">
            <v>96.22</v>
          </cell>
          <cell r="K68">
            <v>60.35</v>
          </cell>
          <cell r="L68">
            <v>28.02</v>
          </cell>
          <cell r="M68">
            <v>27.927</v>
          </cell>
          <cell r="N68">
            <v>46.99</v>
          </cell>
          <cell r="O68">
            <v>39.631</v>
          </cell>
          <cell r="P68">
            <v>14.441000000000001</v>
          </cell>
          <cell r="Q68">
            <v>13.199</v>
          </cell>
          <cell r="R68">
            <v>52.5</v>
          </cell>
          <cell r="S68">
            <v>48.671999999999997</v>
          </cell>
          <cell r="T68">
            <v>82.286000000000001</v>
          </cell>
          <cell r="U68">
            <v>28.678999999999998</v>
          </cell>
          <cell r="V68">
            <v>18.885999999999999</v>
          </cell>
          <cell r="W68">
            <v>10.071999999999999</v>
          </cell>
          <cell r="X68">
            <v>40.094999999999999</v>
          </cell>
          <cell r="Y68">
            <v>17.507999999999999</v>
          </cell>
          <cell r="Z68">
            <v>83.561999999999998</v>
          </cell>
          <cell r="AA68">
            <v>10.571</v>
          </cell>
          <cell r="AB68">
            <v>14.297000000000001</v>
          </cell>
          <cell r="AC68">
            <v>70.608000000000004</v>
          </cell>
          <cell r="AD68">
            <v>16.324999999999999</v>
          </cell>
          <cell r="AE68">
            <v>4.1150000000000002</v>
          </cell>
          <cell r="AF68">
            <v>26.972000000000001</v>
          </cell>
          <cell r="AH68">
            <v>1112.7350000000001</v>
          </cell>
        </row>
        <row r="69">
          <cell r="B69">
            <v>4.0199999999999996</v>
          </cell>
          <cell r="C69" t="str">
            <v>Back to School Camp - New</v>
          </cell>
          <cell r="D69">
            <v>88.793000000000006</v>
          </cell>
          <cell r="E69">
            <v>56.673999999999999</v>
          </cell>
          <cell r="F69">
            <v>133.88999999999999</v>
          </cell>
          <cell r="G69">
            <v>35.828000000000003</v>
          </cell>
          <cell r="H69">
            <v>140.48099999999999</v>
          </cell>
          <cell r="I69">
            <v>34.121000000000002</v>
          </cell>
          <cell r="J69">
            <v>179.53700000000001</v>
          </cell>
          <cell r="K69">
            <v>66.433999999999997</v>
          </cell>
          <cell r="L69">
            <v>47.844000000000001</v>
          </cell>
          <cell r="M69">
            <v>58.405999999999999</v>
          </cell>
          <cell r="N69">
            <v>50.851999999999997</v>
          </cell>
          <cell r="O69">
            <v>49.999000000000002</v>
          </cell>
          <cell r="P69">
            <v>31.459</v>
          </cell>
          <cell r="Q69">
            <v>38.49</v>
          </cell>
          <cell r="R69">
            <v>65.293000000000006</v>
          </cell>
          <cell r="S69">
            <v>200.48500000000001</v>
          </cell>
          <cell r="T69">
            <v>48.857999999999997</v>
          </cell>
          <cell r="U69">
            <v>109.977</v>
          </cell>
          <cell r="V69">
            <v>105.50700000000001</v>
          </cell>
          <cell r="W69">
            <v>212.47499999999999</v>
          </cell>
          <cell r="X69">
            <v>105.85299999999999</v>
          </cell>
          <cell r="Y69">
            <v>115.42700000000001</v>
          </cell>
          <cell r="Z69">
            <v>166.67599999999999</v>
          </cell>
          <cell r="AA69">
            <v>13.275</v>
          </cell>
          <cell r="AB69">
            <v>21.335999999999999</v>
          </cell>
          <cell r="AC69">
            <v>132.107</v>
          </cell>
          <cell r="AD69">
            <v>20.305</v>
          </cell>
          <cell r="AE69">
            <v>7.343</v>
          </cell>
          <cell r="AF69">
            <v>103.056</v>
          </cell>
          <cell r="AH69">
            <v>2440.7809999999995</v>
          </cell>
        </row>
        <row r="70">
          <cell r="B70">
            <v>4.03</v>
          </cell>
          <cell r="C70" t="str">
            <v>Bridge Course</v>
          </cell>
          <cell r="AH70">
            <v>0</v>
          </cell>
        </row>
        <row r="71">
          <cell r="B71">
            <v>4.04</v>
          </cell>
          <cell r="C71" t="str">
            <v>Others</v>
          </cell>
          <cell r="AH71">
            <v>0</v>
          </cell>
        </row>
        <row r="73">
          <cell r="C73" t="str">
            <v>SUB TOTAL of E</v>
          </cell>
          <cell r="D73">
            <v>149.23599999999999</v>
          </cell>
          <cell r="E73">
            <v>91.311000000000007</v>
          </cell>
          <cell r="F73">
            <v>203.16299999999998</v>
          </cell>
          <cell r="G73">
            <v>58.474000000000004</v>
          </cell>
          <cell r="H73">
            <v>208.51999999999998</v>
          </cell>
          <cell r="I73">
            <v>39.892000000000003</v>
          </cell>
          <cell r="J73">
            <v>275.75700000000001</v>
          </cell>
          <cell r="K73">
            <v>126.78399999999999</v>
          </cell>
          <cell r="L73">
            <v>75.864000000000004</v>
          </cell>
          <cell r="M73">
            <v>86.332999999999998</v>
          </cell>
          <cell r="N73">
            <v>97.841999999999999</v>
          </cell>
          <cell r="O73">
            <v>89.63</v>
          </cell>
          <cell r="P73">
            <v>45.9</v>
          </cell>
          <cell r="Q73">
            <v>51.689</v>
          </cell>
          <cell r="R73">
            <v>117.79300000000001</v>
          </cell>
          <cell r="S73">
            <v>249.15700000000001</v>
          </cell>
          <cell r="T73">
            <v>131.14400000000001</v>
          </cell>
          <cell r="U73">
            <v>138.65600000000001</v>
          </cell>
          <cell r="V73">
            <v>124.393</v>
          </cell>
          <cell r="W73">
            <v>222.547</v>
          </cell>
          <cell r="X73">
            <v>145.94799999999998</v>
          </cell>
          <cell r="Y73">
            <v>132.935</v>
          </cell>
          <cell r="Z73">
            <v>250.238</v>
          </cell>
          <cell r="AA73">
            <v>23.846</v>
          </cell>
          <cell r="AB73">
            <v>35.632999999999996</v>
          </cell>
          <cell r="AC73">
            <v>202.715</v>
          </cell>
          <cell r="AD73">
            <v>36.629999999999995</v>
          </cell>
          <cell r="AE73">
            <v>11.458</v>
          </cell>
          <cell r="AF73">
            <v>130.02799999999999</v>
          </cell>
          <cell r="AG73">
            <v>0</v>
          </cell>
          <cell r="AH73">
            <v>3553.5159999999996</v>
          </cell>
        </row>
        <row r="75">
          <cell r="A75" t="str">
            <v>F</v>
          </cell>
          <cell r="B75" t="str">
            <v>FREE TEXT BOOK</v>
          </cell>
        </row>
        <row r="77">
          <cell r="B77">
            <v>5.0199999999999996</v>
          </cell>
          <cell r="C77" t="str">
            <v>Free Text Book (UP)</v>
          </cell>
          <cell r="D77">
            <v>19.373999999999999</v>
          </cell>
          <cell r="E77">
            <v>17.25</v>
          </cell>
          <cell r="F77">
            <v>32.503999999999998</v>
          </cell>
          <cell r="G77">
            <v>24.097999999999999</v>
          </cell>
          <cell r="H77">
            <v>59.134999999999998</v>
          </cell>
          <cell r="I77">
            <v>19.898</v>
          </cell>
          <cell r="J77">
            <v>34.409999999999997</v>
          </cell>
          <cell r="K77">
            <v>22.763999999999999</v>
          </cell>
          <cell r="L77">
            <v>21.456</v>
          </cell>
          <cell r="M77">
            <v>11.817</v>
          </cell>
          <cell r="N77">
            <v>24.645</v>
          </cell>
          <cell r="O77">
            <v>20.763000000000002</v>
          </cell>
          <cell r="P77">
            <v>17.917999999999999</v>
          </cell>
          <cell r="Q77">
            <v>13.326000000000001</v>
          </cell>
          <cell r="R77">
            <v>32.018999999999998</v>
          </cell>
          <cell r="S77">
            <v>25.949000000000002</v>
          </cell>
          <cell r="T77">
            <v>30.33</v>
          </cell>
          <cell r="U77">
            <v>37.631</v>
          </cell>
          <cell r="V77">
            <v>71.91</v>
          </cell>
          <cell r="W77">
            <v>21.311</v>
          </cell>
          <cell r="X77">
            <v>13.56</v>
          </cell>
          <cell r="Y77">
            <v>38.115000000000002</v>
          </cell>
          <cell r="Z77">
            <v>29.54</v>
          </cell>
          <cell r="AA77">
            <v>10.5</v>
          </cell>
          <cell r="AB77">
            <v>3.5659999999999998</v>
          </cell>
          <cell r="AC77">
            <v>51.75</v>
          </cell>
          <cell r="AF77">
            <v>22.634</v>
          </cell>
          <cell r="AH77">
            <v>728.17299999999989</v>
          </cell>
        </row>
        <row r="79">
          <cell r="C79" t="str">
            <v>SUB TOTAL of F</v>
          </cell>
          <cell r="D79">
            <v>19.373999999999999</v>
          </cell>
          <cell r="E79">
            <v>17.25</v>
          </cell>
          <cell r="F79">
            <v>32.503999999999998</v>
          </cell>
          <cell r="G79">
            <v>24.097999999999999</v>
          </cell>
          <cell r="H79">
            <v>59.134999999999998</v>
          </cell>
          <cell r="I79">
            <v>19.898</v>
          </cell>
          <cell r="J79">
            <v>34.409999999999997</v>
          </cell>
          <cell r="K79">
            <v>22.763999999999999</v>
          </cell>
          <cell r="L79">
            <v>21.456</v>
          </cell>
          <cell r="M79">
            <v>11.817</v>
          </cell>
          <cell r="N79">
            <v>24.645</v>
          </cell>
          <cell r="O79">
            <v>20.763000000000002</v>
          </cell>
          <cell r="P79">
            <v>17.917999999999999</v>
          </cell>
          <cell r="Q79">
            <v>13.326000000000001</v>
          </cell>
          <cell r="R79">
            <v>32.018999999999998</v>
          </cell>
          <cell r="S79">
            <v>25.949000000000002</v>
          </cell>
          <cell r="T79">
            <v>30.33</v>
          </cell>
          <cell r="U79">
            <v>37.631</v>
          </cell>
          <cell r="V79">
            <v>71.91</v>
          </cell>
          <cell r="W79">
            <v>21.311</v>
          </cell>
          <cell r="X79">
            <v>13.56</v>
          </cell>
          <cell r="Y79">
            <v>38.115000000000002</v>
          </cell>
          <cell r="Z79">
            <v>29.54</v>
          </cell>
          <cell r="AA79">
            <v>10.5</v>
          </cell>
          <cell r="AB79">
            <v>3.5659999999999998</v>
          </cell>
          <cell r="AC79">
            <v>51.75</v>
          </cell>
          <cell r="AD79">
            <v>0</v>
          </cell>
          <cell r="AE79">
            <v>0</v>
          </cell>
          <cell r="AF79">
            <v>22.634</v>
          </cell>
          <cell r="AG79">
            <v>0</v>
          </cell>
          <cell r="AH79">
            <v>728.17299999999989</v>
          </cell>
        </row>
        <row r="81">
          <cell r="A81" t="str">
            <v>G</v>
          </cell>
          <cell r="B81" t="str">
            <v>INNOVATIVE ACTIVITITES</v>
          </cell>
        </row>
        <row r="83">
          <cell r="B83">
            <v>6.01</v>
          </cell>
          <cell r="C83" t="str">
            <v>ECCE</v>
          </cell>
          <cell r="D83">
            <v>15</v>
          </cell>
          <cell r="E83">
            <v>15</v>
          </cell>
          <cell r="F83">
            <v>15</v>
          </cell>
          <cell r="G83">
            <v>15</v>
          </cell>
          <cell r="H83">
            <v>15</v>
          </cell>
          <cell r="I83">
            <v>15</v>
          </cell>
          <cell r="J83">
            <v>15</v>
          </cell>
          <cell r="K83">
            <v>15</v>
          </cell>
          <cell r="L83">
            <v>15</v>
          </cell>
          <cell r="M83">
            <v>15</v>
          </cell>
          <cell r="N83">
            <v>15</v>
          </cell>
          <cell r="O83">
            <v>15</v>
          </cell>
          <cell r="P83">
            <v>15</v>
          </cell>
          <cell r="Q83">
            <v>15</v>
          </cell>
          <cell r="R83">
            <v>15</v>
          </cell>
          <cell r="S83">
            <v>15</v>
          </cell>
          <cell r="T83">
            <v>15</v>
          </cell>
          <cell r="U83">
            <v>15</v>
          </cell>
          <cell r="V83">
            <v>15</v>
          </cell>
          <cell r="W83">
            <v>15</v>
          </cell>
          <cell r="X83">
            <v>15</v>
          </cell>
          <cell r="Y83">
            <v>15</v>
          </cell>
          <cell r="Z83">
            <v>15</v>
          </cell>
          <cell r="AA83">
            <v>15</v>
          </cell>
          <cell r="AB83">
            <v>15</v>
          </cell>
          <cell r="AH83">
            <v>375</v>
          </cell>
        </row>
        <row r="84">
          <cell r="B84">
            <v>6.02</v>
          </cell>
          <cell r="C84" t="str">
            <v>Girls Education</v>
          </cell>
          <cell r="D84">
            <v>15</v>
          </cell>
          <cell r="E84">
            <v>15</v>
          </cell>
          <cell r="F84">
            <v>15</v>
          </cell>
          <cell r="G84">
            <v>15</v>
          </cell>
          <cell r="H84">
            <v>15</v>
          </cell>
          <cell r="I84">
            <v>15</v>
          </cell>
          <cell r="J84">
            <v>15</v>
          </cell>
          <cell r="K84">
            <v>15</v>
          </cell>
          <cell r="L84">
            <v>15</v>
          </cell>
          <cell r="M84">
            <v>15</v>
          </cell>
          <cell r="N84">
            <v>15</v>
          </cell>
          <cell r="O84">
            <v>15</v>
          </cell>
          <cell r="P84">
            <v>15</v>
          </cell>
          <cell r="Q84">
            <v>15</v>
          </cell>
          <cell r="R84">
            <v>15</v>
          </cell>
          <cell r="S84">
            <v>15</v>
          </cell>
          <cell r="T84">
            <v>15</v>
          </cell>
          <cell r="U84">
            <v>15</v>
          </cell>
          <cell r="V84">
            <v>15</v>
          </cell>
          <cell r="W84">
            <v>15</v>
          </cell>
          <cell r="X84">
            <v>15</v>
          </cell>
          <cell r="Y84">
            <v>15</v>
          </cell>
          <cell r="Z84">
            <v>15</v>
          </cell>
          <cell r="AA84">
            <v>15</v>
          </cell>
          <cell r="AB84">
            <v>15</v>
          </cell>
          <cell r="AH84">
            <v>375</v>
          </cell>
        </row>
        <row r="85">
          <cell r="B85">
            <v>6.03</v>
          </cell>
          <cell r="C85" t="str">
            <v>SC/ST</v>
          </cell>
          <cell r="D85">
            <v>5</v>
          </cell>
          <cell r="E85">
            <v>5</v>
          </cell>
          <cell r="F85">
            <v>5</v>
          </cell>
          <cell r="G85">
            <v>5</v>
          </cell>
          <cell r="H85">
            <v>5</v>
          </cell>
          <cell r="I85">
            <v>5</v>
          </cell>
          <cell r="J85">
            <v>5</v>
          </cell>
          <cell r="K85">
            <v>5</v>
          </cell>
          <cell r="L85">
            <v>5</v>
          </cell>
          <cell r="M85">
            <v>5</v>
          </cell>
          <cell r="N85">
            <v>5</v>
          </cell>
          <cell r="O85">
            <v>5</v>
          </cell>
          <cell r="P85">
            <v>5</v>
          </cell>
          <cell r="Q85">
            <v>5</v>
          </cell>
          <cell r="R85">
            <v>5</v>
          </cell>
          <cell r="S85">
            <v>5</v>
          </cell>
          <cell r="T85">
            <v>5</v>
          </cell>
          <cell r="U85">
            <v>5</v>
          </cell>
          <cell r="V85">
            <v>5</v>
          </cell>
          <cell r="W85">
            <v>5</v>
          </cell>
          <cell r="X85">
            <v>5</v>
          </cell>
          <cell r="Y85">
            <v>5</v>
          </cell>
          <cell r="Z85">
            <v>5</v>
          </cell>
          <cell r="AA85">
            <v>5</v>
          </cell>
          <cell r="AB85">
            <v>5</v>
          </cell>
          <cell r="AH85">
            <v>125</v>
          </cell>
        </row>
        <row r="86">
          <cell r="B86">
            <v>6.04</v>
          </cell>
          <cell r="C86" t="str">
            <v>Computer Education</v>
          </cell>
          <cell r="D86">
            <v>30</v>
          </cell>
          <cell r="E86">
            <v>30</v>
          </cell>
          <cell r="F86">
            <v>30</v>
          </cell>
          <cell r="G86">
            <v>30</v>
          </cell>
          <cell r="H86">
            <v>30</v>
          </cell>
          <cell r="I86">
            <v>30</v>
          </cell>
          <cell r="J86">
            <v>30</v>
          </cell>
          <cell r="K86">
            <v>30</v>
          </cell>
          <cell r="L86">
            <v>30</v>
          </cell>
          <cell r="M86">
            <v>30</v>
          </cell>
          <cell r="N86">
            <v>30</v>
          </cell>
          <cell r="O86">
            <v>30</v>
          </cell>
          <cell r="P86">
            <v>30</v>
          </cell>
          <cell r="Q86">
            <v>30</v>
          </cell>
          <cell r="R86">
            <v>30</v>
          </cell>
          <cell r="S86">
            <v>30</v>
          </cell>
          <cell r="T86">
            <v>30</v>
          </cell>
          <cell r="U86">
            <v>30</v>
          </cell>
          <cell r="V86">
            <v>30</v>
          </cell>
          <cell r="W86">
            <v>30</v>
          </cell>
          <cell r="X86">
            <v>30</v>
          </cell>
          <cell r="Y86">
            <v>30</v>
          </cell>
          <cell r="Z86">
            <v>30</v>
          </cell>
          <cell r="AA86">
            <v>30</v>
          </cell>
          <cell r="AB86">
            <v>30</v>
          </cell>
          <cell r="AH86">
            <v>750</v>
          </cell>
        </row>
        <row r="87">
          <cell r="B87">
            <v>6.05</v>
          </cell>
          <cell r="C87" t="str">
            <v>Others</v>
          </cell>
          <cell r="AH87">
            <v>0</v>
          </cell>
        </row>
        <row r="89">
          <cell r="C89" t="str">
            <v>SUB TOTAL of G</v>
          </cell>
          <cell r="D89">
            <v>65</v>
          </cell>
          <cell r="E89">
            <v>65</v>
          </cell>
          <cell r="F89">
            <v>65</v>
          </cell>
          <cell r="G89">
            <v>65</v>
          </cell>
          <cell r="H89">
            <v>65</v>
          </cell>
          <cell r="I89">
            <v>65</v>
          </cell>
          <cell r="J89">
            <v>65</v>
          </cell>
          <cell r="K89">
            <v>65</v>
          </cell>
          <cell r="L89">
            <v>65</v>
          </cell>
          <cell r="M89">
            <v>65</v>
          </cell>
          <cell r="N89">
            <v>65</v>
          </cell>
          <cell r="O89">
            <v>65</v>
          </cell>
          <cell r="P89">
            <v>65</v>
          </cell>
          <cell r="Q89">
            <v>65</v>
          </cell>
          <cell r="R89">
            <v>65</v>
          </cell>
          <cell r="S89">
            <v>65</v>
          </cell>
          <cell r="T89">
            <v>65</v>
          </cell>
          <cell r="U89">
            <v>65</v>
          </cell>
          <cell r="V89">
            <v>65</v>
          </cell>
          <cell r="W89">
            <v>65</v>
          </cell>
          <cell r="X89">
            <v>65</v>
          </cell>
          <cell r="Y89">
            <v>65</v>
          </cell>
          <cell r="Z89">
            <v>65</v>
          </cell>
          <cell r="AA89">
            <v>65</v>
          </cell>
          <cell r="AB89">
            <v>65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1625</v>
          </cell>
        </row>
        <row r="91">
          <cell r="A91" t="str">
            <v>H</v>
          </cell>
          <cell r="B91" t="str">
            <v>INTERVENTIONS FOR DISABLE CHILDREN</v>
          </cell>
        </row>
        <row r="93">
          <cell r="B93">
            <v>7.01</v>
          </cell>
          <cell r="C93" t="str">
            <v>Intervnetions for Disable Children</v>
          </cell>
          <cell r="D93">
            <v>46.932000000000002</v>
          </cell>
          <cell r="E93">
            <v>33.588000000000001</v>
          </cell>
          <cell r="F93">
            <v>31.332000000000001</v>
          </cell>
          <cell r="G93">
            <v>37.692</v>
          </cell>
          <cell r="H93">
            <v>34.5</v>
          </cell>
          <cell r="I93">
            <v>11.244</v>
          </cell>
          <cell r="J93">
            <v>41.148000000000003</v>
          </cell>
          <cell r="K93">
            <v>40.548000000000002</v>
          </cell>
          <cell r="L93">
            <v>57.948</v>
          </cell>
          <cell r="M93">
            <v>33.072000000000003</v>
          </cell>
          <cell r="N93">
            <v>15.624000000000001</v>
          </cell>
          <cell r="O93">
            <v>24.66</v>
          </cell>
          <cell r="P93">
            <v>26.244</v>
          </cell>
          <cell r="Q93">
            <v>8.7479999999999993</v>
          </cell>
          <cell r="R93">
            <v>42.24</v>
          </cell>
          <cell r="S93">
            <v>77.628</v>
          </cell>
          <cell r="T93">
            <v>44.628</v>
          </cell>
          <cell r="U93">
            <v>47.304000000000002</v>
          </cell>
          <cell r="V93">
            <v>47.988</v>
          </cell>
          <cell r="W93">
            <v>33.36</v>
          </cell>
          <cell r="X93">
            <v>49.932000000000002</v>
          </cell>
          <cell r="Y93">
            <v>38.052</v>
          </cell>
          <cell r="Z93">
            <v>45.216000000000001</v>
          </cell>
          <cell r="AA93">
            <v>6.8520000000000003</v>
          </cell>
          <cell r="AB93">
            <v>8.4239999999999995</v>
          </cell>
          <cell r="AC93">
            <v>26.34</v>
          </cell>
          <cell r="AD93">
            <v>6.4560000000000004</v>
          </cell>
          <cell r="AE93">
            <v>8.3520000000000003</v>
          </cell>
          <cell r="AF93">
            <v>7.7759999999999998</v>
          </cell>
          <cell r="AH93">
            <v>933.82799999999997</v>
          </cell>
        </row>
        <row r="95">
          <cell r="C95" t="str">
            <v>SUB TOTAL of H</v>
          </cell>
          <cell r="D95">
            <v>46.932000000000002</v>
          </cell>
          <cell r="E95">
            <v>33.588000000000001</v>
          </cell>
          <cell r="F95">
            <v>31.332000000000001</v>
          </cell>
          <cell r="G95">
            <v>37.692</v>
          </cell>
          <cell r="H95">
            <v>34.5</v>
          </cell>
          <cell r="I95">
            <v>11.244</v>
          </cell>
          <cell r="J95">
            <v>41.148000000000003</v>
          </cell>
          <cell r="K95">
            <v>40.548000000000002</v>
          </cell>
          <cell r="L95">
            <v>57.948</v>
          </cell>
          <cell r="M95">
            <v>33.072000000000003</v>
          </cell>
          <cell r="N95">
            <v>15.624000000000001</v>
          </cell>
          <cell r="O95">
            <v>24.66</v>
          </cell>
          <cell r="P95">
            <v>26.244</v>
          </cell>
          <cell r="Q95">
            <v>8.7479999999999993</v>
          </cell>
          <cell r="R95">
            <v>42.24</v>
          </cell>
          <cell r="S95">
            <v>77.628</v>
          </cell>
          <cell r="T95">
            <v>44.628</v>
          </cell>
          <cell r="U95">
            <v>47.304000000000002</v>
          </cell>
          <cell r="V95">
            <v>47.988</v>
          </cell>
          <cell r="W95">
            <v>33.36</v>
          </cell>
          <cell r="X95">
            <v>49.932000000000002</v>
          </cell>
          <cell r="Y95">
            <v>38.052</v>
          </cell>
          <cell r="Z95">
            <v>45.216000000000001</v>
          </cell>
          <cell r="AA95">
            <v>6.8520000000000003</v>
          </cell>
          <cell r="AB95">
            <v>8.4239999999999995</v>
          </cell>
          <cell r="AC95">
            <v>26.34</v>
          </cell>
          <cell r="AD95">
            <v>6.4560000000000004</v>
          </cell>
          <cell r="AE95">
            <v>8.3520000000000003</v>
          </cell>
          <cell r="AF95">
            <v>7.7759999999999998</v>
          </cell>
          <cell r="AG95">
            <v>0</v>
          </cell>
          <cell r="AH95">
            <v>933.82799999999997</v>
          </cell>
        </row>
        <row r="97">
          <cell r="A97" t="str">
            <v>I</v>
          </cell>
          <cell r="B97" t="str">
            <v>MAINTENANCE GRANT</v>
          </cell>
        </row>
        <row r="99">
          <cell r="B99">
            <v>8.01</v>
          </cell>
          <cell r="C99" t="str">
            <v>School Maintenance Grant Primary</v>
          </cell>
          <cell r="D99">
            <v>44.75</v>
          </cell>
          <cell r="E99">
            <v>49.4</v>
          </cell>
          <cell r="F99">
            <v>41.9</v>
          </cell>
          <cell r="G99">
            <v>66.05</v>
          </cell>
          <cell r="H99">
            <v>91.4</v>
          </cell>
          <cell r="I99">
            <v>38.35</v>
          </cell>
          <cell r="J99">
            <v>114.15</v>
          </cell>
          <cell r="K99">
            <v>53.25</v>
          </cell>
          <cell r="L99">
            <v>85.6</v>
          </cell>
          <cell r="M99">
            <v>39.6</v>
          </cell>
          <cell r="N99">
            <v>52</v>
          </cell>
          <cell r="O99">
            <v>47.65</v>
          </cell>
          <cell r="P99">
            <v>32.65</v>
          </cell>
          <cell r="Q99">
            <v>34.700000000000003</v>
          </cell>
          <cell r="R99">
            <v>57.45</v>
          </cell>
          <cell r="S99">
            <v>109.55</v>
          </cell>
          <cell r="T99">
            <v>122.05</v>
          </cell>
          <cell r="U99">
            <v>71.099999999999994</v>
          </cell>
          <cell r="V99">
            <v>64.150000000000006</v>
          </cell>
          <cell r="W99">
            <v>77.2</v>
          </cell>
          <cell r="X99">
            <v>47.65</v>
          </cell>
          <cell r="Y99">
            <v>115.05</v>
          </cell>
          <cell r="Z99">
            <v>77.349999999999994</v>
          </cell>
          <cell r="AA99">
            <v>15.2</v>
          </cell>
          <cell r="AB99">
            <v>19.95</v>
          </cell>
          <cell r="AC99">
            <v>26.95</v>
          </cell>
          <cell r="AD99">
            <v>5.2</v>
          </cell>
          <cell r="AE99">
            <v>6.15</v>
          </cell>
          <cell r="AF99">
            <v>13.75</v>
          </cell>
          <cell r="AH99">
            <v>1620.2000000000003</v>
          </cell>
        </row>
        <row r="100">
          <cell r="B100">
            <v>8.02</v>
          </cell>
          <cell r="C100" t="str">
            <v>School Maintenance Grant Upper Primary</v>
          </cell>
          <cell r="D100">
            <v>42.55</v>
          </cell>
          <cell r="E100">
            <v>41.7</v>
          </cell>
          <cell r="F100">
            <v>32.200000000000003</v>
          </cell>
          <cell r="G100">
            <v>61.85</v>
          </cell>
          <cell r="H100">
            <v>40.85</v>
          </cell>
          <cell r="I100">
            <v>25.2</v>
          </cell>
          <cell r="J100">
            <v>41.85</v>
          </cell>
          <cell r="K100">
            <v>38.799999999999997</v>
          </cell>
          <cell r="L100">
            <v>48.75</v>
          </cell>
          <cell r="M100">
            <v>36.299999999999997</v>
          </cell>
          <cell r="N100">
            <v>24.8</v>
          </cell>
          <cell r="O100">
            <v>34.549999999999997</v>
          </cell>
          <cell r="P100">
            <v>25.95</v>
          </cell>
          <cell r="Q100">
            <v>20.350000000000001</v>
          </cell>
          <cell r="R100">
            <v>54.7</v>
          </cell>
          <cell r="S100">
            <v>57.25</v>
          </cell>
          <cell r="T100">
            <v>61.8</v>
          </cell>
          <cell r="U100">
            <v>60.05</v>
          </cell>
          <cell r="V100">
            <v>54.15</v>
          </cell>
          <cell r="W100">
            <v>64.25</v>
          </cell>
          <cell r="X100">
            <v>42.6</v>
          </cell>
          <cell r="Y100">
            <v>59.05</v>
          </cell>
          <cell r="Z100">
            <v>32.549999999999997</v>
          </cell>
          <cell r="AA100">
            <v>11.3</v>
          </cell>
          <cell r="AB100">
            <v>5.65</v>
          </cell>
          <cell r="AC100">
            <v>15.8</v>
          </cell>
          <cell r="AD100">
            <v>3.85</v>
          </cell>
          <cell r="AE100">
            <v>5.95</v>
          </cell>
          <cell r="AF100">
            <v>12.9</v>
          </cell>
          <cell r="AH100">
            <v>1057.55</v>
          </cell>
        </row>
        <row r="102">
          <cell r="C102" t="str">
            <v>SUB TOTAL of I</v>
          </cell>
          <cell r="D102">
            <v>87.3</v>
          </cell>
          <cell r="E102">
            <v>91.1</v>
          </cell>
          <cell r="F102">
            <v>74.099999999999994</v>
          </cell>
          <cell r="G102">
            <v>127.9</v>
          </cell>
          <cell r="H102">
            <v>132.25</v>
          </cell>
          <cell r="I102">
            <v>63.55</v>
          </cell>
          <cell r="J102">
            <v>156</v>
          </cell>
          <cell r="K102">
            <v>92.05</v>
          </cell>
          <cell r="L102">
            <v>134.35</v>
          </cell>
          <cell r="M102">
            <v>75.900000000000006</v>
          </cell>
          <cell r="N102">
            <v>76.8</v>
          </cell>
          <cell r="O102">
            <v>82.199999999999989</v>
          </cell>
          <cell r="P102">
            <v>58.599999999999994</v>
          </cell>
          <cell r="Q102">
            <v>55.050000000000004</v>
          </cell>
          <cell r="R102">
            <v>112.15</v>
          </cell>
          <cell r="S102">
            <v>166.8</v>
          </cell>
          <cell r="T102">
            <v>183.85</v>
          </cell>
          <cell r="U102">
            <v>131.14999999999998</v>
          </cell>
          <cell r="V102">
            <v>118.30000000000001</v>
          </cell>
          <cell r="W102">
            <v>141.44999999999999</v>
          </cell>
          <cell r="X102">
            <v>90.25</v>
          </cell>
          <cell r="Y102">
            <v>174.1</v>
          </cell>
          <cell r="Z102">
            <v>109.89999999999999</v>
          </cell>
          <cell r="AA102">
            <v>26.5</v>
          </cell>
          <cell r="AB102">
            <v>25.6</v>
          </cell>
          <cell r="AC102">
            <v>42.75</v>
          </cell>
          <cell r="AD102">
            <v>9.0500000000000007</v>
          </cell>
          <cell r="AE102">
            <v>12.100000000000001</v>
          </cell>
          <cell r="AF102">
            <v>26.65</v>
          </cell>
          <cell r="AG102">
            <v>0</v>
          </cell>
          <cell r="AH102">
            <v>2677.75</v>
          </cell>
        </row>
        <row r="104">
          <cell r="A104" t="str">
            <v>J</v>
          </cell>
          <cell r="B104" t="str">
            <v>MANAGEMENT &amp; MIS</v>
          </cell>
        </row>
        <row r="105">
          <cell r="AH105">
            <v>0</v>
          </cell>
        </row>
        <row r="106">
          <cell r="C106" t="str">
            <v>MIS</v>
          </cell>
          <cell r="AH106">
            <v>0</v>
          </cell>
        </row>
        <row r="107">
          <cell r="B107">
            <v>9.01</v>
          </cell>
          <cell r="C107" t="str">
            <v>Maintenance of Equipments</v>
          </cell>
          <cell r="D107">
            <v>0.2</v>
          </cell>
          <cell r="E107">
            <v>0.2</v>
          </cell>
          <cell r="F107">
            <v>0.2</v>
          </cell>
          <cell r="G107">
            <v>0.2</v>
          </cell>
          <cell r="H107">
            <v>0.2</v>
          </cell>
          <cell r="I107">
            <v>0.2</v>
          </cell>
          <cell r="J107">
            <v>0.2</v>
          </cell>
          <cell r="K107">
            <v>0.2</v>
          </cell>
          <cell r="L107">
            <v>0.2</v>
          </cell>
          <cell r="M107">
            <v>0.2</v>
          </cell>
          <cell r="N107">
            <v>0.2</v>
          </cell>
          <cell r="O107">
            <v>0.2</v>
          </cell>
          <cell r="P107">
            <v>0.2</v>
          </cell>
          <cell r="Q107">
            <v>0.2</v>
          </cell>
          <cell r="R107">
            <v>0.2</v>
          </cell>
          <cell r="S107">
            <v>0.2</v>
          </cell>
          <cell r="T107">
            <v>0.2</v>
          </cell>
          <cell r="U107">
            <v>0.2</v>
          </cell>
          <cell r="V107">
            <v>0.2</v>
          </cell>
          <cell r="W107">
            <v>0.2</v>
          </cell>
          <cell r="X107">
            <v>0.2</v>
          </cell>
          <cell r="Y107">
            <v>0.2</v>
          </cell>
          <cell r="Z107">
            <v>0.2</v>
          </cell>
          <cell r="AA107">
            <v>0.2</v>
          </cell>
          <cell r="AB107">
            <v>0.2</v>
          </cell>
          <cell r="AH107">
            <v>5.0000000000000018</v>
          </cell>
        </row>
        <row r="108">
          <cell r="B108">
            <v>9.02</v>
          </cell>
          <cell r="C108" t="str">
            <v>Consumables</v>
          </cell>
          <cell r="D108">
            <v>0.3</v>
          </cell>
          <cell r="E108">
            <v>0.3</v>
          </cell>
          <cell r="F108">
            <v>0.3</v>
          </cell>
          <cell r="G108">
            <v>0.3</v>
          </cell>
          <cell r="H108">
            <v>0.3</v>
          </cell>
          <cell r="I108">
            <v>0.3</v>
          </cell>
          <cell r="J108">
            <v>0.3</v>
          </cell>
          <cell r="K108">
            <v>0.3</v>
          </cell>
          <cell r="L108">
            <v>0.3</v>
          </cell>
          <cell r="M108">
            <v>0.3</v>
          </cell>
          <cell r="N108">
            <v>0.3</v>
          </cell>
          <cell r="O108">
            <v>0.3</v>
          </cell>
          <cell r="P108">
            <v>0.3</v>
          </cell>
          <cell r="Q108">
            <v>0.3</v>
          </cell>
          <cell r="R108">
            <v>0.3</v>
          </cell>
          <cell r="S108">
            <v>0.3</v>
          </cell>
          <cell r="T108">
            <v>0.3</v>
          </cell>
          <cell r="U108">
            <v>0.3</v>
          </cell>
          <cell r="V108">
            <v>0.3</v>
          </cell>
          <cell r="W108">
            <v>0.3</v>
          </cell>
          <cell r="X108">
            <v>0.3</v>
          </cell>
          <cell r="Y108">
            <v>0.3</v>
          </cell>
          <cell r="Z108">
            <v>0.3</v>
          </cell>
          <cell r="AA108">
            <v>0.3</v>
          </cell>
          <cell r="AB108">
            <v>0.3</v>
          </cell>
          <cell r="AH108">
            <v>7.4999999999999973</v>
          </cell>
        </row>
        <row r="109">
          <cell r="B109">
            <v>9.0299999999999994</v>
          </cell>
          <cell r="C109" t="str">
            <v>EMIS Training</v>
          </cell>
          <cell r="D109">
            <v>0.22</v>
          </cell>
          <cell r="E109">
            <v>0.18</v>
          </cell>
          <cell r="F109">
            <v>0.14000000000000001</v>
          </cell>
          <cell r="G109">
            <v>0.28000000000000003</v>
          </cell>
          <cell r="H109">
            <v>0.28000000000000003</v>
          </cell>
          <cell r="I109">
            <v>0.1</v>
          </cell>
          <cell r="J109">
            <v>0.24</v>
          </cell>
          <cell r="K109">
            <v>0.16</v>
          </cell>
          <cell r="L109">
            <v>0.2</v>
          </cell>
          <cell r="M109">
            <v>0.22</v>
          </cell>
          <cell r="N109">
            <v>0.1</v>
          </cell>
          <cell r="O109">
            <v>0.16</v>
          </cell>
          <cell r="P109">
            <v>0.08</v>
          </cell>
          <cell r="Q109">
            <v>0.08</v>
          </cell>
          <cell r="R109">
            <v>0.22</v>
          </cell>
          <cell r="S109">
            <v>0.24</v>
          </cell>
          <cell r="T109">
            <v>0.26</v>
          </cell>
          <cell r="U109">
            <v>0.2</v>
          </cell>
          <cell r="V109">
            <v>0.28000000000000003</v>
          </cell>
          <cell r="W109">
            <v>0.2</v>
          </cell>
          <cell r="X109">
            <v>0.2</v>
          </cell>
          <cell r="Y109">
            <v>0.22</v>
          </cell>
          <cell r="Z109">
            <v>0.14000000000000001</v>
          </cell>
          <cell r="AA109">
            <v>0.06</v>
          </cell>
          <cell r="AB109">
            <v>0.02</v>
          </cell>
          <cell r="AH109">
            <v>4.4799999999999995</v>
          </cell>
        </row>
        <row r="110">
          <cell r="C110" t="str">
            <v>Management -  DPO</v>
          </cell>
          <cell r="AH110">
            <v>0</v>
          </cell>
        </row>
        <row r="111">
          <cell r="B111">
            <v>9.0399999999999991</v>
          </cell>
          <cell r="C111" t="str">
            <v>Block Accountant</v>
          </cell>
          <cell r="D111">
            <v>7.92</v>
          </cell>
          <cell r="E111">
            <v>6.48</v>
          </cell>
          <cell r="F111">
            <v>5.04</v>
          </cell>
          <cell r="G111">
            <v>10.08</v>
          </cell>
          <cell r="H111">
            <v>10.08</v>
          </cell>
          <cell r="I111">
            <v>3.6</v>
          </cell>
          <cell r="J111">
            <v>8.64</v>
          </cell>
          <cell r="K111">
            <v>5.76</v>
          </cell>
          <cell r="L111">
            <v>7.2</v>
          </cell>
          <cell r="M111">
            <v>7.92</v>
          </cell>
          <cell r="N111">
            <v>3.6</v>
          </cell>
          <cell r="O111">
            <v>5.76</v>
          </cell>
          <cell r="P111">
            <v>2.88</v>
          </cell>
          <cell r="Q111">
            <v>2.88</v>
          </cell>
          <cell r="R111">
            <v>7.92</v>
          </cell>
          <cell r="S111">
            <v>8.64</v>
          </cell>
          <cell r="T111">
            <v>9.36</v>
          </cell>
          <cell r="U111">
            <v>7.2</v>
          </cell>
          <cell r="V111">
            <v>10.08</v>
          </cell>
          <cell r="W111">
            <v>7.2</v>
          </cell>
          <cell r="X111">
            <v>7.2</v>
          </cell>
          <cell r="Y111">
            <v>7.92</v>
          </cell>
          <cell r="Z111">
            <v>5.04</v>
          </cell>
          <cell r="AA111">
            <v>2.16</v>
          </cell>
          <cell r="AB111">
            <v>0.72</v>
          </cell>
          <cell r="AH111">
            <v>161.27999999999994</v>
          </cell>
        </row>
        <row r="112">
          <cell r="B112">
            <v>9.0500000000000007</v>
          </cell>
          <cell r="C112" t="str">
            <v>Salary of Peon – Sweeper - BRC</v>
          </cell>
          <cell r="D112">
            <v>3.3</v>
          </cell>
          <cell r="E112">
            <v>2.7</v>
          </cell>
          <cell r="F112">
            <v>2.1</v>
          </cell>
          <cell r="G112">
            <v>4.2</v>
          </cell>
          <cell r="H112">
            <v>4.2</v>
          </cell>
          <cell r="I112">
            <v>1.5</v>
          </cell>
          <cell r="J112">
            <v>3.6</v>
          </cell>
          <cell r="K112">
            <v>2.4</v>
          </cell>
          <cell r="L112">
            <v>3</v>
          </cell>
          <cell r="M112">
            <v>3.3</v>
          </cell>
          <cell r="N112">
            <v>1.5</v>
          </cell>
          <cell r="O112">
            <v>2.4</v>
          </cell>
          <cell r="P112">
            <v>1.2</v>
          </cell>
          <cell r="Q112">
            <v>1.2</v>
          </cell>
          <cell r="R112">
            <v>3.3</v>
          </cell>
          <cell r="S112">
            <v>3.6</v>
          </cell>
          <cell r="T112">
            <v>3.9</v>
          </cell>
          <cell r="U112">
            <v>3</v>
          </cell>
          <cell r="V112">
            <v>4.2</v>
          </cell>
          <cell r="W112">
            <v>3</v>
          </cell>
          <cell r="X112">
            <v>3</v>
          </cell>
          <cell r="Y112">
            <v>3.3</v>
          </cell>
          <cell r="Z112">
            <v>2.1</v>
          </cell>
          <cell r="AA112">
            <v>0.9</v>
          </cell>
          <cell r="AB112">
            <v>0.3</v>
          </cell>
          <cell r="AH112">
            <v>67.2</v>
          </cell>
        </row>
        <row r="113">
          <cell r="B113">
            <v>9.06</v>
          </cell>
          <cell r="C113" t="str">
            <v>Maintenance of Equipments</v>
          </cell>
          <cell r="D113">
            <v>1.1000000000000001</v>
          </cell>
          <cell r="E113">
            <v>0.9</v>
          </cell>
          <cell r="F113">
            <v>0.7</v>
          </cell>
          <cell r="G113">
            <v>1.4</v>
          </cell>
          <cell r="H113">
            <v>1.4</v>
          </cell>
          <cell r="I113">
            <v>0.5</v>
          </cell>
          <cell r="J113">
            <v>1.2</v>
          </cell>
          <cell r="K113">
            <v>0.8</v>
          </cell>
          <cell r="L113">
            <v>1</v>
          </cell>
          <cell r="M113">
            <v>1.1000000000000001</v>
          </cell>
          <cell r="N113">
            <v>0.5</v>
          </cell>
          <cell r="O113">
            <v>0.8</v>
          </cell>
          <cell r="P113">
            <v>0.4</v>
          </cell>
          <cell r="Q113">
            <v>0.4</v>
          </cell>
          <cell r="R113">
            <v>1.1000000000000001</v>
          </cell>
          <cell r="S113">
            <v>1.2</v>
          </cell>
          <cell r="T113">
            <v>1.3</v>
          </cell>
          <cell r="U113">
            <v>1</v>
          </cell>
          <cell r="V113">
            <v>1.4</v>
          </cell>
          <cell r="W113">
            <v>1</v>
          </cell>
          <cell r="X113">
            <v>1</v>
          </cell>
          <cell r="Y113">
            <v>1.1000000000000001</v>
          </cell>
          <cell r="Z113">
            <v>0.7</v>
          </cell>
          <cell r="AA113">
            <v>0.3</v>
          </cell>
          <cell r="AB113">
            <v>0.1</v>
          </cell>
          <cell r="AH113">
            <v>22.400000000000002</v>
          </cell>
        </row>
        <row r="114">
          <cell r="B114">
            <v>9.07</v>
          </cell>
          <cell r="C114" t="str">
            <v>Salary of Officers</v>
          </cell>
          <cell r="D114">
            <v>5.04</v>
          </cell>
          <cell r="E114">
            <v>5.04</v>
          </cell>
          <cell r="F114">
            <v>5.04</v>
          </cell>
          <cell r="G114">
            <v>5.04</v>
          </cell>
          <cell r="H114">
            <v>5.04</v>
          </cell>
          <cell r="I114">
            <v>5.04</v>
          </cell>
          <cell r="J114">
            <v>5.04</v>
          </cell>
          <cell r="K114">
            <v>5.04</v>
          </cell>
          <cell r="L114">
            <v>5.04</v>
          </cell>
          <cell r="M114">
            <v>5.04</v>
          </cell>
          <cell r="N114">
            <v>5.04</v>
          </cell>
          <cell r="O114">
            <v>5.04</v>
          </cell>
          <cell r="P114">
            <v>5.04</v>
          </cell>
          <cell r="Q114">
            <v>5.04</v>
          </cell>
          <cell r="R114">
            <v>5.04</v>
          </cell>
          <cell r="S114">
            <v>5.04</v>
          </cell>
          <cell r="T114">
            <v>5.04</v>
          </cell>
          <cell r="U114">
            <v>5.04</v>
          </cell>
          <cell r="V114">
            <v>5.04</v>
          </cell>
          <cell r="W114">
            <v>5.04</v>
          </cell>
          <cell r="X114">
            <v>5.04</v>
          </cell>
          <cell r="Y114">
            <v>5.04</v>
          </cell>
          <cell r="Z114">
            <v>5.04</v>
          </cell>
          <cell r="AA114">
            <v>5.04</v>
          </cell>
          <cell r="AB114">
            <v>5.04</v>
          </cell>
          <cell r="AH114">
            <v>126.00000000000007</v>
          </cell>
        </row>
        <row r="115">
          <cell r="B115">
            <v>9.0800000000000054</v>
          </cell>
          <cell r="C115" t="str">
            <v>Salary of TRP</v>
          </cell>
          <cell r="D115">
            <v>15.12</v>
          </cell>
          <cell r="E115">
            <v>6.48</v>
          </cell>
          <cell r="F115">
            <v>5.04</v>
          </cell>
          <cell r="G115">
            <v>12.24</v>
          </cell>
          <cell r="H115">
            <v>10.08</v>
          </cell>
          <cell r="I115">
            <v>4.32</v>
          </cell>
          <cell r="J115">
            <v>15.84</v>
          </cell>
          <cell r="K115">
            <v>7.2</v>
          </cell>
          <cell r="L115">
            <v>9.36</v>
          </cell>
          <cell r="M115">
            <v>7.92</v>
          </cell>
          <cell r="N115">
            <v>5.76</v>
          </cell>
          <cell r="O115">
            <v>7.2</v>
          </cell>
          <cell r="P115">
            <v>3.6</v>
          </cell>
          <cell r="Q115">
            <v>2.88</v>
          </cell>
          <cell r="R115">
            <v>10.8</v>
          </cell>
          <cell r="S115">
            <v>15.84</v>
          </cell>
          <cell r="T115">
            <v>10.08</v>
          </cell>
          <cell r="U115">
            <v>15.12</v>
          </cell>
          <cell r="V115">
            <v>15.84</v>
          </cell>
          <cell r="W115">
            <v>7.2</v>
          </cell>
          <cell r="X115">
            <v>15.84</v>
          </cell>
          <cell r="Y115">
            <v>10.8</v>
          </cell>
          <cell r="Z115">
            <v>10.8</v>
          </cell>
          <cell r="AA115">
            <v>2.88</v>
          </cell>
          <cell r="AB115">
            <v>2.16</v>
          </cell>
          <cell r="AH115">
            <v>230.40000000000003</v>
          </cell>
        </row>
        <row r="116">
          <cell r="B116">
            <v>9.090000000000007</v>
          </cell>
          <cell r="C116" t="str">
            <v>Salary of Staff</v>
          </cell>
          <cell r="D116">
            <v>2</v>
          </cell>
          <cell r="E116">
            <v>2</v>
          </cell>
          <cell r="F116">
            <v>2</v>
          </cell>
          <cell r="G116">
            <v>2</v>
          </cell>
          <cell r="H116">
            <v>2</v>
          </cell>
          <cell r="I116">
            <v>2</v>
          </cell>
          <cell r="J116">
            <v>2</v>
          </cell>
          <cell r="K116">
            <v>2</v>
          </cell>
          <cell r="L116">
            <v>2</v>
          </cell>
          <cell r="M116">
            <v>2</v>
          </cell>
          <cell r="N116">
            <v>2</v>
          </cell>
          <cell r="O116">
            <v>2</v>
          </cell>
          <cell r="P116">
            <v>2</v>
          </cell>
          <cell r="Q116">
            <v>2</v>
          </cell>
          <cell r="R116">
            <v>2</v>
          </cell>
          <cell r="S116">
            <v>2</v>
          </cell>
          <cell r="T116">
            <v>2</v>
          </cell>
          <cell r="U116">
            <v>2</v>
          </cell>
          <cell r="V116">
            <v>2</v>
          </cell>
          <cell r="W116">
            <v>2</v>
          </cell>
          <cell r="X116">
            <v>2</v>
          </cell>
          <cell r="Y116">
            <v>2</v>
          </cell>
          <cell r="Z116">
            <v>2</v>
          </cell>
          <cell r="AA116">
            <v>2</v>
          </cell>
          <cell r="AB116">
            <v>2</v>
          </cell>
          <cell r="AH116">
            <v>50</v>
          </cell>
        </row>
        <row r="117">
          <cell r="B117">
            <v>9.1000000000000085</v>
          </cell>
          <cell r="C117" t="str">
            <v>Salary of Peon – Sweeper</v>
          </cell>
          <cell r="D117">
            <v>0.6</v>
          </cell>
          <cell r="E117">
            <v>0.6</v>
          </cell>
          <cell r="F117">
            <v>0.6</v>
          </cell>
          <cell r="G117">
            <v>0.6</v>
          </cell>
          <cell r="H117">
            <v>0.6</v>
          </cell>
          <cell r="I117">
            <v>0.6</v>
          </cell>
          <cell r="J117">
            <v>0.6</v>
          </cell>
          <cell r="K117">
            <v>0.6</v>
          </cell>
          <cell r="L117">
            <v>0.6</v>
          </cell>
          <cell r="M117">
            <v>0.6</v>
          </cell>
          <cell r="N117">
            <v>0.6</v>
          </cell>
          <cell r="O117">
            <v>0.6</v>
          </cell>
          <cell r="P117">
            <v>0.6</v>
          </cell>
          <cell r="Q117">
            <v>0.6</v>
          </cell>
          <cell r="R117">
            <v>0.6</v>
          </cell>
          <cell r="S117">
            <v>0.6</v>
          </cell>
          <cell r="T117">
            <v>0.6</v>
          </cell>
          <cell r="U117">
            <v>0.6</v>
          </cell>
          <cell r="V117">
            <v>0.6</v>
          </cell>
          <cell r="W117">
            <v>0.6</v>
          </cell>
          <cell r="X117">
            <v>0.6</v>
          </cell>
          <cell r="Y117">
            <v>0.6</v>
          </cell>
          <cell r="Z117">
            <v>0.6</v>
          </cell>
          <cell r="AA117">
            <v>0.6</v>
          </cell>
          <cell r="AB117">
            <v>0.6</v>
          </cell>
          <cell r="AH117">
            <v>14.999999999999995</v>
          </cell>
        </row>
        <row r="118">
          <cell r="B118">
            <v>9.1100000000000101</v>
          </cell>
          <cell r="C118" t="str">
            <v>Rent of DPO</v>
          </cell>
          <cell r="D118">
            <v>0.6</v>
          </cell>
          <cell r="E118">
            <v>0.6</v>
          </cell>
          <cell r="F118">
            <v>0.6</v>
          </cell>
          <cell r="G118">
            <v>0.6</v>
          </cell>
          <cell r="H118">
            <v>0.6</v>
          </cell>
          <cell r="I118">
            <v>0.6</v>
          </cell>
          <cell r="J118">
            <v>0.6</v>
          </cell>
          <cell r="K118">
            <v>0.6</v>
          </cell>
          <cell r="L118">
            <v>0.6</v>
          </cell>
          <cell r="M118">
            <v>0.6</v>
          </cell>
          <cell r="N118">
            <v>0.6</v>
          </cell>
          <cell r="O118">
            <v>0.6</v>
          </cell>
          <cell r="P118">
            <v>0.6</v>
          </cell>
          <cell r="Q118">
            <v>0.6</v>
          </cell>
          <cell r="R118">
            <v>0.6</v>
          </cell>
          <cell r="S118">
            <v>0.6</v>
          </cell>
          <cell r="T118">
            <v>0.6</v>
          </cell>
          <cell r="U118">
            <v>0.6</v>
          </cell>
          <cell r="V118">
            <v>0.6</v>
          </cell>
          <cell r="W118">
            <v>0.6</v>
          </cell>
          <cell r="X118">
            <v>0.6</v>
          </cell>
          <cell r="Y118">
            <v>0.6</v>
          </cell>
          <cell r="Z118">
            <v>0.6</v>
          </cell>
          <cell r="AB118">
            <v>0.6</v>
          </cell>
          <cell r="AH118">
            <v>14.399999999999995</v>
          </cell>
        </row>
        <row r="119">
          <cell r="B119">
            <v>9.1200000000000117</v>
          </cell>
          <cell r="C119" t="str">
            <v>Consumable</v>
          </cell>
          <cell r="D119">
            <v>0.5</v>
          </cell>
          <cell r="E119">
            <v>0.5</v>
          </cell>
          <cell r="F119">
            <v>0.5</v>
          </cell>
          <cell r="G119">
            <v>0.5</v>
          </cell>
          <cell r="H119">
            <v>0.5</v>
          </cell>
          <cell r="I119">
            <v>0.5</v>
          </cell>
          <cell r="J119">
            <v>0.5</v>
          </cell>
          <cell r="K119">
            <v>0.5</v>
          </cell>
          <cell r="L119">
            <v>0.5</v>
          </cell>
          <cell r="M119">
            <v>0.5</v>
          </cell>
          <cell r="N119">
            <v>0.5</v>
          </cell>
          <cell r="O119">
            <v>0.5</v>
          </cell>
          <cell r="P119">
            <v>0.5</v>
          </cell>
          <cell r="Q119">
            <v>0.5</v>
          </cell>
          <cell r="R119">
            <v>0.5</v>
          </cell>
          <cell r="S119">
            <v>0.5</v>
          </cell>
          <cell r="T119">
            <v>0.25</v>
          </cell>
          <cell r="U119">
            <v>0.5</v>
          </cell>
          <cell r="V119">
            <v>0.5</v>
          </cell>
          <cell r="W119">
            <v>0.25</v>
          </cell>
          <cell r="X119">
            <v>0.25</v>
          </cell>
          <cell r="Y119">
            <v>0.5</v>
          </cell>
          <cell r="Z119">
            <v>0.5</v>
          </cell>
          <cell r="AA119">
            <v>0.25</v>
          </cell>
          <cell r="AB119">
            <v>0.35</v>
          </cell>
          <cell r="AH119">
            <v>11.35</v>
          </cell>
        </row>
        <row r="120">
          <cell r="B120">
            <v>9.1300000000000132</v>
          </cell>
          <cell r="C120" t="str">
            <v>Stationary</v>
          </cell>
          <cell r="D120">
            <v>0.5</v>
          </cell>
          <cell r="E120">
            <v>0.5</v>
          </cell>
          <cell r="F120">
            <v>0.5</v>
          </cell>
          <cell r="G120">
            <v>0.5</v>
          </cell>
          <cell r="H120">
            <v>0.5</v>
          </cell>
          <cell r="I120">
            <v>0.5</v>
          </cell>
          <cell r="J120">
            <v>0.5</v>
          </cell>
          <cell r="K120">
            <v>0.5</v>
          </cell>
          <cell r="L120">
            <v>0.5</v>
          </cell>
          <cell r="M120">
            <v>0.5</v>
          </cell>
          <cell r="N120">
            <v>0.5</v>
          </cell>
          <cell r="O120">
            <v>0.5</v>
          </cell>
          <cell r="P120">
            <v>0.5</v>
          </cell>
          <cell r="Q120">
            <v>0.5</v>
          </cell>
          <cell r="R120">
            <v>0.5</v>
          </cell>
          <cell r="S120">
            <v>0.5</v>
          </cell>
          <cell r="T120">
            <v>0.25</v>
          </cell>
          <cell r="U120">
            <v>0.5</v>
          </cell>
          <cell r="V120">
            <v>0.5</v>
          </cell>
          <cell r="W120">
            <v>0.25</v>
          </cell>
          <cell r="X120">
            <v>0.25</v>
          </cell>
          <cell r="Y120">
            <v>0.5</v>
          </cell>
          <cell r="Z120">
            <v>0.5</v>
          </cell>
          <cell r="AA120">
            <v>0.3</v>
          </cell>
          <cell r="AB120">
            <v>0.35</v>
          </cell>
          <cell r="AH120">
            <v>11.4</v>
          </cell>
        </row>
        <row r="121">
          <cell r="B121">
            <v>9.1400000000000148</v>
          </cell>
          <cell r="C121" t="str">
            <v>Water / Electricity / Telephone</v>
          </cell>
          <cell r="D121">
            <v>0.6</v>
          </cell>
          <cell r="E121">
            <v>0.6</v>
          </cell>
          <cell r="F121">
            <v>0.6</v>
          </cell>
          <cell r="G121">
            <v>0.6</v>
          </cell>
          <cell r="H121">
            <v>0.6</v>
          </cell>
          <cell r="I121">
            <v>0.6</v>
          </cell>
          <cell r="J121">
            <v>0.6</v>
          </cell>
          <cell r="K121">
            <v>0.6</v>
          </cell>
          <cell r="L121">
            <v>0.6</v>
          </cell>
          <cell r="M121">
            <v>0.6</v>
          </cell>
          <cell r="N121">
            <v>0.6</v>
          </cell>
          <cell r="O121">
            <v>0.6</v>
          </cell>
          <cell r="P121">
            <v>0.6</v>
          </cell>
          <cell r="Q121">
            <v>0.6</v>
          </cell>
          <cell r="R121">
            <v>0.6</v>
          </cell>
          <cell r="S121">
            <v>0.6</v>
          </cell>
          <cell r="T121">
            <v>0.3</v>
          </cell>
          <cell r="U121">
            <v>0.6</v>
          </cell>
          <cell r="V121">
            <v>0.6</v>
          </cell>
          <cell r="W121">
            <v>0.3</v>
          </cell>
          <cell r="X121">
            <v>0.3</v>
          </cell>
          <cell r="Y121">
            <v>0.6</v>
          </cell>
          <cell r="Z121">
            <v>0.6</v>
          </cell>
          <cell r="AA121">
            <v>0.3</v>
          </cell>
          <cell r="AB121">
            <v>0.6</v>
          </cell>
          <cell r="AH121">
            <v>13.799999999999999</v>
          </cell>
        </row>
        <row r="122">
          <cell r="B122">
            <v>9.1500000000000163</v>
          </cell>
          <cell r="C122" t="str">
            <v>Electricity / Telephone of BRC</v>
          </cell>
          <cell r="D122">
            <v>0.18</v>
          </cell>
          <cell r="E122">
            <v>0.18</v>
          </cell>
          <cell r="F122">
            <v>0.18</v>
          </cell>
          <cell r="G122">
            <v>0.18</v>
          </cell>
          <cell r="H122">
            <v>0.18</v>
          </cell>
          <cell r="I122">
            <v>0.18</v>
          </cell>
          <cell r="J122">
            <v>0.18</v>
          </cell>
          <cell r="K122">
            <v>0.18</v>
          </cell>
          <cell r="L122">
            <v>0.18</v>
          </cell>
          <cell r="M122">
            <v>0.18</v>
          </cell>
          <cell r="N122">
            <v>0.18</v>
          </cell>
          <cell r="O122">
            <v>0.18</v>
          </cell>
          <cell r="P122">
            <v>0.18</v>
          </cell>
          <cell r="Q122">
            <v>0.18</v>
          </cell>
          <cell r="R122">
            <v>0.18</v>
          </cell>
          <cell r="S122">
            <v>0.18</v>
          </cell>
          <cell r="T122">
            <v>0.1</v>
          </cell>
          <cell r="U122">
            <v>0.18</v>
          </cell>
          <cell r="V122">
            <v>0.18</v>
          </cell>
          <cell r="W122">
            <v>0.1</v>
          </cell>
          <cell r="X122">
            <v>0.1</v>
          </cell>
          <cell r="Y122">
            <v>0.18</v>
          </cell>
          <cell r="Z122">
            <v>0.18</v>
          </cell>
          <cell r="AA122">
            <v>0.18</v>
          </cell>
          <cell r="AB122">
            <v>0.18</v>
          </cell>
          <cell r="AH122">
            <v>4.2600000000000007</v>
          </cell>
        </row>
        <row r="123">
          <cell r="B123">
            <v>9.1600000000000179</v>
          </cell>
          <cell r="C123" t="str">
            <v>TA – DA other than Workshop</v>
          </cell>
          <cell r="D123">
            <v>0.25</v>
          </cell>
          <cell r="E123">
            <v>0.25</v>
          </cell>
          <cell r="F123">
            <v>0.25</v>
          </cell>
          <cell r="G123">
            <v>0.25</v>
          </cell>
          <cell r="H123">
            <v>0.25</v>
          </cell>
          <cell r="I123">
            <v>0.25</v>
          </cell>
          <cell r="J123">
            <v>0.25</v>
          </cell>
          <cell r="K123">
            <v>0.25</v>
          </cell>
          <cell r="L123">
            <v>0.25</v>
          </cell>
          <cell r="M123">
            <v>0.25</v>
          </cell>
          <cell r="N123">
            <v>0.25</v>
          </cell>
          <cell r="O123">
            <v>0.25</v>
          </cell>
          <cell r="P123">
            <v>0.25</v>
          </cell>
          <cell r="Q123">
            <v>0.25</v>
          </cell>
          <cell r="R123">
            <v>0.25</v>
          </cell>
          <cell r="S123">
            <v>0.25</v>
          </cell>
          <cell r="T123">
            <v>0.25</v>
          </cell>
          <cell r="U123">
            <v>0.25</v>
          </cell>
          <cell r="V123">
            <v>0.25</v>
          </cell>
          <cell r="W123">
            <v>0.25</v>
          </cell>
          <cell r="X123">
            <v>0.25</v>
          </cell>
          <cell r="Y123">
            <v>0.25</v>
          </cell>
          <cell r="Z123">
            <v>0.25</v>
          </cell>
          <cell r="AA123">
            <v>0.2</v>
          </cell>
          <cell r="AB123">
            <v>0.25</v>
          </cell>
          <cell r="AH123">
            <v>6.2</v>
          </cell>
        </row>
        <row r="124">
          <cell r="B124">
            <v>9.1700000000000195</v>
          </cell>
          <cell r="C124" t="str">
            <v>Hiring of Vehicle</v>
          </cell>
          <cell r="D124">
            <v>2.4</v>
          </cell>
          <cell r="E124">
            <v>2.4</v>
          </cell>
          <cell r="F124">
            <v>2.4</v>
          </cell>
          <cell r="G124">
            <v>2.4</v>
          </cell>
          <cell r="H124">
            <v>2.4</v>
          </cell>
          <cell r="I124">
            <v>2.4</v>
          </cell>
          <cell r="J124">
            <v>2.4</v>
          </cell>
          <cell r="K124">
            <v>2.4</v>
          </cell>
          <cell r="L124">
            <v>2.4</v>
          </cell>
          <cell r="M124">
            <v>2.4</v>
          </cell>
          <cell r="N124">
            <v>2.4</v>
          </cell>
          <cell r="O124">
            <v>2.4</v>
          </cell>
          <cell r="P124">
            <v>2.4</v>
          </cell>
          <cell r="Q124">
            <v>2.4</v>
          </cell>
          <cell r="R124">
            <v>2.4</v>
          </cell>
          <cell r="S124">
            <v>2.4</v>
          </cell>
          <cell r="T124">
            <v>2</v>
          </cell>
          <cell r="U124">
            <v>2.4</v>
          </cell>
          <cell r="V124">
            <v>2.4</v>
          </cell>
          <cell r="W124">
            <v>2</v>
          </cell>
          <cell r="X124">
            <v>2</v>
          </cell>
          <cell r="Y124">
            <v>2.4</v>
          </cell>
          <cell r="Z124">
            <v>2.4</v>
          </cell>
          <cell r="AA124">
            <v>0.7</v>
          </cell>
          <cell r="AB124">
            <v>2.4</v>
          </cell>
          <cell r="AH124">
            <v>57.099999999999987</v>
          </cell>
        </row>
        <row r="125">
          <cell r="B125">
            <v>9.180000000000021</v>
          </cell>
          <cell r="C125" t="str">
            <v>Salary of Expert</v>
          </cell>
          <cell r="D125">
            <v>3.6</v>
          </cell>
          <cell r="E125">
            <v>3.6</v>
          </cell>
          <cell r="F125">
            <v>3.6</v>
          </cell>
          <cell r="G125">
            <v>3.6</v>
          </cell>
          <cell r="H125">
            <v>3.6</v>
          </cell>
          <cell r="I125">
            <v>2.4</v>
          </cell>
          <cell r="J125">
            <v>3.6</v>
          </cell>
          <cell r="K125">
            <v>3.6</v>
          </cell>
          <cell r="L125">
            <v>3.6</v>
          </cell>
          <cell r="M125">
            <v>3.6</v>
          </cell>
          <cell r="N125">
            <v>3.6</v>
          </cell>
          <cell r="O125">
            <v>3.6</v>
          </cell>
          <cell r="P125">
            <v>3.6</v>
          </cell>
          <cell r="Q125">
            <v>2.4</v>
          </cell>
          <cell r="R125">
            <v>3.6</v>
          </cell>
          <cell r="S125">
            <v>3.6</v>
          </cell>
          <cell r="T125">
            <v>3.6</v>
          </cell>
          <cell r="U125">
            <v>3.6</v>
          </cell>
          <cell r="V125">
            <v>6</v>
          </cell>
          <cell r="W125">
            <v>3.6</v>
          </cell>
          <cell r="X125">
            <v>3.6</v>
          </cell>
          <cell r="Y125">
            <v>3.6</v>
          </cell>
          <cell r="Z125">
            <v>3.6</v>
          </cell>
          <cell r="AB125">
            <v>2.4</v>
          </cell>
          <cell r="AH125">
            <v>85.199999999999989</v>
          </cell>
        </row>
        <row r="127">
          <cell r="C127" t="str">
            <v>SUB TOTAL of J</v>
          </cell>
          <cell r="D127">
            <v>44.430000000000007</v>
          </cell>
          <cell r="E127">
            <v>33.510000000000005</v>
          </cell>
          <cell r="F127">
            <v>29.790000000000003</v>
          </cell>
          <cell r="G127">
            <v>44.97</v>
          </cell>
          <cell r="H127">
            <v>42.81</v>
          </cell>
          <cell r="I127">
            <v>25.590000000000003</v>
          </cell>
          <cell r="J127">
            <v>46.290000000000006</v>
          </cell>
          <cell r="K127">
            <v>33.090000000000003</v>
          </cell>
          <cell r="L127">
            <v>37.530000000000008</v>
          </cell>
          <cell r="M127">
            <v>37.230000000000004</v>
          </cell>
          <cell r="N127">
            <v>28.230000000000004</v>
          </cell>
          <cell r="O127">
            <v>33.090000000000003</v>
          </cell>
          <cell r="P127">
            <v>24.930000000000003</v>
          </cell>
          <cell r="Q127">
            <v>23.009999999999998</v>
          </cell>
          <cell r="R127">
            <v>40.110000000000007</v>
          </cell>
          <cell r="S127">
            <v>46.290000000000006</v>
          </cell>
          <cell r="T127">
            <v>40.39</v>
          </cell>
          <cell r="U127">
            <v>43.290000000000006</v>
          </cell>
          <cell r="V127">
            <v>50.97</v>
          </cell>
          <cell r="W127">
            <v>34.090000000000003</v>
          </cell>
          <cell r="X127">
            <v>42.730000000000004</v>
          </cell>
          <cell r="Y127">
            <v>40.110000000000007</v>
          </cell>
          <cell r="Z127">
            <v>35.550000000000004</v>
          </cell>
          <cell r="AA127">
            <v>16.37</v>
          </cell>
          <cell r="AB127">
            <v>18.569999999999997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892.97</v>
          </cell>
        </row>
        <row r="129">
          <cell r="A129" t="str">
            <v>K</v>
          </cell>
          <cell r="B129" t="str">
            <v>RESEARCH AND EVALUATION</v>
          </cell>
        </row>
        <row r="130">
          <cell r="AH130">
            <v>0</v>
          </cell>
        </row>
        <row r="131">
          <cell r="B131">
            <v>10.01</v>
          </cell>
          <cell r="C131" t="str">
            <v>Action Monitoring</v>
          </cell>
          <cell r="D131">
            <v>3.133</v>
          </cell>
          <cell r="E131">
            <v>3.4580000000000002</v>
          </cell>
          <cell r="F131">
            <v>2.9329999999999998</v>
          </cell>
          <cell r="G131">
            <v>4.6239999999999997</v>
          </cell>
          <cell r="H131">
            <v>6.3979999999999997</v>
          </cell>
          <cell r="I131">
            <v>2.6850000000000001</v>
          </cell>
          <cell r="J131">
            <v>7.9909999999999997</v>
          </cell>
          <cell r="K131">
            <v>3.7279999999999998</v>
          </cell>
          <cell r="L131">
            <v>5.992</v>
          </cell>
          <cell r="M131">
            <v>2.7720000000000002</v>
          </cell>
          <cell r="N131">
            <v>3.64</v>
          </cell>
          <cell r="O131">
            <v>3.3359999999999999</v>
          </cell>
          <cell r="P131">
            <v>2.286</v>
          </cell>
          <cell r="Q131">
            <v>2.4289999999999998</v>
          </cell>
          <cell r="R131">
            <v>4.0220000000000002</v>
          </cell>
          <cell r="S131">
            <v>7.6690000000000005</v>
          </cell>
          <cell r="T131">
            <v>8.5440000000000005</v>
          </cell>
          <cell r="U131">
            <v>4.9770000000000003</v>
          </cell>
          <cell r="V131">
            <v>4.4909999999999997</v>
          </cell>
          <cell r="W131">
            <v>5.4039999999999999</v>
          </cell>
          <cell r="X131">
            <v>3.3359999999999999</v>
          </cell>
          <cell r="Y131">
            <v>8.0540000000000003</v>
          </cell>
          <cell r="Z131">
            <v>5.415</v>
          </cell>
          <cell r="AA131">
            <v>1.0640000000000001</v>
          </cell>
          <cell r="AB131">
            <v>1.397</v>
          </cell>
          <cell r="AC131">
            <v>1.887</v>
          </cell>
          <cell r="AD131">
            <v>0.36399999999999999</v>
          </cell>
          <cell r="AE131">
            <v>0.43099999999999999</v>
          </cell>
          <cell r="AF131">
            <v>0.96299999999999997</v>
          </cell>
          <cell r="AH131">
            <v>113.423</v>
          </cell>
        </row>
        <row r="132">
          <cell r="B132">
            <v>10.02</v>
          </cell>
          <cell r="C132" t="str">
            <v>BRC Monitoring</v>
          </cell>
          <cell r="D132">
            <v>1.1879999999999999</v>
          </cell>
          <cell r="E132">
            <v>0.97199999999999998</v>
          </cell>
          <cell r="F132">
            <v>0.75600000000000001</v>
          </cell>
          <cell r="G132">
            <v>1.512</v>
          </cell>
          <cell r="H132">
            <v>1.512</v>
          </cell>
          <cell r="I132">
            <v>0.54</v>
          </cell>
          <cell r="J132">
            <v>1.296</v>
          </cell>
          <cell r="K132">
            <v>0.86399999999999999</v>
          </cell>
          <cell r="L132">
            <v>1.08</v>
          </cell>
          <cell r="M132">
            <v>1.1879999999999999</v>
          </cell>
          <cell r="N132">
            <v>0.54</v>
          </cell>
          <cell r="O132">
            <v>0.86399999999999999</v>
          </cell>
          <cell r="P132">
            <v>0.432</v>
          </cell>
          <cell r="Q132">
            <v>0.432</v>
          </cell>
          <cell r="R132">
            <v>1.1879999999999999</v>
          </cell>
          <cell r="S132">
            <v>1.296</v>
          </cell>
          <cell r="T132">
            <v>1.4039999999999999</v>
          </cell>
          <cell r="U132">
            <v>1.08</v>
          </cell>
          <cell r="V132">
            <v>1.512</v>
          </cell>
          <cell r="W132">
            <v>1.08</v>
          </cell>
          <cell r="X132">
            <v>1.08</v>
          </cell>
          <cell r="Y132">
            <v>1.1879999999999999</v>
          </cell>
          <cell r="Z132">
            <v>0.75600000000000001</v>
          </cell>
          <cell r="AA132">
            <v>0.32400000000000001</v>
          </cell>
          <cell r="AB132">
            <v>0.108</v>
          </cell>
          <cell r="AH132">
            <v>24.192000000000004</v>
          </cell>
        </row>
        <row r="133">
          <cell r="B133">
            <v>10.029999999999999</v>
          </cell>
          <cell r="C133" t="str">
            <v>CRC Monitoring</v>
          </cell>
          <cell r="D133">
            <v>6.72</v>
          </cell>
          <cell r="E133">
            <v>4.6079999999999997</v>
          </cell>
          <cell r="F133">
            <v>3.3119999999999998</v>
          </cell>
          <cell r="G133">
            <v>7.1520000000000001</v>
          </cell>
          <cell r="H133">
            <v>10.464</v>
          </cell>
          <cell r="I133">
            <v>4.032</v>
          </cell>
          <cell r="J133">
            <v>10.08</v>
          </cell>
          <cell r="K133">
            <v>6</v>
          </cell>
          <cell r="L133">
            <v>8.9759999999999991</v>
          </cell>
          <cell r="M133">
            <v>5.8079999999999998</v>
          </cell>
          <cell r="N133">
            <v>4.944</v>
          </cell>
          <cell r="O133">
            <v>4.8959999999999999</v>
          </cell>
          <cell r="P133">
            <v>2.7359999999999998</v>
          </cell>
          <cell r="Q133">
            <v>3.36</v>
          </cell>
          <cell r="R133">
            <v>6.96</v>
          </cell>
          <cell r="S133">
            <v>9.6</v>
          </cell>
          <cell r="T133">
            <v>10.272</v>
          </cell>
          <cell r="U133">
            <v>6.9119999999999999</v>
          </cell>
          <cell r="V133">
            <v>7.8719999999999999</v>
          </cell>
          <cell r="W133">
            <v>8.4480000000000004</v>
          </cell>
          <cell r="X133">
            <v>6.48</v>
          </cell>
          <cell r="Y133">
            <v>7.968</v>
          </cell>
          <cell r="Z133">
            <v>4.5599999999999996</v>
          </cell>
          <cell r="AA133">
            <v>1.6320000000000001</v>
          </cell>
          <cell r="AB133">
            <v>1.536</v>
          </cell>
          <cell r="AC133">
            <v>2.0640000000000001</v>
          </cell>
          <cell r="AD133">
            <v>1.1040000000000001</v>
          </cell>
          <cell r="AE133">
            <v>0.76800000000000002</v>
          </cell>
          <cell r="AF133">
            <v>1.5840000000000001</v>
          </cell>
          <cell r="AH133">
            <v>160.84799999999998</v>
          </cell>
        </row>
        <row r="134">
          <cell r="B134">
            <v>10.039999999999999</v>
          </cell>
          <cell r="C134" t="str">
            <v>Monitoring Expenditure of TRP</v>
          </cell>
          <cell r="D134">
            <v>6.3</v>
          </cell>
          <cell r="E134">
            <v>2.7</v>
          </cell>
          <cell r="F134">
            <v>2.1</v>
          </cell>
          <cell r="G134">
            <v>5.0999999999999996</v>
          </cell>
          <cell r="H134">
            <v>4.2</v>
          </cell>
          <cell r="I134">
            <v>1.8</v>
          </cell>
          <cell r="J134">
            <v>6.6</v>
          </cell>
          <cell r="K134">
            <v>3</v>
          </cell>
          <cell r="L134">
            <v>3.9</v>
          </cell>
          <cell r="M134">
            <v>3.3</v>
          </cell>
          <cell r="N134">
            <v>2.4</v>
          </cell>
          <cell r="O134">
            <v>3</v>
          </cell>
          <cell r="P134">
            <v>1.5</v>
          </cell>
          <cell r="Q134">
            <v>1.2</v>
          </cell>
          <cell r="R134">
            <v>4.5</v>
          </cell>
          <cell r="S134">
            <v>6.6</v>
          </cell>
          <cell r="T134">
            <v>4.2</v>
          </cell>
          <cell r="U134">
            <v>6.3</v>
          </cell>
          <cell r="V134">
            <v>6.6</v>
          </cell>
          <cell r="W134">
            <v>3</v>
          </cell>
          <cell r="X134">
            <v>6.6</v>
          </cell>
          <cell r="Y134">
            <v>4.5</v>
          </cell>
          <cell r="Z134">
            <v>4.5</v>
          </cell>
          <cell r="AA134">
            <v>1.5</v>
          </cell>
          <cell r="AB134">
            <v>0.9</v>
          </cell>
          <cell r="AH134">
            <v>96.3</v>
          </cell>
        </row>
        <row r="136">
          <cell r="C136" t="str">
            <v>SUB TOTAL of K</v>
          </cell>
          <cell r="D136">
            <v>17.341000000000001</v>
          </cell>
          <cell r="E136">
            <v>11.738</v>
          </cell>
          <cell r="F136">
            <v>9.1009999999999991</v>
          </cell>
          <cell r="G136">
            <v>18.387999999999998</v>
          </cell>
          <cell r="H136">
            <v>22.574000000000002</v>
          </cell>
          <cell r="I136">
            <v>9.0570000000000004</v>
          </cell>
          <cell r="J136">
            <v>25.966999999999999</v>
          </cell>
          <cell r="K136">
            <v>13.591999999999999</v>
          </cell>
          <cell r="L136">
            <v>19.947999999999997</v>
          </cell>
          <cell r="M136">
            <v>13.068000000000001</v>
          </cell>
          <cell r="N136">
            <v>11.523999999999999</v>
          </cell>
          <cell r="O136">
            <v>12.096</v>
          </cell>
          <cell r="P136">
            <v>6.9539999999999997</v>
          </cell>
          <cell r="Q136">
            <v>7.4210000000000003</v>
          </cell>
          <cell r="R136">
            <v>16.670000000000002</v>
          </cell>
          <cell r="S136">
            <v>25.164999999999999</v>
          </cell>
          <cell r="T136">
            <v>24.419999999999998</v>
          </cell>
          <cell r="U136">
            <v>19.269000000000002</v>
          </cell>
          <cell r="V136">
            <v>20.475000000000001</v>
          </cell>
          <cell r="W136">
            <v>17.932000000000002</v>
          </cell>
          <cell r="X136">
            <v>17.496000000000002</v>
          </cell>
          <cell r="Y136">
            <v>21.71</v>
          </cell>
          <cell r="Z136">
            <v>15.231</v>
          </cell>
          <cell r="AA136">
            <v>4.5200000000000005</v>
          </cell>
          <cell r="AB136">
            <v>3.9410000000000003</v>
          </cell>
          <cell r="AC136">
            <v>3.9510000000000001</v>
          </cell>
          <cell r="AD136">
            <v>1.468</v>
          </cell>
          <cell r="AE136">
            <v>1.1990000000000001</v>
          </cell>
          <cell r="AF136">
            <v>2.5470000000000002</v>
          </cell>
          <cell r="AG136">
            <v>0</v>
          </cell>
          <cell r="AH136">
            <v>394.76300000000003</v>
          </cell>
        </row>
        <row r="138">
          <cell r="A138" t="str">
            <v>L</v>
          </cell>
          <cell r="B138" t="str">
            <v>SCHOOL GRANT</v>
          </cell>
        </row>
        <row r="140">
          <cell r="B140">
            <v>11.01</v>
          </cell>
          <cell r="C140" t="str">
            <v>Primary School Grant</v>
          </cell>
          <cell r="D140">
            <v>17.899999999999999</v>
          </cell>
          <cell r="E140">
            <v>19.760000000000002</v>
          </cell>
          <cell r="F140">
            <v>16.760000000000002</v>
          </cell>
          <cell r="G140">
            <v>26.42</v>
          </cell>
          <cell r="H140">
            <v>36.56</v>
          </cell>
          <cell r="I140">
            <v>15.34</v>
          </cell>
          <cell r="J140">
            <v>45.66</v>
          </cell>
          <cell r="K140">
            <v>21.3</v>
          </cell>
          <cell r="L140">
            <v>34.24</v>
          </cell>
          <cell r="M140">
            <v>15.84</v>
          </cell>
          <cell r="N140">
            <v>20.8</v>
          </cell>
          <cell r="O140">
            <v>19.059999999999999</v>
          </cell>
          <cell r="P140">
            <v>13.06</v>
          </cell>
          <cell r="Q140">
            <v>13.88</v>
          </cell>
          <cell r="R140">
            <v>22.98</v>
          </cell>
          <cell r="S140">
            <v>43.82</v>
          </cell>
          <cell r="T140">
            <v>48.82</v>
          </cell>
          <cell r="U140">
            <v>28.44</v>
          </cell>
          <cell r="V140">
            <v>25.66</v>
          </cell>
          <cell r="W140">
            <v>30.88</v>
          </cell>
          <cell r="X140">
            <v>19.059999999999999</v>
          </cell>
          <cell r="Y140">
            <v>46.02</v>
          </cell>
          <cell r="Z140">
            <v>30.94</v>
          </cell>
          <cell r="AA140">
            <v>6.08</v>
          </cell>
          <cell r="AB140">
            <v>7.98</v>
          </cell>
          <cell r="AC140">
            <v>10.78</v>
          </cell>
          <cell r="AD140">
            <v>2.08</v>
          </cell>
          <cell r="AE140">
            <v>2.46</v>
          </cell>
          <cell r="AF140">
            <v>5.5</v>
          </cell>
          <cell r="AH140">
            <v>648.08000000000015</v>
          </cell>
        </row>
        <row r="141">
          <cell r="B141">
            <v>11.02</v>
          </cell>
          <cell r="C141" t="str">
            <v>Upper Primary School Grant</v>
          </cell>
          <cell r="D141">
            <v>17.02</v>
          </cell>
          <cell r="E141">
            <v>16.68</v>
          </cell>
          <cell r="F141">
            <v>12.88</v>
          </cell>
          <cell r="G141">
            <v>24.74</v>
          </cell>
          <cell r="H141">
            <v>16.34</v>
          </cell>
          <cell r="I141">
            <v>10.08</v>
          </cell>
          <cell r="J141">
            <v>16.739999999999998</v>
          </cell>
          <cell r="K141">
            <v>15.52</v>
          </cell>
          <cell r="L141">
            <v>19.5</v>
          </cell>
          <cell r="M141">
            <v>14.52</v>
          </cell>
          <cell r="N141">
            <v>9.92</v>
          </cell>
          <cell r="O141">
            <v>13.82</v>
          </cell>
          <cell r="P141">
            <v>10.38</v>
          </cell>
          <cell r="Q141">
            <v>8.14</v>
          </cell>
          <cell r="R141">
            <v>21.88</v>
          </cell>
          <cell r="S141">
            <v>22.9</v>
          </cell>
          <cell r="T141">
            <v>24.72</v>
          </cell>
          <cell r="U141">
            <v>24.02</v>
          </cell>
          <cell r="V141">
            <v>21.66</v>
          </cell>
          <cell r="W141">
            <v>25.7</v>
          </cell>
          <cell r="X141">
            <v>17.04</v>
          </cell>
          <cell r="Y141">
            <v>23.62</v>
          </cell>
          <cell r="Z141">
            <v>13.02</v>
          </cell>
          <cell r="AA141">
            <v>4.5199999999999996</v>
          </cell>
          <cell r="AB141">
            <v>2.2599999999999998</v>
          </cell>
          <cell r="AC141">
            <v>6.32</v>
          </cell>
          <cell r="AD141">
            <v>1.54</v>
          </cell>
          <cell r="AE141">
            <v>2.38</v>
          </cell>
          <cell r="AF141">
            <v>5.16</v>
          </cell>
          <cell r="AH141">
            <v>423.02</v>
          </cell>
        </row>
        <row r="143">
          <cell r="C143" t="str">
            <v>SUB TOTAL of L</v>
          </cell>
          <cell r="D143">
            <v>34.92</v>
          </cell>
          <cell r="E143">
            <v>36.44</v>
          </cell>
          <cell r="F143">
            <v>29.64</v>
          </cell>
          <cell r="G143">
            <v>51.16</v>
          </cell>
          <cell r="H143">
            <v>52.900000000000006</v>
          </cell>
          <cell r="I143">
            <v>25.42</v>
          </cell>
          <cell r="J143">
            <v>62.399999999999991</v>
          </cell>
          <cell r="K143">
            <v>36.82</v>
          </cell>
          <cell r="L143">
            <v>53.74</v>
          </cell>
          <cell r="M143">
            <v>30.36</v>
          </cell>
          <cell r="N143">
            <v>30.72</v>
          </cell>
          <cell r="O143">
            <v>32.879999999999995</v>
          </cell>
          <cell r="P143">
            <v>23.44</v>
          </cell>
          <cell r="Q143">
            <v>22.020000000000003</v>
          </cell>
          <cell r="R143">
            <v>44.86</v>
          </cell>
          <cell r="S143">
            <v>66.72</v>
          </cell>
          <cell r="T143">
            <v>73.539999999999992</v>
          </cell>
          <cell r="U143">
            <v>52.46</v>
          </cell>
          <cell r="V143">
            <v>47.32</v>
          </cell>
          <cell r="W143">
            <v>56.58</v>
          </cell>
          <cell r="X143">
            <v>36.099999999999994</v>
          </cell>
          <cell r="Y143">
            <v>69.64</v>
          </cell>
          <cell r="Z143">
            <v>43.96</v>
          </cell>
          <cell r="AA143">
            <v>10.6</v>
          </cell>
          <cell r="AB143">
            <v>10.24</v>
          </cell>
          <cell r="AC143">
            <v>17.100000000000001</v>
          </cell>
          <cell r="AD143">
            <v>3.62</v>
          </cell>
          <cell r="AE143">
            <v>4.84</v>
          </cell>
          <cell r="AF143">
            <v>10.66</v>
          </cell>
          <cell r="AG143">
            <v>0</v>
          </cell>
          <cell r="AH143">
            <v>1071.0999999999999</v>
          </cell>
        </row>
        <row r="146">
          <cell r="A146" t="str">
            <v>M</v>
          </cell>
          <cell r="B146" t="str">
            <v>TEACHERS GRANT</v>
          </cell>
        </row>
        <row r="148">
          <cell r="B148">
            <v>12.01</v>
          </cell>
          <cell r="C148" t="str">
            <v>Primary Teachers Grant</v>
          </cell>
          <cell r="D148">
            <v>31.285</v>
          </cell>
          <cell r="E148">
            <v>33.78</v>
          </cell>
          <cell r="F148">
            <v>23.984999999999999</v>
          </cell>
          <cell r="G148">
            <v>35.9</v>
          </cell>
          <cell r="H148">
            <v>40.340000000000003</v>
          </cell>
          <cell r="I148">
            <v>21.504999999999999</v>
          </cell>
          <cell r="J148">
            <v>47.53</v>
          </cell>
          <cell r="K148">
            <v>33.505000000000003</v>
          </cell>
          <cell r="L148">
            <v>44.585000000000001</v>
          </cell>
          <cell r="M148">
            <v>26.175000000000001</v>
          </cell>
          <cell r="N148">
            <v>25.055</v>
          </cell>
          <cell r="O148">
            <v>24.135000000000002</v>
          </cell>
          <cell r="P148">
            <v>20.725000000000001</v>
          </cell>
          <cell r="Q148">
            <v>11.865</v>
          </cell>
          <cell r="R148">
            <v>48.68</v>
          </cell>
          <cell r="S148">
            <v>58.07</v>
          </cell>
          <cell r="T148">
            <v>52.655000000000001</v>
          </cell>
          <cell r="U148">
            <v>32.17</v>
          </cell>
          <cell r="V148">
            <v>44.494999999999997</v>
          </cell>
          <cell r="W148">
            <v>28.8</v>
          </cell>
          <cell r="X148">
            <v>31.06</v>
          </cell>
          <cell r="Y148">
            <v>51.094999999999999</v>
          </cell>
          <cell r="Z148">
            <v>37.055</v>
          </cell>
          <cell r="AA148">
            <v>8.4</v>
          </cell>
          <cell r="AB148">
            <v>6.77</v>
          </cell>
          <cell r="AC148">
            <v>25.2</v>
          </cell>
          <cell r="AD148">
            <v>4.5350000000000001</v>
          </cell>
          <cell r="AE148">
            <v>5.9649999999999999</v>
          </cell>
          <cell r="AF148">
            <v>17.2</v>
          </cell>
          <cell r="AH148">
            <v>872.51999999999987</v>
          </cell>
        </row>
        <row r="149">
          <cell r="B149">
            <v>12.02</v>
          </cell>
          <cell r="C149" t="str">
            <v>Upper Primary Teachers  Grant</v>
          </cell>
          <cell r="AH149">
            <v>0</v>
          </cell>
        </row>
        <row r="151">
          <cell r="A151" t="str">
            <v xml:space="preserve">    </v>
          </cell>
          <cell r="C151" t="str">
            <v>SUB TOTAL of M</v>
          </cell>
          <cell r="D151">
            <v>31.285</v>
          </cell>
          <cell r="E151">
            <v>33.78</v>
          </cell>
          <cell r="F151">
            <v>23.984999999999999</v>
          </cell>
          <cell r="G151">
            <v>35.9</v>
          </cell>
          <cell r="H151">
            <v>40.340000000000003</v>
          </cell>
          <cell r="I151">
            <v>21.504999999999999</v>
          </cell>
          <cell r="J151">
            <v>47.53</v>
          </cell>
          <cell r="K151">
            <v>33.505000000000003</v>
          </cell>
          <cell r="L151">
            <v>44.585000000000001</v>
          </cell>
          <cell r="M151">
            <v>26.175000000000001</v>
          </cell>
          <cell r="N151">
            <v>25.055</v>
          </cell>
          <cell r="O151">
            <v>24.135000000000002</v>
          </cell>
          <cell r="P151">
            <v>20.725000000000001</v>
          </cell>
          <cell r="Q151">
            <v>11.865</v>
          </cell>
          <cell r="R151">
            <v>48.68</v>
          </cell>
          <cell r="S151">
            <v>58.07</v>
          </cell>
          <cell r="T151">
            <v>52.655000000000001</v>
          </cell>
          <cell r="U151">
            <v>32.17</v>
          </cell>
          <cell r="V151">
            <v>44.494999999999997</v>
          </cell>
          <cell r="W151">
            <v>28.8</v>
          </cell>
          <cell r="X151">
            <v>31.06</v>
          </cell>
          <cell r="Y151">
            <v>51.094999999999999</v>
          </cell>
          <cell r="Z151">
            <v>37.055</v>
          </cell>
          <cell r="AA151">
            <v>8.4</v>
          </cell>
          <cell r="AB151">
            <v>6.77</v>
          </cell>
          <cell r="AC151">
            <v>25.2</v>
          </cell>
          <cell r="AD151">
            <v>4.5350000000000001</v>
          </cell>
          <cell r="AE151">
            <v>5.9649999999999999</v>
          </cell>
          <cell r="AF151">
            <v>17.2</v>
          </cell>
          <cell r="AG151">
            <v>0</v>
          </cell>
          <cell r="AH151">
            <v>872.51999999999987</v>
          </cell>
        </row>
        <row r="153">
          <cell r="A153" t="str">
            <v>N</v>
          </cell>
          <cell r="B153" t="str">
            <v>TEACHERS SALARY</v>
          </cell>
        </row>
        <row r="155">
          <cell r="B155">
            <v>13.01</v>
          </cell>
          <cell r="C155" t="str">
            <v>Primary New Teachers</v>
          </cell>
          <cell r="AH155">
            <v>0</v>
          </cell>
        </row>
        <row r="156">
          <cell r="B156">
            <v>13.02</v>
          </cell>
          <cell r="C156" t="str">
            <v>U P New Teachers Salary</v>
          </cell>
          <cell r="AH156">
            <v>0</v>
          </cell>
        </row>
        <row r="157">
          <cell r="B157">
            <v>13.03</v>
          </cell>
          <cell r="C157" t="str">
            <v>New Other</v>
          </cell>
          <cell r="AH157">
            <v>0</v>
          </cell>
        </row>
        <row r="159">
          <cell r="C159" t="str">
            <v>SUB TOTAL of 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</row>
        <row r="161">
          <cell r="A161" t="str">
            <v>O</v>
          </cell>
          <cell r="B161" t="str">
            <v>TEACHING LEARNING EQUIPMENT</v>
          </cell>
        </row>
        <row r="163">
          <cell r="B163">
            <v>15.01</v>
          </cell>
          <cell r="C163" t="str">
            <v>TLE- New Primary</v>
          </cell>
          <cell r="AH163">
            <v>0</v>
          </cell>
        </row>
        <row r="164">
          <cell r="B164">
            <v>15.02</v>
          </cell>
          <cell r="C164" t="str">
            <v>TLE -New Upper Primary</v>
          </cell>
          <cell r="AH164">
            <v>0</v>
          </cell>
        </row>
        <row r="165">
          <cell r="B165">
            <v>15.03</v>
          </cell>
          <cell r="C165" t="str">
            <v>UPS Not Covered under OBB</v>
          </cell>
          <cell r="D165">
            <v>73.5</v>
          </cell>
          <cell r="F165">
            <v>20</v>
          </cell>
          <cell r="G165">
            <v>6.5</v>
          </cell>
          <cell r="H165">
            <v>275</v>
          </cell>
          <cell r="J165">
            <v>4.5</v>
          </cell>
          <cell r="L165">
            <v>8</v>
          </cell>
          <cell r="M165">
            <v>16</v>
          </cell>
          <cell r="N165">
            <v>100.5</v>
          </cell>
          <cell r="O165">
            <v>15</v>
          </cell>
          <cell r="P165">
            <v>85.5</v>
          </cell>
          <cell r="Q165">
            <v>32</v>
          </cell>
          <cell r="R165">
            <v>82.5</v>
          </cell>
          <cell r="S165">
            <v>65.5</v>
          </cell>
          <cell r="T165">
            <v>97</v>
          </cell>
          <cell r="V165">
            <v>3</v>
          </cell>
          <cell r="X165">
            <v>135.5</v>
          </cell>
          <cell r="Z165">
            <v>53.5</v>
          </cell>
          <cell r="AB165">
            <v>23.5</v>
          </cell>
          <cell r="AE165">
            <v>0.5</v>
          </cell>
          <cell r="AH165">
            <v>1097.5</v>
          </cell>
        </row>
        <row r="166">
          <cell r="B166">
            <v>15.04</v>
          </cell>
          <cell r="C166" t="str">
            <v>Other (TLE)</v>
          </cell>
          <cell r="AH166">
            <v>0</v>
          </cell>
        </row>
        <row r="168">
          <cell r="C168" t="str">
            <v>SUB TOTAL of O</v>
          </cell>
          <cell r="D168">
            <v>73.5</v>
          </cell>
          <cell r="E168">
            <v>0</v>
          </cell>
          <cell r="F168">
            <v>20</v>
          </cell>
          <cell r="G168">
            <v>6.5</v>
          </cell>
          <cell r="H168">
            <v>275</v>
          </cell>
          <cell r="I168">
            <v>0</v>
          </cell>
          <cell r="J168">
            <v>4.5</v>
          </cell>
          <cell r="K168">
            <v>0</v>
          </cell>
          <cell r="L168">
            <v>8</v>
          </cell>
          <cell r="M168">
            <v>16</v>
          </cell>
          <cell r="N168">
            <v>100.5</v>
          </cell>
          <cell r="O168">
            <v>15</v>
          </cell>
          <cell r="P168">
            <v>85.5</v>
          </cell>
          <cell r="Q168">
            <v>32</v>
          </cell>
          <cell r="R168">
            <v>82.5</v>
          </cell>
          <cell r="S168">
            <v>65.5</v>
          </cell>
          <cell r="T168">
            <v>97</v>
          </cell>
          <cell r="U168">
            <v>0</v>
          </cell>
          <cell r="V168">
            <v>3</v>
          </cell>
          <cell r="W168">
            <v>0</v>
          </cell>
          <cell r="X168">
            <v>135.5</v>
          </cell>
          <cell r="Y168">
            <v>0</v>
          </cell>
          <cell r="Z168">
            <v>53.5</v>
          </cell>
          <cell r="AA168">
            <v>0</v>
          </cell>
          <cell r="AB168">
            <v>23.5</v>
          </cell>
          <cell r="AC168">
            <v>0</v>
          </cell>
          <cell r="AD168">
            <v>0</v>
          </cell>
          <cell r="AE168">
            <v>0.5</v>
          </cell>
          <cell r="AF168">
            <v>0</v>
          </cell>
          <cell r="AG168">
            <v>0</v>
          </cell>
          <cell r="AH168">
            <v>1097.5</v>
          </cell>
        </row>
        <row r="170">
          <cell r="A170" t="str">
            <v>P</v>
          </cell>
          <cell r="B170" t="str">
            <v>TEACHERS TRAINNING</v>
          </cell>
        </row>
        <row r="172">
          <cell r="B172">
            <v>16.010000000000002</v>
          </cell>
          <cell r="C172" t="str">
            <v>Inservice Teachers Trainning</v>
          </cell>
          <cell r="D172">
            <v>87.597999999999999</v>
          </cell>
          <cell r="E172">
            <v>94.584000000000003</v>
          </cell>
          <cell r="F172">
            <v>67.158000000000001</v>
          </cell>
          <cell r="G172">
            <v>100.52</v>
          </cell>
          <cell r="H172">
            <v>112.952</v>
          </cell>
          <cell r="I172">
            <v>60.213999999999999</v>
          </cell>
          <cell r="J172">
            <v>133.084</v>
          </cell>
          <cell r="K172">
            <v>93.813999999999993</v>
          </cell>
          <cell r="L172">
            <v>124.83799999999999</v>
          </cell>
          <cell r="M172">
            <v>73.290000000000006</v>
          </cell>
          <cell r="N172">
            <v>70.153999999999996</v>
          </cell>
          <cell r="O172">
            <v>67.578000000000003</v>
          </cell>
          <cell r="P172">
            <v>58.03</v>
          </cell>
          <cell r="Q172">
            <v>33.222000000000001</v>
          </cell>
          <cell r="R172">
            <v>136.304</v>
          </cell>
          <cell r="S172">
            <v>162.596</v>
          </cell>
          <cell r="T172">
            <v>147.434</v>
          </cell>
          <cell r="U172">
            <v>90.075999999999993</v>
          </cell>
          <cell r="V172">
            <v>124.586</v>
          </cell>
          <cell r="W172">
            <v>80.64</v>
          </cell>
          <cell r="X172">
            <v>86.968000000000004</v>
          </cell>
          <cell r="Y172">
            <v>143.066</v>
          </cell>
          <cell r="Z172">
            <v>103.754</v>
          </cell>
          <cell r="AA172">
            <v>23.52</v>
          </cell>
          <cell r="AB172">
            <v>18.956</v>
          </cell>
          <cell r="AC172">
            <v>70.56</v>
          </cell>
          <cell r="AD172">
            <v>12.698</v>
          </cell>
          <cell r="AE172">
            <v>16.702000000000002</v>
          </cell>
          <cell r="AF172">
            <v>48.16</v>
          </cell>
          <cell r="AH172">
            <v>2443.056</v>
          </cell>
        </row>
        <row r="173">
          <cell r="B173">
            <v>16.02</v>
          </cell>
          <cell r="C173" t="str">
            <v>New Recruited Teachers Trainning</v>
          </cell>
          <cell r="AH173">
            <v>0</v>
          </cell>
        </row>
        <row r="174">
          <cell r="B174">
            <v>16.03</v>
          </cell>
          <cell r="C174" t="str">
            <v>Untrained</v>
          </cell>
          <cell r="AH174">
            <v>0</v>
          </cell>
        </row>
        <row r="175">
          <cell r="B175">
            <v>16.04</v>
          </cell>
          <cell r="C175" t="str">
            <v>Others</v>
          </cell>
          <cell r="AH175">
            <v>0</v>
          </cell>
        </row>
        <row r="177">
          <cell r="C177" t="str">
            <v>SUB TOTAL of P</v>
          </cell>
          <cell r="D177">
            <v>87.597999999999999</v>
          </cell>
          <cell r="E177">
            <v>94.584000000000003</v>
          </cell>
          <cell r="F177">
            <v>67.158000000000001</v>
          </cell>
          <cell r="G177">
            <v>100.52</v>
          </cell>
          <cell r="H177">
            <v>112.952</v>
          </cell>
          <cell r="I177">
            <v>60.213999999999999</v>
          </cell>
          <cell r="J177">
            <v>133.084</v>
          </cell>
          <cell r="K177">
            <v>93.813999999999993</v>
          </cell>
          <cell r="L177">
            <v>124.83799999999999</v>
          </cell>
          <cell r="M177">
            <v>73.290000000000006</v>
          </cell>
          <cell r="N177">
            <v>70.153999999999996</v>
          </cell>
          <cell r="O177">
            <v>67.578000000000003</v>
          </cell>
          <cell r="P177">
            <v>58.03</v>
          </cell>
          <cell r="Q177">
            <v>33.222000000000001</v>
          </cell>
          <cell r="R177">
            <v>136.304</v>
          </cell>
          <cell r="S177">
            <v>162.596</v>
          </cell>
          <cell r="T177">
            <v>147.434</v>
          </cell>
          <cell r="U177">
            <v>90.075999999999993</v>
          </cell>
          <cell r="V177">
            <v>124.586</v>
          </cell>
          <cell r="W177">
            <v>80.64</v>
          </cell>
          <cell r="X177">
            <v>86.968000000000004</v>
          </cell>
          <cell r="Y177">
            <v>143.066</v>
          </cell>
          <cell r="Z177">
            <v>103.754</v>
          </cell>
          <cell r="AA177">
            <v>23.52</v>
          </cell>
          <cell r="AB177">
            <v>18.956</v>
          </cell>
          <cell r="AC177">
            <v>70.56</v>
          </cell>
          <cell r="AD177">
            <v>12.698</v>
          </cell>
          <cell r="AE177">
            <v>16.702000000000002</v>
          </cell>
          <cell r="AF177">
            <v>48.16</v>
          </cell>
          <cell r="AG177">
            <v>0</v>
          </cell>
          <cell r="AH177">
            <v>2443.056</v>
          </cell>
        </row>
        <row r="179">
          <cell r="A179" t="str">
            <v>Q</v>
          </cell>
          <cell r="B179" t="str">
            <v>COMMUNITY MOBILIZATION</v>
          </cell>
        </row>
        <row r="181">
          <cell r="B181">
            <v>17.010000000000002</v>
          </cell>
          <cell r="C181" t="str">
            <v>Community Mobilization</v>
          </cell>
          <cell r="D181">
            <v>2.3959999999999999</v>
          </cell>
          <cell r="E181">
            <v>3.1989999999999998</v>
          </cell>
          <cell r="F181">
            <v>2.2629999999999999</v>
          </cell>
          <cell r="G181">
            <v>3.8079999999999998</v>
          </cell>
          <cell r="H181">
            <v>5.266</v>
          </cell>
          <cell r="I181">
            <v>1.9159999999999999</v>
          </cell>
          <cell r="J181">
            <v>6.4740000000000002</v>
          </cell>
          <cell r="K181">
            <v>2.1520000000000001</v>
          </cell>
          <cell r="L181">
            <v>3.528</v>
          </cell>
          <cell r="M181">
            <v>2.597</v>
          </cell>
          <cell r="N181">
            <v>2.4119999999999999</v>
          </cell>
          <cell r="O181">
            <v>2.7439999999999998</v>
          </cell>
          <cell r="P181">
            <v>1.48</v>
          </cell>
          <cell r="Q181">
            <v>2.153</v>
          </cell>
          <cell r="R181">
            <v>3.496</v>
          </cell>
          <cell r="S181">
            <v>5.9050000000000002</v>
          </cell>
          <cell r="T181">
            <v>6.2</v>
          </cell>
          <cell r="U181">
            <v>3.3940000000000001</v>
          </cell>
          <cell r="V181">
            <v>3.7429999999999999</v>
          </cell>
          <cell r="W181">
            <v>4.62</v>
          </cell>
          <cell r="X181">
            <v>2.7970000000000002</v>
          </cell>
          <cell r="Y181">
            <v>6.7549999999999999</v>
          </cell>
          <cell r="Z181">
            <v>3.5289999999999999</v>
          </cell>
          <cell r="AA181">
            <v>0.74199999999999999</v>
          </cell>
          <cell r="AB181">
            <v>1.2250000000000001</v>
          </cell>
          <cell r="AC181">
            <v>0.75</v>
          </cell>
          <cell r="AD181">
            <v>0.18</v>
          </cell>
          <cell r="AE181">
            <v>0.186</v>
          </cell>
          <cell r="AF181">
            <v>0.40900000000000003</v>
          </cell>
          <cell r="AH181">
            <v>86.319000000000017</v>
          </cell>
        </row>
        <row r="183">
          <cell r="C183" t="str">
            <v>SUB TOTAL of Q</v>
          </cell>
          <cell r="D183">
            <v>2.3959999999999999</v>
          </cell>
          <cell r="E183">
            <v>3.1989999999999998</v>
          </cell>
          <cell r="F183">
            <v>2.2629999999999999</v>
          </cell>
          <cell r="G183">
            <v>3.8079999999999998</v>
          </cell>
          <cell r="H183">
            <v>5.266</v>
          </cell>
          <cell r="I183">
            <v>1.9159999999999999</v>
          </cell>
          <cell r="J183">
            <v>6.4740000000000002</v>
          </cell>
          <cell r="K183">
            <v>2.1520000000000001</v>
          </cell>
          <cell r="L183">
            <v>3.528</v>
          </cell>
          <cell r="M183">
            <v>2.597</v>
          </cell>
          <cell r="N183">
            <v>2.4119999999999999</v>
          </cell>
          <cell r="O183">
            <v>2.7439999999999998</v>
          </cell>
          <cell r="P183">
            <v>1.48</v>
          </cell>
          <cell r="Q183">
            <v>2.153</v>
          </cell>
          <cell r="R183">
            <v>3.496</v>
          </cell>
          <cell r="S183">
            <v>5.9050000000000002</v>
          </cell>
          <cell r="T183">
            <v>6.2</v>
          </cell>
          <cell r="U183">
            <v>3.3940000000000001</v>
          </cell>
          <cell r="V183">
            <v>3.7429999999999999</v>
          </cell>
          <cell r="W183">
            <v>4.62</v>
          </cell>
          <cell r="X183">
            <v>2.7970000000000002</v>
          </cell>
          <cell r="Y183">
            <v>6.7549999999999999</v>
          </cell>
          <cell r="Z183">
            <v>3.5289999999999999</v>
          </cell>
          <cell r="AA183">
            <v>0.74199999999999999</v>
          </cell>
          <cell r="AB183">
            <v>1.2250000000000001</v>
          </cell>
          <cell r="AC183">
            <v>0.75</v>
          </cell>
          <cell r="AD183">
            <v>0.18</v>
          </cell>
          <cell r="AE183">
            <v>0.186</v>
          </cell>
          <cell r="AF183">
            <v>0.40900000000000003</v>
          </cell>
          <cell r="AG183">
            <v>0</v>
          </cell>
          <cell r="AH183">
            <v>86.319000000000017</v>
          </cell>
        </row>
        <row r="185">
          <cell r="C185" t="str">
            <v>TOTAL OF A TO Q</v>
          </cell>
          <cell r="D185">
            <v>1099.627</v>
          </cell>
          <cell r="E185">
            <v>842.08900000000006</v>
          </cell>
          <cell r="F185">
            <v>941.16200000000003</v>
          </cell>
          <cell r="G185">
            <v>2355.7109999999998</v>
          </cell>
          <cell r="H185">
            <v>1520.749</v>
          </cell>
          <cell r="I185">
            <v>580.07700000000011</v>
          </cell>
          <cell r="J185">
            <v>1510.65</v>
          </cell>
          <cell r="K185">
            <v>944.34400000000005</v>
          </cell>
          <cell r="L185">
            <v>1108.45</v>
          </cell>
          <cell r="M185">
            <v>796.81599999999992</v>
          </cell>
          <cell r="N185">
            <v>1132.9180000000001</v>
          </cell>
          <cell r="O185">
            <v>1509.8339999999998</v>
          </cell>
          <cell r="P185">
            <v>686.06400000000008</v>
          </cell>
          <cell r="Q185">
            <v>637.97400000000016</v>
          </cell>
          <cell r="R185">
            <v>1158.0520000000001</v>
          </cell>
          <cell r="S185">
            <v>3853.3400000000011</v>
          </cell>
          <cell r="T185">
            <v>1391.2820000000002</v>
          </cell>
          <cell r="U185">
            <v>1021.146</v>
          </cell>
          <cell r="V185">
            <v>4118.6459999999997</v>
          </cell>
          <cell r="W185">
            <v>1782.1639999999995</v>
          </cell>
          <cell r="X185">
            <v>1094.126</v>
          </cell>
          <cell r="Y185">
            <v>2311.5469999999991</v>
          </cell>
          <cell r="Z185">
            <v>2549.3009999999999</v>
          </cell>
          <cell r="AA185">
            <v>301.58100000000002</v>
          </cell>
          <cell r="AB185">
            <v>344.048</v>
          </cell>
          <cell r="AC185">
            <v>606.88300000000004</v>
          </cell>
          <cell r="AD185">
            <v>144.05400000000003</v>
          </cell>
          <cell r="AE185">
            <v>113.88600000000001</v>
          </cell>
          <cell r="AF185">
            <v>277.911</v>
          </cell>
          <cell r="AG185">
            <v>0</v>
          </cell>
          <cell r="AH185">
            <v>36734.431999999993</v>
          </cell>
        </row>
      </sheetData>
      <sheetData sheetId="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ed.LDLB"/>
      <sheetName val="rs.LDLB"/>
      <sheetName val="pc.LDLB"/>
      <sheetName val="ptwo.LDLB"/>
      <sheetName val="DWV.LDLB"/>
      <sheetName val="ca.LDLB"/>
      <sheetName val="abs.LDLB"/>
      <sheetName val="QTY.LDLB"/>
      <sheetName val="Rate in Words"/>
      <sheetName val="RA.LDLB"/>
      <sheetName val="Sheet1"/>
      <sheetName val="TF.LDLB"/>
      <sheetName val="TD.LDLB"/>
      <sheetName val="SCHB.LDLB"/>
      <sheetName val="SCHBnote.LDLB"/>
      <sheetName val="IND.LDLB"/>
      <sheetName val="BRSC.TR"/>
      <sheetName val="POLP.TR"/>
      <sheetName val="POL.TR"/>
      <sheetName val="Short Item.LDLB"/>
      <sheetName val="MA.LDLB"/>
      <sheetName val="MQ.LDLB"/>
      <sheetName val="COCS.LDLB"/>
      <sheetName val="FQ.LDLB"/>
      <sheetName val="CCS.LDLB"/>
      <sheetName val="SCS.LDLB"/>
      <sheetName val="SPS.LDLB"/>
      <sheetName val="BRSC.LDLB"/>
      <sheetName val="POLP.LDLB"/>
      <sheetName val="POL.LDLB"/>
      <sheetName val="TD TEND.LDLB"/>
      <sheetName val="SCHA TENDER.LDAC"/>
      <sheetName val="SCHB TENDER.LDLB"/>
      <sheetName val="SCHBnote TEND .LDLB"/>
      <sheetName val="SPS TEND.LDLB"/>
      <sheetName val="SCHB_LDLB"/>
      <sheetName val="districtwise awppb"/>
      <sheetName val="28"/>
      <sheetName val="RA.LD_x000c_B"/>
      <sheetName val="SSA_BANGALORE"/>
      <sheetName val="SSA_MYSORE"/>
      <sheetName val="INfra_Data11111"/>
      <sheetName val="ed_LDLB"/>
      <sheetName val="rs_LDLB"/>
      <sheetName val="pc_LDLB"/>
      <sheetName val="ptwo_LDLB"/>
      <sheetName val="DWV_LDLB"/>
      <sheetName val="ca_LDLB"/>
      <sheetName val="abs_LDLB"/>
      <sheetName val="QTY_LDLB"/>
      <sheetName val="Rate_in_Words"/>
      <sheetName val="RA_LDLB"/>
      <sheetName val="TF_LDLB"/>
      <sheetName val="TD_LDLB"/>
      <sheetName val="SCHB_LDLB1"/>
      <sheetName val="SCHBnote_LDLB"/>
      <sheetName val="IND_LDLB"/>
      <sheetName val="BRSC_TR"/>
      <sheetName val="POLP_TR"/>
      <sheetName val="POL_TR"/>
      <sheetName val="Short_Item_LDLB"/>
      <sheetName val="MA_LDLB"/>
      <sheetName val="MQ_LDLB"/>
      <sheetName val="COCS_LDLB"/>
      <sheetName val="FQ_LDLB"/>
      <sheetName val="CCS_LDLB"/>
      <sheetName val="SCS_LDLB"/>
      <sheetName val="SPS_LDLB"/>
      <sheetName val="BRSC_LDLB"/>
      <sheetName val="POLP_LDLB"/>
      <sheetName val="POL_LDLB"/>
      <sheetName val="TD_TEND_LDLB"/>
      <sheetName val="SCHA_TENDER_LDAC"/>
      <sheetName val="SCHB_TENDER_LDLB"/>
      <sheetName val="SCHBnote_TEND__LDLB"/>
      <sheetName val="SPS_TEND_LDLB"/>
      <sheetName val="districtwise_awpp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outh Andaman"/>
      <sheetName val="North Andaman"/>
      <sheetName val="Nicobar"/>
      <sheetName val="costing sheet"/>
      <sheetName val="Sheet1"/>
      <sheetName val="Categorywise"/>
      <sheetName val="SFD"/>
      <sheetName val="%age"/>
      <sheetName val="13-FC"/>
      <sheetName val="Pro-Rec"/>
      <sheetName val="Fund released-2016-17"/>
    </sheetNames>
    <sheetDataSet>
      <sheetData sheetId="0"/>
      <sheetData sheetId="1"/>
      <sheetData sheetId="2"/>
      <sheetData sheetId="3">
        <row r="402">
          <cell r="S402">
            <v>2045.7113054519996</v>
          </cell>
          <cell r="Z402">
            <v>1504.27073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sting Sheet 2012-13"/>
      <sheetName val="Sa"/>
      <sheetName val="NA"/>
      <sheetName val="Nic"/>
      <sheetName val="State"/>
      <sheetName val="SFD"/>
      <sheetName val="REMS"/>
      <sheetName val="BRC and CRC"/>
      <sheetName val="Teachers Trg."/>
      <sheetName val="Teachers salary"/>
      <sheetName val="CW"/>
      <sheetName val="Comm. Liab."/>
      <sheetName val="2014-15 Budget"/>
      <sheetName val="breakup inter"/>
      <sheetName val="Sheet1"/>
      <sheetName val="Sheet2"/>
    </sheetNames>
    <sheetDataSet>
      <sheetData sheetId="0" refreshError="1"/>
      <sheetData sheetId="1" refreshError="1">
        <row r="363">
          <cell r="AB36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Final Statewise Outlay 2015-16"/>
      <sheetName val="Addl.require. tenta.allo16-17"/>
      <sheetName val="BE Allocation-2016-17 (4)"/>
      <sheetName val="BE Allocation-2016-17 (3)"/>
      <sheetName val="BE Allocation-2016-17 (2)"/>
      <sheetName val="BE Allocation-2016-17"/>
      <sheetName val="Outlay-Tenta.allo.16-17 (2)"/>
      <sheetName val="Outlay-Tenta.allo.16-17"/>
      <sheetName val="Distri.of GOI Share-outlay16-17"/>
      <sheetName val="Oultay -2016-17-SC-ST Rel"/>
      <sheetName val="Bal.releasable-tentativ-201 (2)"/>
      <sheetName val="Bal.releasable-tentativ-2016-17"/>
      <sheetName val="Oultay approved-2016-17"/>
      <sheetName val="Outla OB &amp; Rel15-16 outlay16-17"/>
      <sheetName val="Releasable-1st Install-16-17"/>
      <sheetName val="Statewise outlay-2016-17 (2)"/>
      <sheetName val="Releases-2016-17-cap&amp;gen-Jan17"/>
      <sheetName val="SC-ST Rels-16-17-Not tallied"/>
      <sheetName val="%SC-ST Rels-16-17-5-1-2017"/>
      <sheetName val="Releases-2016-17-cap&amp;gen"/>
      <sheetName val="50% expdr less unspent-Dec 16"/>
      <sheetName val="Sum.releases-2016-17-27-2-2017"/>
      <sheetName val="Non-NER-pending rels.16-17"/>
      <sheetName val="NE Statesof pending reles-16-17"/>
      <sheetName val="Details of pending reles-16-17"/>
      <sheetName val="Releases-2016-17-10-2-2017 (2)"/>
      <sheetName val="Summary-Releases-2016-17-3-3-17"/>
      <sheetName val="Releases-2016-17-10-2-2017"/>
      <sheetName val="Bal.of 2nd instal rel-31-1-2017"/>
      <sheetName val="Adhoc,Ist insal,II instal.&amp;bal."/>
      <sheetName val="Releases-2016-17-cap&amp;gen-Ja (2)"/>
      <sheetName val="Sheet2"/>
      <sheetName val="SC-ST Rels-16-17-sanction"/>
      <sheetName val="Adhoc Rels-16-17-sanction date"/>
      <sheetName val="GOI&amp;State Rels.as per fin.state"/>
      <sheetName val="Adhoc Reles-recpt.PAO&amp;SIS-16-17"/>
      <sheetName val="Bal.of 1st-recpt.PAO&amp;SIS-16-17"/>
      <sheetName val="2nd install.rept.PAO&amp;SIS-16 (2)"/>
      <sheetName val="Days-receipt-releases-2016-17"/>
      <sheetName val="Month-wise rels.receipt-16-17"/>
      <sheetName val="Monthwise bal.of1st inst-16-17"/>
      <sheetName val="Releases-2016-17-cap&amp;gen-Aug16"/>
      <sheetName val="Summary-BE &amp; Releases-10-2-17"/>
      <sheetName val="Bal.avail.SC-ST-10-2-17"/>
      <sheetName val="IF-II certif-10-2-17(in cr.) "/>
      <sheetName val="IF-II certification-10-2-17"/>
      <sheetName val="State Releases-2016-17"/>
      <sheetName val="Quarterwise releases-2016-17"/>
      <sheetName val="Sum of balance of 1st inst req "/>
      <sheetName val="Releases-2016-17-7-11-2016"/>
      <sheetName val="Summary Releases-2016-17"/>
      <sheetName val="Post PAB-2016-17"/>
      <sheetName val="Final approved outlay-2016-17"/>
      <sheetName val="Pie-2016-17"/>
      <sheetName val="Quality outlay-16-17"/>
      <sheetName val="Categorywise approd-16-17"/>
      <sheetName val="Comparisoncategorywise-15-16&amp;17"/>
      <sheetName val="State and categorywise-16-17"/>
      <sheetName val="Approved Outlay-16-17 Capi&amp;Gen"/>
      <sheetName val="GOI and Releases-15-16 &amp; 16-17"/>
      <sheetName val="2015-16-14th FC -PPT"/>
      <sheetName val="Statewise outlay-2016-17"/>
      <sheetName val="Breakup Interventions-2016-17"/>
      <sheetName val="Total outlay inter.2016-17"/>
      <sheetName val="Statewise Outlay Appro.-2016-17"/>
      <sheetName val="Teachers salary-2016-17"/>
      <sheetName val="BRC &amp; CRC Salary-2016-17"/>
      <sheetName val="SSA Approvals-2016-17"/>
      <sheetName val="Categorywise-webportal"/>
      <sheetName val="Interventionwise-webportal"/>
      <sheetName val="Summary interven.-webportal"/>
      <sheetName val="Summary details-categorywis (2)"/>
      <sheetName val="Summary details-categorywise"/>
      <sheetName val="Teachers salary-2015-16 and 17"/>
      <sheetName val="Outlay and GOI Share due-15-16"/>
      <sheetName val="Outlay-Rel.15-16-1st Install."/>
      <sheetName val="Releases incl.2nd instll.15-16"/>
      <sheetName val="School grant &amp; Mainten.grant"/>
      <sheetName val="Comm.Mobi-2015-16"/>
      <sheetName val="Statewise Quality -2015-16"/>
      <sheetName val="For Gender Unit"/>
      <sheetName val="Toilets-2015-16"/>
      <sheetName val="Civil Works-2015-16"/>
      <sheetName val="Distribution to Districts-B&amp;G"/>
      <sheetName val="Speical PAB Summ. 26-12-2014"/>
      <sheetName val="Civil Works-2014-15"/>
      <sheetName val="Contract-Teachers salary"/>
      <sheetName val="CW-Const.of sch.building"/>
      <sheetName val="Statewise Outlay&amp;Expd on salary"/>
      <sheetName val="Statewise outlay for KGBV Rent"/>
      <sheetName val="Status of Fin.perf-June 2013"/>
      <sheetName val="Spill over -2012-13"/>
      <sheetName val="Availability of Funds-2012-13"/>
      <sheetName val="Sheet1"/>
      <sheetName val="Releases-2016-17-31-1-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9">
          <cell r="C9">
            <v>2903.7638199999997</v>
          </cell>
        </row>
      </sheetData>
      <sheetData sheetId="25"/>
      <sheetData sheetId="26">
        <row r="5">
          <cell r="C5">
            <v>100</v>
          </cell>
        </row>
      </sheetData>
      <sheetData sheetId="27">
        <row r="5">
          <cell r="C5">
            <v>259</v>
          </cell>
        </row>
      </sheetData>
      <sheetData sheetId="28">
        <row r="9">
          <cell r="C9">
            <v>2903.7638199999997</v>
          </cell>
        </row>
      </sheetData>
      <sheetData sheetId="29"/>
      <sheetData sheetId="30"/>
      <sheetData sheetId="31">
        <row r="15">
          <cell r="C15">
            <v>195.25919999999999</v>
          </cell>
        </row>
      </sheetData>
      <sheetData sheetId="32">
        <row r="8">
          <cell r="DU8">
            <v>30238.43</v>
          </cell>
        </row>
      </sheetData>
      <sheetData sheetId="33"/>
      <sheetData sheetId="34"/>
      <sheetData sheetId="35">
        <row r="39">
          <cell r="C39">
            <v>5421.2160000000003</v>
          </cell>
        </row>
      </sheetData>
      <sheetData sheetId="36">
        <row r="39">
          <cell r="C39">
            <v>19847.760000000002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R-1"/>
      <sheetName val="dmg-val-kmn"/>
      <sheetName val="dmg-val"/>
      <sheetName val="dmr-2-dmg"/>
      <sheetName val="ER"/>
      <sheetName val="BC"/>
      <sheetName val="tbook"/>
      <sheetName val="pta"/>
      <sheetName val="uni"/>
      <sheetName val="mcs"/>
      <sheetName val="admn"/>
      <sheetName val="ecce"/>
      <sheetName val="hdc"/>
      <sheetName val="Lib"/>
      <sheetName val="EGS"/>
      <sheetName val="IED"/>
      <sheetName val="mad"/>
      <sheetName val="grants"/>
      <sheetName val="newMS"/>
      <sheetName val="jsk-brc"/>
      <sheetName val="HS"/>
      <sheetName val="fin"/>
      <sheetName val="eval"/>
      <sheetName val="trg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CW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  <sheetName val="10_20"/>
      <sheetName val="Kgbv"/>
      <sheetName val="SCHB.LDLB"/>
      <sheetName val="STR-Table-6"/>
      <sheetName val="RTE-tch-Prim-Table-10"/>
      <sheetName val="brc-crc-furni-Table-13"/>
      <sheetName val="integ-Table-14"/>
      <sheetName val="cwsn-Table22"/>
      <sheetName val="cw-addl-Table24.1"/>
      <sheetName val="cw-dw-toilet-Table25"/>
      <sheetName val="m-grant-Table-27"/>
      <sheetName val="districtwise awppb"/>
      <sheetName val="SSA_BANGALORE"/>
      <sheetName val="SCHB_LDL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%outofschool-muslim"/>
      <sheetName val="%outofschool-ST"/>
      <sheetName val="%outofschool-sc"/>
      <sheetName val="all-reasons"/>
      <sheetName val="%outofschool-all"/>
      <sheetName val="State"/>
      <sheetName val="Bangalore Division"/>
      <sheetName val="Mysore  Division "/>
      <sheetName val="Belgaum Division"/>
      <sheetName val="Gulbarga Division"/>
      <sheetName val="Bagalkote"/>
      <sheetName val="Bellary"/>
      <sheetName val="Bidar"/>
      <sheetName val="Bijapur"/>
      <sheetName val="Chikkodi"/>
      <sheetName val="Gulbarga"/>
      <sheetName val="Yadgiri"/>
      <sheetName val="Belgaum"/>
      <sheetName val="Raichur"/>
      <sheetName val="Koppal"/>
      <sheetName val="Bangalore South"/>
      <sheetName val="Bangalore Rural"/>
      <sheetName val="Bangalore Urban"/>
      <sheetName val="CRNagar"/>
      <sheetName val="Chickballapur"/>
      <sheetName val="CKM"/>
      <sheetName val="Chitradurga"/>
      <sheetName val="DK"/>
      <sheetName val="DVG"/>
      <sheetName val="Dharwad"/>
      <sheetName val="Gadag"/>
      <sheetName val="Hassan"/>
      <sheetName val="Haveri"/>
      <sheetName val="Kodagu"/>
      <sheetName val="Kolar"/>
      <sheetName val="Madhugiri"/>
      <sheetName val="Mandya"/>
      <sheetName val="Mysore"/>
      <sheetName val="Shimoga"/>
      <sheetName val="Tumkur"/>
      <sheetName val="Udupi"/>
      <sheetName val="UK"/>
      <sheetName val="SSA_BANGALORE"/>
      <sheetName val="SSA_MYSORE"/>
      <sheetName val="A"/>
      <sheetName val="10-20"/>
      <sheetName val="SCHB.LDL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%outofschool-muslim"/>
      <sheetName val="%outofschool-ST"/>
      <sheetName val="%outofschool-sc"/>
      <sheetName val="all-reasons"/>
      <sheetName val="%outofschool-all"/>
      <sheetName val="State"/>
      <sheetName val="Bangalore Division"/>
      <sheetName val="Mysore  Division "/>
      <sheetName val="Belgaum Division"/>
      <sheetName val="Gulbarga Division"/>
      <sheetName val="Bagalkote"/>
      <sheetName val="Bellary"/>
      <sheetName val="Bidar"/>
      <sheetName val="Bijapur"/>
      <sheetName val="Chikkodi"/>
      <sheetName val="Gulbarga"/>
      <sheetName val="Yadgiri"/>
      <sheetName val="Belgaum"/>
      <sheetName val="Raichur"/>
      <sheetName val="Koppal"/>
      <sheetName val="Bangalore South"/>
      <sheetName val="Bangalore Rural"/>
      <sheetName val="Bangalore Urban"/>
      <sheetName val="CRNagar"/>
      <sheetName val="Chickballapur"/>
      <sheetName val="CKM"/>
      <sheetName val="Chitradurga"/>
      <sheetName val="DK"/>
      <sheetName val="DVG"/>
      <sheetName val="Dharwad"/>
      <sheetName val="Gadag"/>
      <sheetName val="Hassan"/>
      <sheetName val="Haveri"/>
      <sheetName val="Kodagu"/>
      <sheetName val="Kolar"/>
      <sheetName val="Madhugiri"/>
      <sheetName val="Mandya"/>
      <sheetName val="Mysore"/>
      <sheetName val="Shimoga"/>
      <sheetName val="Tumkur"/>
      <sheetName val="Udupi"/>
      <sheetName val="UK"/>
      <sheetName val="SSA_BANGALORE"/>
      <sheetName val="SSA_MYSORE"/>
      <sheetName val="A"/>
      <sheetName val="10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%outofschool-muslim"/>
      <sheetName val="%outofschool-ST"/>
      <sheetName val="%outofschool-sc"/>
      <sheetName val="all-reasons"/>
      <sheetName val="%outofschool-all"/>
      <sheetName val="State"/>
      <sheetName val="Bangalore Division"/>
      <sheetName val="Mysore  Division "/>
      <sheetName val="Belgaum Division"/>
      <sheetName val="Gulbarga Division"/>
      <sheetName val="Bagalkote"/>
      <sheetName val="Bellary"/>
      <sheetName val="Bidar"/>
      <sheetName val="Bijapur"/>
      <sheetName val="Chikkodi"/>
      <sheetName val="Gulbarga"/>
      <sheetName val="Yadgiri"/>
      <sheetName val="Belgaum"/>
      <sheetName val="Raichur"/>
      <sheetName val="Koppal"/>
      <sheetName val="Bangalore South"/>
      <sheetName val="Bangalore Rural"/>
      <sheetName val="Bangalore Urban"/>
      <sheetName val="CRNagar"/>
      <sheetName val="Chickballapur"/>
      <sheetName val="CKM"/>
      <sheetName val="Chitradurga"/>
      <sheetName val="DK"/>
      <sheetName val="DVG"/>
      <sheetName val="Dharwad"/>
      <sheetName val="Gadag"/>
      <sheetName val="Hassan"/>
      <sheetName val="Haveri"/>
      <sheetName val="Kodagu"/>
      <sheetName val="Kolar"/>
      <sheetName val="Madhugiri"/>
      <sheetName val="Mandya"/>
      <sheetName val="Mysore"/>
      <sheetName val="Shimoga"/>
      <sheetName val="Tumkur"/>
      <sheetName val="Udupi"/>
      <sheetName val="UK"/>
      <sheetName val="SSA_BANGALORE"/>
      <sheetName val="SSA_MYSO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6"/>
  <sheetViews>
    <sheetView showZeros="0" view="pageBreakPreview" zoomScale="70" zoomScaleNormal="55" zoomScaleSheetLayoutView="70" workbookViewId="0">
      <pane xSplit="2" ySplit="6" topLeftCell="R304" activePane="bottomRight" state="frozen"/>
      <selection activeCell="AD520" sqref="AD520"/>
      <selection pane="topRight" activeCell="AD520" sqref="AD520"/>
      <selection pane="bottomLeft" activeCell="AD520" sqref="AD520"/>
      <selection pane="bottomRight" activeCell="B308" sqref="B308"/>
    </sheetView>
  </sheetViews>
  <sheetFormatPr defaultColWidth="9.140625" defaultRowHeight="15"/>
  <cols>
    <col min="1" max="1" width="10.42578125" style="257" customWidth="1"/>
    <col min="2" max="2" width="54.42578125" style="190" customWidth="1"/>
    <col min="3" max="3" width="12.28515625" style="190" customWidth="1"/>
    <col min="4" max="4" width="15.5703125" style="317" customWidth="1"/>
    <col min="5" max="5" width="12.28515625" style="190" customWidth="1"/>
    <col min="6" max="6" width="17.140625" style="317" customWidth="1"/>
    <col min="7" max="7" width="16.140625" style="317" customWidth="1"/>
    <col min="8" max="8" width="13.7109375" style="317" customWidth="1"/>
    <col min="9" max="9" width="12.140625" style="360" customWidth="1"/>
    <col min="10" max="10" width="13.140625" style="317" customWidth="1"/>
    <col min="11" max="11" width="11" style="190" customWidth="1"/>
    <col min="12" max="12" width="13.28515625" style="317" customWidth="1"/>
    <col min="13" max="13" width="7.7109375" style="190" customWidth="1"/>
    <col min="14" max="14" width="8.5703125" style="317" customWidth="1"/>
    <col min="15" max="15" width="14.85546875" style="261" customWidth="1"/>
    <col min="16" max="16" width="12.85546875" style="190" customWidth="1"/>
    <col min="17" max="17" width="16.7109375" style="317" customWidth="1"/>
    <col min="18" max="18" width="16.85546875" style="190" customWidth="1"/>
    <col min="19" max="19" width="16.42578125" style="317" customWidth="1"/>
    <col min="20" max="20" width="17.140625" style="190" customWidth="1"/>
    <col min="21" max="21" width="12.28515625" style="317" customWidth="1"/>
    <col min="22" max="22" width="16.28515625" style="190" customWidth="1"/>
    <col min="23" max="23" width="14.85546875" style="317" customWidth="1"/>
    <col min="24" max="24" width="17.140625" style="190" customWidth="1"/>
    <col min="25" max="25" width="8" style="190" customWidth="1"/>
    <col min="26" max="26" width="13.28515625" style="317" bestFit="1" customWidth="1"/>
    <col min="27" max="27" width="7.7109375" style="190" customWidth="1"/>
    <col min="28" max="28" width="11.42578125" style="317" bestFit="1" customWidth="1"/>
    <col min="29" max="29" width="25.140625" style="190" customWidth="1"/>
    <col min="30" max="30" width="9.85546875" style="190" customWidth="1"/>
    <col min="31" max="16384" width="9.140625" style="190"/>
  </cols>
  <sheetData>
    <row r="1" spans="1:31" ht="30.6" customHeight="1">
      <c r="A1" s="694" t="s">
        <v>0</v>
      </c>
      <c r="B1" s="695" t="s">
        <v>1</v>
      </c>
      <c r="C1" s="696" t="s">
        <v>499</v>
      </c>
      <c r="D1" s="696"/>
      <c r="E1" s="696"/>
      <c r="F1" s="696"/>
      <c r="G1" s="696"/>
      <c r="H1" s="696"/>
      <c r="I1" s="696"/>
      <c r="J1" s="696"/>
      <c r="K1" s="696" t="s">
        <v>498</v>
      </c>
      <c r="L1" s="696"/>
      <c r="M1" s="696"/>
      <c r="N1" s="696"/>
      <c r="O1" s="696"/>
      <c r="P1" s="696"/>
      <c r="Q1" s="696"/>
      <c r="R1" s="696"/>
      <c r="S1" s="696"/>
      <c r="T1" s="696" t="s">
        <v>501</v>
      </c>
      <c r="U1" s="696"/>
      <c r="V1" s="696"/>
      <c r="W1" s="696"/>
      <c r="X1" s="696"/>
      <c r="Y1" s="696"/>
      <c r="Z1" s="696"/>
      <c r="AA1" s="696"/>
      <c r="AB1" s="697"/>
      <c r="AC1" s="696" t="s">
        <v>284</v>
      </c>
      <c r="AD1" s="191"/>
    </row>
    <row r="2" spans="1:31" ht="58.9" customHeight="1">
      <c r="A2" s="694"/>
      <c r="B2" s="695"/>
      <c r="C2" s="696" t="s">
        <v>285</v>
      </c>
      <c r="D2" s="696"/>
      <c r="E2" s="696" t="s">
        <v>286</v>
      </c>
      <c r="F2" s="696"/>
      <c r="G2" s="696"/>
      <c r="H2" s="696"/>
      <c r="I2" s="702" t="s">
        <v>287</v>
      </c>
      <c r="J2" s="702"/>
      <c r="K2" s="698" t="s">
        <v>288</v>
      </c>
      <c r="L2" s="701"/>
      <c r="M2" s="697" t="s">
        <v>500</v>
      </c>
      <c r="N2" s="700"/>
      <c r="O2" s="696" t="s">
        <v>289</v>
      </c>
      <c r="P2" s="696"/>
      <c r="Q2" s="696"/>
      <c r="R2" s="698" t="s">
        <v>38</v>
      </c>
      <c r="S2" s="701"/>
      <c r="T2" s="698" t="s">
        <v>288</v>
      </c>
      <c r="U2" s="701"/>
      <c r="V2" s="697" t="s">
        <v>500</v>
      </c>
      <c r="W2" s="700"/>
      <c r="X2" s="696" t="s">
        <v>289</v>
      </c>
      <c r="Y2" s="696"/>
      <c r="Z2" s="696"/>
      <c r="AA2" s="698" t="s">
        <v>38</v>
      </c>
      <c r="AB2" s="699"/>
      <c r="AC2" s="696"/>
      <c r="AD2" s="191"/>
    </row>
    <row r="3" spans="1:31">
      <c r="A3" s="694"/>
      <c r="B3" s="695"/>
      <c r="C3" s="1" t="s">
        <v>290</v>
      </c>
      <c r="D3" s="339" t="s">
        <v>291</v>
      </c>
      <c r="E3" s="1" t="s">
        <v>290</v>
      </c>
      <c r="F3" s="339" t="s">
        <v>292</v>
      </c>
      <c r="G3" s="339" t="s">
        <v>293</v>
      </c>
      <c r="H3" s="339" t="s">
        <v>294</v>
      </c>
      <c r="I3" s="340" t="s">
        <v>290</v>
      </c>
      <c r="J3" s="339" t="s">
        <v>292</v>
      </c>
      <c r="K3" s="1" t="s">
        <v>290</v>
      </c>
      <c r="L3" s="339" t="s">
        <v>292</v>
      </c>
      <c r="M3" s="1" t="s">
        <v>290</v>
      </c>
      <c r="N3" s="339" t="s">
        <v>292</v>
      </c>
      <c r="O3" s="255" t="s">
        <v>295</v>
      </c>
      <c r="P3" s="1" t="s">
        <v>290</v>
      </c>
      <c r="Q3" s="339" t="s">
        <v>292</v>
      </c>
      <c r="R3" s="1" t="s">
        <v>290</v>
      </c>
      <c r="S3" s="339" t="s">
        <v>292</v>
      </c>
      <c r="T3" s="1" t="s">
        <v>290</v>
      </c>
      <c r="U3" s="339" t="s">
        <v>292</v>
      </c>
      <c r="V3" s="1" t="s">
        <v>290</v>
      </c>
      <c r="W3" s="339" t="s">
        <v>292</v>
      </c>
      <c r="X3" s="308" t="s">
        <v>295</v>
      </c>
      <c r="Y3" s="1" t="s">
        <v>290</v>
      </c>
      <c r="Z3" s="339" t="s">
        <v>292</v>
      </c>
      <c r="AA3" s="1" t="s">
        <v>290</v>
      </c>
      <c r="AB3" s="178" t="s">
        <v>292</v>
      </c>
      <c r="AC3" s="696"/>
      <c r="AD3" s="191"/>
    </row>
    <row r="4" spans="1:31">
      <c r="A4" s="2" t="s">
        <v>2</v>
      </c>
      <c r="B4" s="3" t="s">
        <v>3</v>
      </c>
      <c r="C4" s="3"/>
      <c r="D4" s="311"/>
      <c r="E4" s="3"/>
      <c r="F4" s="311"/>
      <c r="G4" s="311"/>
      <c r="H4" s="311"/>
      <c r="I4" s="341"/>
      <c r="J4" s="311"/>
      <c r="K4" s="3"/>
      <c r="L4" s="311"/>
      <c r="M4" s="3"/>
      <c r="N4" s="311"/>
      <c r="O4" s="239"/>
      <c r="P4" s="3"/>
      <c r="Q4" s="311"/>
      <c r="R4" s="3"/>
      <c r="S4" s="311"/>
      <c r="T4" s="3"/>
      <c r="U4" s="311"/>
      <c r="V4" s="3"/>
      <c r="W4" s="311"/>
      <c r="X4" s="3"/>
      <c r="Y4" s="3"/>
      <c r="Z4" s="311"/>
      <c r="AA4" s="306"/>
      <c r="AB4" s="339"/>
      <c r="AC4" s="3"/>
      <c r="AD4" s="192"/>
    </row>
    <row r="5" spans="1:31">
      <c r="A5" s="2"/>
      <c r="B5" s="3" t="s">
        <v>4</v>
      </c>
      <c r="C5" s="3"/>
      <c r="D5" s="311"/>
      <c r="E5" s="3"/>
      <c r="F5" s="311"/>
      <c r="G5" s="311"/>
      <c r="H5" s="311"/>
      <c r="I5" s="341"/>
      <c r="J5" s="311"/>
      <c r="K5" s="3"/>
      <c r="L5" s="311"/>
      <c r="M5" s="3"/>
      <c r="N5" s="311"/>
      <c r="O5" s="239"/>
      <c r="P5" s="3"/>
      <c r="Q5" s="311"/>
      <c r="R5" s="3"/>
      <c r="S5" s="311"/>
      <c r="T5" s="3"/>
      <c r="U5" s="311"/>
      <c r="V5" s="3"/>
      <c r="W5" s="311"/>
      <c r="X5" s="3"/>
      <c r="Y5" s="3"/>
      <c r="Z5" s="311"/>
      <c r="AA5" s="306"/>
      <c r="AB5" s="339"/>
      <c r="AC5" s="3"/>
      <c r="AD5" s="192"/>
    </row>
    <row r="6" spans="1:31" ht="16.5">
      <c r="A6" s="4">
        <v>1</v>
      </c>
      <c r="B6" s="3" t="s">
        <v>5</v>
      </c>
      <c r="C6" s="17"/>
      <c r="D6" s="276"/>
      <c r="E6" s="17"/>
      <c r="F6" s="276"/>
      <c r="G6" s="276"/>
      <c r="H6" s="276"/>
      <c r="I6" s="359"/>
      <c r="J6" s="276"/>
      <c r="K6" s="17"/>
      <c r="L6" s="276"/>
      <c r="M6" s="17"/>
      <c r="N6" s="276"/>
      <c r="O6" s="239"/>
      <c r="P6" s="17"/>
      <c r="Q6" s="276"/>
      <c r="R6" s="17"/>
      <c r="S6" s="276"/>
      <c r="T6" s="17"/>
      <c r="U6" s="276"/>
      <c r="V6" s="17"/>
      <c r="W6" s="276"/>
      <c r="X6" s="17"/>
      <c r="Y6" s="17"/>
      <c r="Z6" s="276"/>
      <c r="AA6" s="17"/>
      <c r="AB6" s="276"/>
      <c r="AC6" s="3"/>
      <c r="AD6" s="193" t="b">
        <f>X6*Y6=Z6</f>
        <v>1</v>
      </c>
    </row>
    <row r="7" spans="1:31" ht="16.5">
      <c r="A7" s="256">
        <v>1.01</v>
      </c>
      <c r="B7" s="5" t="s">
        <v>6</v>
      </c>
      <c r="C7" s="262"/>
      <c r="D7" s="271"/>
      <c r="E7" s="262"/>
      <c r="F7" s="271"/>
      <c r="G7" s="271"/>
      <c r="H7" s="271"/>
      <c r="I7" s="539"/>
      <c r="J7" s="271"/>
      <c r="K7" s="262"/>
      <c r="L7" s="271"/>
      <c r="M7" s="262"/>
      <c r="N7" s="271"/>
      <c r="O7" s="229"/>
      <c r="P7" s="262"/>
      <c r="Q7" s="271"/>
      <c r="R7" s="262"/>
      <c r="S7" s="271"/>
      <c r="T7" s="262"/>
      <c r="U7" s="271"/>
      <c r="V7" s="262"/>
      <c r="W7" s="271"/>
      <c r="X7" s="229"/>
      <c r="Y7" s="262"/>
      <c r="Z7" s="271"/>
      <c r="AA7" s="262"/>
      <c r="AB7" s="271"/>
      <c r="AC7" s="5"/>
      <c r="AD7" s="193">
        <f>AB7</f>
        <v>0</v>
      </c>
      <c r="AE7" s="190" t="b">
        <f>AB7=Z7</f>
        <v>1</v>
      </c>
    </row>
    <row r="8" spans="1:31" ht="16.5">
      <c r="A8" s="2">
        <v>1.02</v>
      </c>
      <c r="B8" s="5" t="s">
        <v>7</v>
      </c>
      <c r="C8" s="262"/>
      <c r="D8" s="271"/>
      <c r="E8" s="262"/>
      <c r="F8" s="271"/>
      <c r="G8" s="271"/>
      <c r="H8" s="271"/>
      <c r="I8" s="539"/>
      <c r="J8" s="271"/>
      <c r="K8" s="262"/>
      <c r="L8" s="271"/>
      <c r="M8" s="262"/>
      <c r="N8" s="271"/>
      <c r="O8" s="229"/>
      <c r="P8" s="262"/>
      <c r="Q8" s="271"/>
      <c r="R8" s="262"/>
      <c r="S8" s="271"/>
      <c r="T8" s="262"/>
      <c r="U8" s="271"/>
      <c r="V8" s="262"/>
      <c r="W8" s="271"/>
      <c r="X8" s="229"/>
      <c r="Y8" s="262"/>
      <c r="Z8" s="271"/>
      <c r="AA8" s="262"/>
      <c r="AB8" s="271"/>
      <c r="AC8" s="5"/>
      <c r="AD8" s="193">
        <f t="shared" ref="AD8:AD71" si="0">AB8</f>
        <v>0</v>
      </c>
      <c r="AE8" s="190" t="b">
        <f t="shared" ref="AE8:AE71" si="1">AB8=Z8</f>
        <v>1</v>
      </c>
    </row>
    <row r="9" spans="1:31" ht="16.5">
      <c r="A9" s="2">
        <v>1.03</v>
      </c>
      <c r="B9" s="5" t="s">
        <v>8</v>
      </c>
      <c r="C9" s="262"/>
      <c r="D9" s="271"/>
      <c r="E9" s="262"/>
      <c r="F9" s="271"/>
      <c r="G9" s="271"/>
      <c r="H9" s="271"/>
      <c r="I9" s="539"/>
      <c r="J9" s="271"/>
      <c r="K9" s="262"/>
      <c r="L9" s="271"/>
      <c r="M9" s="262"/>
      <c r="N9" s="271"/>
      <c r="O9" s="229"/>
      <c r="P9" s="262"/>
      <c r="Q9" s="271"/>
      <c r="R9" s="262"/>
      <c r="S9" s="271"/>
      <c r="T9" s="262"/>
      <c r="U9" s="271"/>
      <c r="V9" s="262"/>
      <c r="W9" s="271"/>
      <c r="X9" s="229"/>
      <c r="Y9" s="262"/>
      <c r="Z9" s="271"/>
      <c r="AA9" s="262"/>
      <c r="AB9" s="271"/>
      <c r="AC9" s="5"/>
      <c r="AD9" s="193">
        <f t="shared" si="0"/>
        <v>0</v>
      </c>
      <c r="AE9" s="190" t="b">
        <f t="shared" si="1"/>
        <v>1</v>
      </c>
    </row>
    <row r="10" spans="1:31" ht="16.5">
      <c r="A10" s="2">
        <v>1.04</v>
      </c>
      <c r="B10" s="6" t="s">
        <v>9</v>
      </c>
      <c r="C10" s="262"/>
      <c r="D10" s="271"/>
      <c r="E10" s="262"/>
      <c r="F10" s="271"/>
      <c r="G10" s="271"/>
      <c r="H10" s="271"/>
      <c r="I10" s="539"/>
      <c r="J10" s="271"/>
      <c r="K10" s="262"/>
      <c r="L10" s="271"/>
      <c r="M10" s="262"/>
      <c r="N10" s="271"/>
      <c r="O10" s="229"/>
      <c r="P10" s="262"/>
      <c r="Q10" s="271"/>
      <c r="R10" s="262"/>
      <c r="S10" s="271"/>
      <c r="T10" s="262"/>
      <c r="U10" s="271"/>
      <c r="V10" s="262"/>
      <c r="W10" s="271"/>
      <c r="X10" s="229"/>
      <c r="Y10" s="262"/>
      <c r="Z10" s="271"/>
      <c r="AA10" s="262"/>
      <c r="AB10" s="271"/>
      <c r="AC10" s="6"/>
      <c r="AD10" s="193">
        <f t="shared" si="0"/>
        <v>0</v>
      </c>
      <c r="AE10" s="190" t="b">
        <f t="shared" si="1"/>
        <v>1</v>
      </c>
    </row>
    <row r="11" spans="1:31" ht="16.5">
      <c r="A11" s="2">
        <v>1.05</v>
      </c>
      <c r="B11" s="6" t="s">
        <v>10</v>
      </c>
      <c r="C11" s="262"/>
      <c r="D11" s="271"/>
      <c r="E11" s="262"/>
      <c r="F11" s="271"/>
      <c r="G11" s="271"/>
      <c r="H11" s="271"/>
      <c r="I11" s="539"/>
      <c r="J11" s="271"/>
      <c r="K11" s="262"/>
      <c r="L11" s="271"/>
      <c r="M11" s="262"/>
      <c r="N11" s="271"/>
      <c r="O11" s="229"/>
      <c r="P11" s="262"/>
      <c r="Q11" s="271"/>
      <c r="R11" s="262"/>
      <c r="S11" s="271"/>
      <c r="T11" s="262"/>
      <c r="U11" s="271"/>
      <c r="V11" s="262"/>
      <c r="W11" s="271"/>
      <c r="X11" s="229"/>
      <c r="Y11" s="262"/>
      <c r="Z11" s="271"/>
      <c r="AA11" s="262"/>
      <c r="AB11" s="271"/>
      <c r="AC11" s="6"/>
      <c r="AD11" s="193">
        <f t="shared" si="0"/>
        <v>0</v>
      </c>
      <c r="AE11" s="190" t="b">
        <f t="shared" si="1"/>
        <v>1</v>
      </c>
    </row>
    <row r="12" spans="1:31" ht="16.5">
      <c r="A12" s="2">
        <v>1.06</v>
      </c>
      <c r="B12" s="7" t="s">
        <v>11</v>
      </c>
      <c r="C12" s="540"/>
      <c r="D12" s="656"/>
      <c r="E12" s="541"/>
      <c r="F12" s="656"/>
      <c r="G12" s="656"/>
      <c r="H12" s="656"/>
      <c r="I12" s="542"/>
      <c r="J12" s="656"/>
      <c r="K12" s="540"/>
      <c r="L12" s="656"/>
      <c r="M12" s="540"/>
      <c r="N12" s="656"/>
      <c r="O12" s="230"/>
      <c r="P12" s="540"/>
      <c r="Q12" s="656"/>
      <c r="R12" s="540"/>
      <c r="S12" s="656"/>
      <c r="T12" s="540"/>
      <c r="U12" s="656"/>
      <c r="V12" s="540"/>
      <c r="W12" s="656"/>
      <c r="X12" s="230"/>
      <c r="Y12" s="540"/>
      <c r="Z12" s="656"/>
      <c r="AA12" s="540"/>
      <c r="AB12" s="656"/>
      <c r="AC12" s="7"/>
      <c r="AD12" s="193">
        <f t="shared" si="0"/>
        <v>0</v>
      </c>
      <c r="AE12" s="190" t="b">
        <f t="shared" si="1"/>
        <v>1</v>
      </c>
    </row>
    <row r="13" spans="1:31" ht="16.5">
      <c r="A13" s="2">
        <v>1.07</v>
      </c>
      <c r="B13" s="7" t="s">
        <v>12</v>
      </c>
      <c r="C13" s="540"/>
      <c r="D13" s="656"/>
      <c r="E13" s="540"/>
      <c r="F13" s="656"/>
      <c r="G13" s="656"/>
      <c r="H13" s="656"/>
      <c r="I13" s="542"/>
      <c r="J13" s="656"/>
      <c r="K13" s="540"/>
      <c r="L13" s="656"/>
      <c r="M13" s="540"/>
      <c r="N13" s="656"/>
      <c r="O13" s="230"/>
      <c r="P13" s="540"/>
      <c r="Q13" s="656"/>
      <c r="R13" s="540"/>
      <c r="S13" s="656"/>
      <c r="T13" s="540"/>
      <c r="U13" s="656"/>
      <c r="V13" s="540"/>
      <c r="W13" s="656"/>
      <c r="X13" s="230"/>
      <c r="Y13" s="540"/>
      <c r="Z13" s="656"/>
      <c r="AA13" s="540"/>
      <c r="AB13" s="656"/>
      <c r="AC13" s="7"/>
      <c r="AD13" s="193">
        <f t="shared" si="0"/>
        <v>0</v>
      </c>
      <c r="AE13" s="190" t="b">
        <f t="shared" si="1"/>
        <v>1</v>
      </c>
    </row>
    <row r="14" spans="1:31" ht="16.5">
      <c r="A14" s="4">
        <v>2</v>
      </c>
      <c r="B14" s="8" t="s">
        <v>13</v>
      </c>
      <c r="C14" s="270"/>
      <c r="D14" s="657"/>
      <c r="E14" s="270"/>
      <c r="F14" s="657"/>
      <c r="G14" s="657"/>
      <c r="H14" s="657"/>
      <c r="I14" s="543"/>
      <c r="J14" s="657"/>
      <c r="K14" s="270"/>
      <c r="L14" s="657"/>
      <c r="M14" s="270"/>
      <c r="N14" s="657"/>
      <c r="O14" s="231"/>
      <c r="P14" s="270"/>
      <c r="Q14" s="657"/>
      <c r="R14" s="270"/>
      <c r="S14" s="657"/>
      <c r="T14" s="270"/>
      <c r="U14" s="657"/>
      <c r="V14" s="270"/>
      <c r="W14" s="657"/>
      <c r="X14" s="231"/>
      <c r="Y14" s="270"/>
      <c r="Z14" s="657"/>
      <c r="AA14" s="270"/>
      <c r="AB14" s="657"/>
      <c r="AC14" s="8"/>
      <c r="AD14" s="193">
        <f t="shared" si="0"/>
        <v>0</v>
      </c>
      <c r="AE14" s="190" t="b">
        <f t="shared" si="1"/>
        <v>1</v>
      </c>
    </row>
    <row r="15" spans="1:31" ht="16.5">
      <c r="A15" s="4"/>
      <c r="B15" s="8" t="s">
        <v>261</v>
      </c>
      <c r="C15" s="270"/>
      <c r="D15" s="657"/>
      <c r="E15" s="270"/>
      <c r="F15" s="657"/>
      <c r="G15" s="657"/>
      <c r="H15" s="657"/>
      <c r="I15" s="543"/>
      <c r="J15" s="657"/>
      <c r="K15" s="270"/>
      <c r="L15" s="657"/>
      <c r="M15" s="270"/>
      <c r="N15" s="657"/>
      <c r="O15" s="231"/>
      <c r="P15" s="270"/>
      <c r="Q15" s="657"/>
      <c r="R15" s="270"/>
      <c r="S15" s="657"/>
      <c r="T15" s="270"/>
      <c r="U15" s="657"/>
      <c r="V15" s="270"/>
      <c r="W15" s="657"/>
      <c r="X15" s="231"/>
      <c r="Y15" s="270"/>
      <c r="Z15" s="657"/>
      <c r="AA15" s="270"/>
      <c r="AB15" s="657"/>
      <c r="AC15" s="8"/>
      <c r="AD15" s="193">
        <f t="shared" si="0"/>
        <v>0</v>
      </c>
      <c r="AE15" s="190" t="b">
        <f t="shared" si="1"/>
        <v>1</v>
      </c>
    </row>
    <row r="16" spans="1:31" ht="16.5">
      <c r="A16" s="2"/>
      <c r="B16" s="9" t="s">
        <v>14</v>
      </c>
      <c r="C16" s="544"/>
      <c r="D16" s="658"/>
      <c r="E16" s="544"/>
      <c r="F16" s="658"/>
      <c r="G16" s="658"/>
      <c r="H16" s="658"/>
      <c r="I16" s="545"/>
      <c r="J16" s="658"/>
      <c r="K16" s="544"/>
      <c r="L16" s="658"/>
      <c r="M16" s="544"/>
      <c r="N16" s="658"/>
      <c r="O16" s="232"/>
      <c r="P16" s="544"/>
      <c r="Q16" s="658"/>
      <c r="R16" s="544"/>
      <c r="S16" s="658"/>
      <c r="T16" s="544"/>
      <c r="U16" s="658"/>
      <c r="V16" s="544"/>
      <c r="W16" s="658"/>
      <c r="X16" s="232"/>
      <c r="Y16" s="544"/>
      <c r="Z16" s="658"/>
      <c r="AA16" s="544"/>
      <c r="AB16" s="658"/>
      <c r="AC16" s="9"/>
      <c r="AD16" s="193">
        <f t="shared" si="0"/>
        <v>0</v>
      </c>
      <c r="AE16" s="190" t="b">
        <f t="shared" si="1"/>
        <v>1</v>
      </c>
    </row>
    <row r="17" spans="1:31" ht="16.5">
      <c r="A17" s="2">
        <v>2.0099999999999998</v>
      </c>
      <c r="B17" s="6" t="s">
        <v>156</v>
      </c>
      <c r="C17" s="262"/>
      <c r="D17" s="271"/>
      <c r="E17" s="262"/>
      <c r="F17" s="271"/>
      <c r="G17" s="271"/>
      <c r="H17" s="271"/>
      <c r="I17" s="539"/>
      <c r="J17" s="271"/>
      <c r="K17" s="262"/>
      <c r="L17" s="271"/>
      <c r="M17" s="262"/>
      <c r="N17" s="271"/>
      <c r="O17" s="233">
        <v>2</v>
      </c>
      <c r="P17" s="262"/>
      <c r="Q17" s="271"/>
      <c r="R17" s="262"/>
      <c r="S17" s="271"/>
      <c r="T17" s="262"/>
      <c r="U17" s="271"/>
      <c r="V17" s="262"/>
      <c r="W17" s="271"/>
      <c r="X17" s="233">
        <v>2</v>
      </c>
      <c r="Y17" s="262"/>
      <c r="Z17" s="271"/>
      <c r="AA17" s="262">
        <f>Y17+V17+T17</f>
        <v>0</v>
      </c>
      <c r="AB17" s="271">
        <f>Z17+W17+U17</f>
        <v>0</v>
      </c>
      <c r="AC17" s="6"/>
      <c r="AD17" s="193">
        <f t="shared" si="0"/>
        <v>0</v>
      </c>
      <c r="AE17" s="190" t="b">
        <f t="shared" si="1"/>
        <v>1</v>
      </c>
    </row>
    <row r="18" spans="1:31" ht="16.5">
      <c r="A18" s="2">
        <v>2.02</v>
      </c>
      <c r="B18" s="6" t="s">
        <v>15</v>
      </c>
      <c r="C18" s="262"/>
      <c r="D18" s="271"/>
      <c r="E18" s="262"/>
      <c r="F18" s="271"/>
      <c r="G18" s="271"/>
      <c r="H18" s="271"/>
      <c r="I18" s="539"/>
      <c r="J18" s="271"/>
      <c r="K18" s="262"/>
      <c r="L18" s="271"/>
      <c r="M18" s="262"/>
      <c r="N18" s="271"/>
      <c r="O18" s="233">
        <v>3</v>
      </c>
      <c r="P18" s="262"/>
      <c r="Q18" s="271"/>
      <c r="R18" s="262"/>
      <c r="S18" s="271"/>
      <c r="T18" s="262"/>
      <c r="U18" s="271"/>
      <c r="V18" s="262"/>
      <c r="W18" s="271"/>
      <c r="X18" s="233">
        <v>3</v>
      </c>
      <c r="Y18" s="262"/>
      <c r="Z18" s="271"/>
      <c r="AA18" s="262">
        <f t="shared" ref="AA18:AB19" si="2">Y18+V18+T18</f>
        <v>0</v>
      </c>
      <c r="AB18" s="271">
        <f t="shared" si="2"/>
        <v>0</v>
      </c>
      <c r="AC18" s="6"/>
      <c r="AD18" s="193">
        <f t="shared" si="0"/>
        <v>0</v>
      </c>
      <c r="AE18" s="190" t="b">
        <f t="shared" si="1"/>
        <v>1</v>
      </c>
    </row>
    <row r="19" spans="1:31" ht="16.5">
      <c r="A19" s="2">
        <v>2.0299999999999998</v>
      </c>
      <c r="B19" s="6" t="s">
        <v>157</v>
      </c>
      <c r="C19" s="262"/>
      <c r="D19" s="271"/>
      <c r="E19" s="262"/>
      <c r="F19" s="271"/>
      <c r="G19" s="271"/>
      <c r="H19" s="271"/>
      <c r="I19" s="539"/>
      <c r="J19" s="271"/>
      <c r="K19" s="262"/>
      <c r="L19" s="271"/>
      <c r="M19" s="262"/>
      <c r="N19" s="271"/>
      <c r="O19" s="234">
        <v>0.375</v>
      </c>
      <c r="P19" s="262"/>
      <c r="Q19" s="271"/>
      <c r="R19" s="262"/>
      <c r="S19" s="271"/>
      <c r="T19" s="262"/>
      <c r="U19" s="271"/>
      <c r="V19" s="262"/>
      <c r="W19" s="271"/>
      <c r="X19" s="234">
        <v>0.375</v>
      </c>
      <c r="Y19" s="262"/>
      <c r="Z19" s="271"/>
      <c r="AA19" s="262">
        <f t="shared" si="2"/>
        <v>0</v>
      </c>
      <c r="AB19" s="271">
        <f t="shared" si="2"/>
        <v>0</v>
      </c>
      <c r="AC19" s="6"/>
      <c r="AD19" s="193">
        <f t="shared" si="0"/>
        <v>0</v>
      </c>
      <c r="AE19" s="190" t="b">
        <f t="shared" si="1"/>
        <v>1</v>
      </c>
    </row>
    <row r="20" spans="1:31" ht="16.5">
      <c r="A20" s="2">
        <v>2.04</v>
      </c>
      <c r="B20" s="6" t="s">
        <v>158</v>
      </c>
      <c r="C20" s="262"/>
      <c r="D20" s="271"/>
      <c r="E20" s="262"/>
      <c r="F20" s="271"/>
      <c r="G20" s="271"/>
      <c r="H20" s="271"/>
      <c r="I20" s="539"/>
      <c r="J20" s="271"/>
      <c r="K20" s="262"/>
      <c r="L20" s="271"/>
      <c r="M20" s="262"/>
      <c r="N20" s="271"/>
      <c r="O20" s="235"/>
      <c r="P20" s="262"/>
      <c r="Q20" s="271"/>
      <c r="R20" s="262"/>
      <c r="S20" s="271"/>
      <c r="T20" s="262"/>
      <c r="U20" s="271"/>
      <c r="V20" s="262"/>
      <c r="W20" s="271"/>
      <c r="X20" s="235"/>
      <c r="Y20" s="262"/>
      <c r="Z20" s="271"/>
      <c r="AA20" s="262"/>
      <c r="AB20" s="271"/>
      <c r="AC20" s="6"/>
      <c r="AD20" s="193">
        <f t="shared" si="0"/>
        <v>0</v>
      </c>
      <c r="AE20" s="190" t="b">
        <f t="shared" si="1"/>
        <v>1</v>
      </c>
    </row>
    <row r="21" spans="1:31" s="279" customFormat="1" ht="16.5">
      <c r="A21" s="182"/>
      <c r="B21" s="183" t="s">
        <v>236</v>
      </c>
      <c r="C21" s="183"/>
      <c r="D21" s="659"/>
      <c r="E21" s="183"/>
      <c r="F21" s="659"/>
      <c r="G21" s="659"/>
      <c r="H21" s="659"/>
      <c r="I21" s="344"/>
      <c r="J21" s="659"/>
      <c r="K21" s="183"/>
      <c r="L21" s="659"/>
      <c r="M21" s="183"/>
      <c r="N21" s="659"/>
      <c r="O21" s="281"/>
      <c r="P21" s="183"/>
      <c r="Q21" s="659"/>
      <c r="R21" s="183"/>
      <c r="S21" s="659"/>
      <c r="T21" s="183"/>
      <c r="U21" s="659"/>
      <c r="V21" s="183"/>
      <c r="W21" s="659"/>
      <c r="X21" s="281"/>
      <c r="Y21" s="183"/>
      <c r="Z21" s="659"/>
      <c r="AA21" s="183"/>
      <c r="AB21" s="659"/>
      <c r="AC21" s="183"/>
      <c r="AD21" s="278">
        <f t="shared" si="0"/>
        <v>0</v>
      </c>
      <c r="AE21" s="279" t="b">
        <f t="shared" si="1"/>
        <v>1</v>
      </c>
    </row>
    <row r="22" spans="1:31" ht="16.5">
      <c r="A22" s="2"/>
      <c r="B22" s="9" t="s">
        <v>331</v>
      </c>
      <c r="C22" s="544"/>
      <c r="D22" s="658"/>
      <c r="E22" s="544"/>
      <c r="F22" s="658"/>
      <c r="G22" s="658"/>
      <c r="H22" s="658"/>
      <c r="I22" s="545"/>
      <c r="J22" s="658"/>
      <c r="K22" s="544"/>
      <c r="L22" s="658"/>
      <c r="M22" s="544"/>
      <c r="N22" s="658"/>
      <c r="O22" s="232"/>
      <c r="P22" s="544"/>
      <c r="Q22" s="658"/>
      <c r="R22" s="544"/>
      <c r="S22" s="658"/>
      <c r="T22" s="544"/>
      <c r="U22" s="658"/>
      <c r="V22" s="544"/>
      <c r="W22" s="658"/>
      <c r="X22" s="232"/>
      <c r="Y22" s="544"/>
      <c r="Z22" s="658"/>
      <c r="AA22" s="544"/>
      <c r="AB22" s="658"/>
      <c r="AC22" s="9"/>
      <c r="AD22" s="193">
        <f t="shared" si="0"/>
        <v>0</v>
      </c>
      <c r="AE22" s="190" t="b">
        <f t="shared" si="1"/>
        <v>1</v>
      </c>
    </row>
    <row r="23" spans="1:31" ht="16.5">
      <c r="A23" s="2">
        <v>2.0499999999999998</v>
      </c>
      <c r="B23" s="10" t="s">
        <v>248</v>
      </c>
      <c r="C23" s="546"/>
      <c r="D23" s="660"/>
      <c r="E23" s="546"/>
      <c r="F23" s="660"/>
      <c r="G23" s="660"/>
      <c r="H23" s="660"/>
      <c r="I23" s="547"/>
      <c r="J23" s="660"/>
      <c r="K23" s="546"/>
      <c r="L23" s="660"/>
      <c r="M23" s="546"/>
      <c r="N23" s="660"/>
      <c r="O23" s="233">
        <v>9</v>
      </c>
      <c r="P23" s="546"/>
      <c r="Q23" s="660"/>
      <c r="R23" s="546"/>
      <c r="S23" s="660"/>
      <c r="T23" s="546"/>
      <c r="U23" s="660"/>
      <c r="V23" s="546"/>
      <c r="W23" s="660"/>
      <c r="X23" s="233">
        <v>9</v>
      </c>
      <c r="Y23" s="546"/>
      <c r="Z23" s="660"/>
      <c r="AA23" s="262">
        <f t="shared" ref="AA23:AB24" si="3">Y23+V23+T23</f>
        <v>0</v>
      </c>
      <c r="AB23" s="271">
        <f t="shared" si="3"/>
        <v>0</v>
      </c>
      <c r="AC23" s="10"/>
      <c r="AD23" s="193">
        <f t="shared" si="0"/>
        <v>0</v>
      </c>
      <c r="AE23" s="190" t="b">
        <f t="shared" si="1"/>
        <v>1</v>
      </c>
    </row>
    <row r="24" spans="1:31" ht="16.5">
      <c r="A24" s="2">
        <v>2.06</v>
      </c>
      <c r="B24" s="10" t="s">
        <v>171</v>
      </c>
      <c r="C24" s="546"/>
      <c r="D24" s="660"/>
      <c r="E24" s="546"/>
      <c r="F24" s="660"/>
      <c r="G24" s="660"/>
      <c r="H24" s="660"/>
      <c r="I24" s="547"/>
      <c r="J24" s="660"/>
      <c r="K24" s="546"/>
      <c r="L24" s="660"/>
      <c r="M24" s="546"/>
      <c r="N24" s="660"/>
      <c r="O24" s="233">
        <v>0.6</v>
      </c>
      <c r="P24" s="546"/>
      <c r="Q24" s="660"/>
      <c r="R24" s="546"/>
      <c r="S24" s="660"/>
      <c r="T24" s="546"/>
      <c r="U24" s="660"/>
      <c r="V24" s="546"/>
      <c r="W24" s="660"/>
      <c r="X24" s="233">
        <v>0.6</v>
      </c>
      <c r="Y24" s="546"/>
      <c r="Z24" s="660"/>
      <c r="AA24" s="262">
        <f t="shared" si="3"/>
        <v>0</v>
      </c>
      <c r="AB24" s="271">
        <f t="shared" si="3"/>
        <v>0</v>
      </c>
      <c r="AC24" s="10"/>
      <c r="AD24" s="193">
        <f t="shared" si="0"/>
        <v>0</v>
      </c>
      <c r="AE24" s="190" t="b">
        <f t="shared" si="1"/>
        <v>1</v>
      </c>
    </row>
    <row r="25" spans="1:31" ht="28.5">
      <c r="A25" s="2">
        <v>2.0699999999999998</v>
      </c>
      <c r="B25" s="10" t="s">
        <v>247</v>
      </c>
      <c r="C25" s="546"/>
      <c r="D25" s="660"/>
      <c r="E25" s="546"/>
      <c r="F25" s="660"/>
      <c r="G25" s="660"/>
      <c r="H25" s="660"/>
      <c r="I25" s="547"/>
      <c r="J25" s="660"/>
      <c r="K25" s="546"/>
      <c r="L25" s="660"/>
      <c r="M25" s="546"/>
      <c r="N25" s="660"/>
      <c r="O25" s="233">
        <v>0.5</v>
      </c>
      <c r="P25" s="546"/>
      <c r="Q25" s="660"/>
      <c r="R25" s="546"/>
      <c r="S25" s="660"/>
      <c r="T25" s="546"/>
      <c r="U25" s="660"/>
      <c r="V25" s="546"/>
      <c r="W25" s="660"/>
      <c r="X25" s="233">
        <v>0.5</v>
      </c>
      <c r="Y25" s="546"/>
      <c r="Z25" s="660"/>
      <c r="AA25" s="262">
        <f>Y25+V25+T25</f>
        <v>0</v>
      </c>
      <c r="AB25" s="271">
        <f>Z25+W25+U25</f>
        <v>0</v>
      </c>
      <c r="AC25" s="10"/>
      <c r="AD25" s="193">
        <f t="shared" si="0"/>
        <v>0</v>
      </c>
      <c r="AE25" s="190" t="b">
        <f t="shared" si="1"/>
        <v>1</v>
      </c>
    </row>
    <row r="26" spans="1:31" ht="16.5">
      <c r="A26" s="2">
        <v>2.08</v>
      </c>
      <c r="B26" s="10" t="s">
        <v>18</v>
      </c>
      <c r="C26" s="546"/>
      <c r="D26" s="660"/>
      <c r="E26" s="546"/>
      <c r="F26" s="660"/>
      <c r="G26" s="660"/>
      <c r="H26" s="660"/>
      <c r="I26" s="547"/>
      <c r="J26" s="660"/>
      <c r="K26" s="546"/>
      <c r="L26" s="660"/>
      <c r="M26" s="546"/>
      <c r="N26" s="660"/>
      <c r="O26" s="236"/>
      <c r="P26" s="546"/>
      <c r="Q26" s="660"/>
      <c r="R26" s="546"/>
      <c r="S26" s="660"/>
      <c r="T26" s="546"/>
      <c r="U26" s="660"/>
      <c r="V26" s="546"/>
      <c r="W26" s="660"/>
      <c r="X26" s="236"/>
      <c r="Y26" s="546"/>
      <c r="Z26" s="660"/>
      <c r="AA26" s="546"/>
      <c r="AB26" s="660"/>
      <c r="AC26" s="10"/>
      <c r="AD26" s="193">
        <f t="shared" si="0"/>
        <v>0</v>
      </c>
      <c r="AE26" s="190" t="b">
        <f t="shared" si="1"/>
        <v>1</v>
      </c>
    </row>
    <row r="27" spans="1:31" ht="16.5">
      <c r="A27" s="2" t="s">
        <v>19</v>
      </c>
      <c r="B27" s="11" t="s">
        <v>174</v>
      </c>
      <c r="C27" s="548"/>
      <c r="D27" s="661"/>
      <c r="E27" s="548"/>
      <c r="F27" s="661"/>
      <c r="G27" s="661"/>
      <c r="H27" s="661"/>
      <c r="I27" s="549"/>
      <c r="J27" s="661"/>
      <c r="K27" s="548"/>
      <c r="L27" s="661"/>
      <c r="M27" s="548"/>
      <c r="N27" s="661"/>
      <c r="O27" s="237">
        <v>3</v>
      </c>
      <c r="P27" s="548"/>
      <c r="Q27" s="661"/>
      <c r="R27" s="548"/>
      <c r="S27" s="661"/>
      <c r="T27" s="548"/>
      <c r="U27" s="661"/>
      <c r="V27" s="548"/>
      <c r="W27" s="661"/>
      <c r="X27" s="237">
        <v>3</v>
      </c>
      <c r="Y27" s="548"/>
      <c r="Z27" s="661"/>
      <c r="AA27" s="262">
        <f t="shared" ref="AA27:AB43" si="4">Y27+V27+T27</f>
        <v>0</v>
      </c>
      <c r="AB27" s="271">
        <f t="shared" si="4"/>
        <v>0</v>
      </c>
      <c r="AC27" s="11"/>
      <c r="AD27" s="193">
        <f t="shared" si="0"/>
        <v>0</v>
      </c>
      <c r="AE27" s="190" t="b">
        <f t="shared" si="1"/>
        <v>1</v>
      </c>
    </row>
    <row r="28" spans="1:31" ht="28.5">
      <c r="A28" s="2" t="s">
        <v>20</v>
      </c>
      <c r="B28" s="11" t="s">
        <v>175</v>
      </c>
      <c r="C28" s="548"/>
      <c r="D28" s="661"/>
      <c r="E28" s="548"/>
      <c r="F28" s="661"/>
      <c r="G28" s="661"/>
      <c r="H28" s="661"/>
      <c r="I28" s="549"/>
      <c r="J28" s="661"/>
      <c r="K28" s="548"/>
      <c r="L28" s="661"/>
      <c r="M28" s="548"/>
      <c r="N28" s="661"/>
      <c r="O28" s="238">
        <v>9.6</v>
      </c>
      <c r="P28" s="548"/>
      <c r="Q28" s="661"/>
      <c r="R28" s="548"/>
      <c r="S28" s="661"/>
      <c r="T28" s="548"/>
      <c r="U28" s="661"/>
      <c r="V28" s="548"/>
      <c r="W28" s="661"/>
      <c r="X28" s="238">
        <v>9.6</v>
      </c>
      <c r="Y28" s="548"/>
      <c r="Z28" s="661"/>
      <c r="AA28" s="262">
        <f t="shared" si="4"/>
        <v>0</v>
      </c>
      <c r="AB28" s="271">
        <f t="shared" si="4"/>
        <v>0</v>
      </c>
      <c r="AC28" s="11"/>
      <c r="AD28" s="193">
        <f t="shared" si="0"/>
        <v>0</v>
      </c>
      <c r="AE28" s="190" t="b">
        <f t="shared" si="1"/>
        <v>1</v>
      </c>
    </row>
    <row r="29" spans="1:31" ht="42.75">
      <c r="A29" s="2" t="s">
        <v>21</v>
      </c>
      <c r="B29" s="11" t="s">
        <v>226</v>
      </c>
      <c r="C29" s="548"/>
      <c r="D29" s="661"/>
      <c r="E29" s="548"/>
      <c r="F29" s="661"/>
      <c r="G29" s="661"/>
      <c r="H29" s="661"/>
      <c r="I29" s="549"/>
      <c r="J29" s="661"/>
      <c r="K29" s="548"/>
      <c r="L29" s="661"/>
      <c r="M29" s="548"/>
      <c r="N29" s="661"/>
      <c r="O29" s="233">
        <v>2.88</v>
      </c>
      <c r="P29" s="548"/>
      <c r="Q29" s="661"/>
      <c r="R29" s="548"/>
      <c r="S29" s="661"/>
      <c r="T29" s="548"/>
      <c r="U29" s="661"/>
      <c r="V29" s="548"/>
      <c r="W29" s="661"/>
      <c r="X29" s="233">
        <v>2.88</v>
      </c>
      <c r="Y29" s="548"/>
      <c r="Z29" s="661"/>
      <c r="AA29" s="262">
        <f t="shared" si="4"/>
        <v>0</v>
      </c>
      <c r="AB29" s="271">
        <f t="shared" si="4"/>
        <v>0</v>
      </c>
      <c r="AC29" s="11"/>
      <c r="AD29" s="193">
        <f t="shared" si="0"/>
        <v>0</v>
      </c>
      <c r="AE29" s="190" t="b">
        <f t="shared" si="1"/>
        <v>1</v>
      </c>
    </row>
    <row r="30" spans="1:31" ht="16.5">
      <c r="A30" s="2" t="s">
        <v>176</v>
      </c>
      <c r="B30" s="11" t="s">
        <v>177</v>
      </c>
      <c r="C30" s="548"/>
      <c r="D30" s="661"/>
      <c r="E30" s="548"/>
      <c r="F30" s="661"/>
      <c r="G30" s="661"/>
      <c r="H30" s="661"/>
      <c r="I30" s="549"/>
      <c r="J30" s="661"/>
      <c r="K30" s="548"/>
      <c r="L30" s="661"/>
      <c r="M30" s="548"/>
      <c r="N30" s="661"/>
      <c r="O30" s="233">
        <v>1.5</v>
      </c>
      <c r="P30" s="548"/>
      <c r="Q30" s="661"/>
      <c r="R30" s="548"/>
      <c r="S30" s="661"/>
      <c r="T30" s="548"/>
      <c r="U30" s="661"/>
      <c r="V30" s="548"/>
      <c r="W30" s="661"/>
      <c r="X30" s="233">
        <v>1.5</v>
      </c>
      <c r="Y30" s="548"/>
      <c r="Z30" s="661"/>
      <c r="AA30" s="262">
        <f t="shared" si="4"/>
        <v>0</v>
      </c>
      <c r="AB30" s="271">
        <f t="shared" si="4"/>
        <v>0</v>
      </c>
      <c r="AC30" s="11"/>
      <c r="AD30" s="193">
        <f t="shared" si="0"/>
        <v>0</v>
      </c>
      <c r="AE30" s="190" t="b">
        <f t="shared" si="1"/>
        <v>1</v>
      </c>
    </row>
    <row r="31" spans="1:31" ht="16.5">
      <c r="A31" s="2" t="s">
        <v>178</v>
      </c>
      <c r="B31" s="11" t="s">
        <v>179</v>
      </c>
      <c r="C31" s="548"/>
      <c r="D31" s="661"/>
      <c r="E31" s="548"/>
      <c r="F31" s="661"/>
      <c r="G31" s="661"/>
      <c r="H31" s="661"/>
      <c r="I31" s="549"/>
      <c r="J31" s="661"/>
      <c r="K31" s="548"/>
      <c r="L31" s="661"/>
      <c r="M31" s="548"/>
      <c r="N31" s="661"/>
      <c r="O31" s="233">
        <v>1.2</v>
      </c>
      <c r="P31" s="548"/>
      <c r="Q31" s="661"/>
      <c r="R31" s="548"/>
      <c r="S31" s="661"/>
      <c r="T31" s="548"/>
      <c r="U31" s="661"/>
      <c r="V31" s="548"/>
      <c r="W31" s="661"/>
      <c r="X31" s="233">
        <v>1.2</v>
      </c>
      <c r="Y31" s="548"/>
      <c r="Z31" s="661"/>
      <c r="AA31" s="262">
        <f t="shared" si="4"/>
        <v>0</v>
      </c>
      <c r="AB31" s="271">
        <f t="shared" si="4"/>
        <v>0</v>
      </c>
      <c r="AC31" s="11"/>
      <c r="AD31" s="193">
        <f t="shared" si="0"/>
        <v>0</v>
      </c>
      <c r="AE31" s="190" t="b">
        <f t="shared" si="1"/>
        <v>1</v>
      </c>
    </row>
    <row r="32" spans="1:31" ht="28.5">
      <c r="A32" s="2" t="s">
        <v>180</v>
      </c>
      <c r="B32" s="11" t="s">
        <v>181</v>
      </c>
      <c r="C32" s="548"/>
      <c r="D32" s="661"/>
      <c r="E32" s="548"/>
      <c r="F32" s="661"/>
      <c r="G32" s="661"/>
      <c r="H32" s="661"/>
      <c r="I32" s="549"/>
      <c r="J32" s="661"/>
      <c r="K32" s="548"/>
      <c r="L32" s="661"/>
      <c r="M32" s="548"/>
      <c r="N32" s="661"/>
      <c r="O32" s="233">
        <v>1.2</v>
      </c>
      <c r="P32" s="548"/>
      <c r="Q32" s="661"/>
      <c r="R32" s="548"/>
      <c r="S32" s="661"/>
      <c r="T32" s="548"/>
      <c r="U32" s="661"/>
      <c r="V32" s="548"/>
      <c r="W32" s="661"/>
      <c r="X32" s="233">
        <v>1.2</v>
      </c>
      <c r="Y32" s="548"/>
      <c r="Z32" s="661"/>
      <c r="AA32" s="262">
        <f t="shared" si="4"/>
        <v>0</v>
      </c>
      <c r="AB32" s="271">
        <f t="shared" si="4"/>
        <v>0</v>
      </c>
      <c r="AC32" s="11"/>
      <c r="AD32" s="193">
        <f t="shared" si="0"/>
        <v>0</v>
      </c>
      <c r="AE32" s="190" t="b">
        <f t="shared" si="1"/>
        <v>1</v>
      </c>
    </row>
    <row r="33" spans="1:31" ht="28.5">
      <c r="A33" s="2" t="s">
        <v>182</v>
      </c>
      <c r="B33" s="11" t="s">
        <v>227</v>
      </c>
      <c r="C33" s="548"/>
      <c r="D33" s="661"/>
      <c r="E33" s="548"/>
      <c r="F33" s="661"/>
      <c r="G33" s="661"/>
      <c r="H33" s="661"/>
      <c r="I33" s="549"/>
      <c r="J33" s="661"/>
      <c r="K33" s="548"/>
      <c r="L33" s="661"/>
      <c r="M33" s="548"/>
      <c r="N33" s="661"/>
      <c r="O33" s="233">
        <v>1.8</v>
      </c>
      <c r="P33" s="548"/>
      <c r="Q33" s="661"/>
      <c r="R33" s="548"/>
      <c r="S33" s="661"/>
      <c r="T33" s="548"/>
      <c r="U33" s="661"/>
      <c r="V33" s="548"/>
      <c r="W33" s="661"/>
      <c r="X33" s="233">
        <v>1.8</v>
      </c>
      <c r="Y33" s="548"/>
      <c r="Z33" s="661"/>
      <c r="AA33" s="262">
        <f t="shared" si="4"/>
        <v>0</v>
      </c>
      <c r="AB33" s="271">
        <f t="shared" si="4"/>
        <v>0</v>
      </c>
      <c r="AC33" s="11"/>
      <c r="AD33" s="193">
        <f t="shared" si="0"/>
        <v>0</v>
      </c>
      <c r="AE33" s="190" t="b">
        <f t="shared" si="1"/>
        <v>1</v>
      </c>
    </row>
    <row r="34" spans="1:31" ht="16.5">
      <c r="A34" s="2">
        <v>2.09</v>
      </c>
      <c r="B34" s="11" t="s">
        <v>265</v>
      </c>
      <c r="C34" s="548"/>
      <c r="D34" s="661"/>
      <c r="E34" s="548"/>
      <c r="F34" s="661"/>
      <c r="G34" s="661"/>
      <c r="H34" s="661"/>
      <c r="I34" s="549"/>
      <c r="J34" s="661"/>
      <c r="K34" s="548"/>
      <c r="L34" s="661"/>
      <c r="M34" s="548"/>
      <c r="N34" s="661"/>
      <c r="O34" s="233">
        <v>0.5</v>
      </c>
      <c r="P34" s="548"/>
      <c r="Q34" s="661"/>
      <c r="R34" s="548"/>
      <c r="S34" s="661"/>
      <c r="T34" s="548"/>
      <c r="U34" s="661"/>
      <c r="V34" s="548"/>
      <c r="W34" s="661"/>
      <c r="X34" s="233">
        <v>0.5</v>
      </c>
      <c r="Y34" s="548"/>
      <c r="Z34" s="661"/>
      <c r="AA34" s="262">
        <f t="shared" si="4"/>
        <v>0</v>
      </c>
      <c r="AB34" s="271">
        <f t="shared" si="4"/>
        <v>0</v>
      </c>
      <c r="AC34" s="11"/>
      <c r="AD34" s="193">
        <f t="shared" si="0"/>
        <v>0</v>
      </c>
      <c r="AE34" s="190" t="b">
        <f t="shared" si="1"/>
        <v>1</v>
      </c>
    </row>
    <row r="35" spans="1:31" ht="28.5">
      <c r="A35" s="2">
        <v>2.1</v>
      </c>
      <c r="B35" s="11" t="s">
        <v>266</v>
      </c>
      <c r="C35" s="548"/>
      <c r="D35" s="661"/>
      <c r="E35" s="548"/>
      <c r="F35" s="661"/>
      <c r="G35" s="661"/>
      <c r="H35" s="661"/>
      <c r="I35" s="549"/>
      <c r="J35" s="661"/>
      <c r="K35" s="548"/>
      <c r="L35" s="661"/>
      <c r="M35" s="548"/>
      <c r="N35" s="661"/>
      <c r="O35" s="233">
        <v>0.5</v>
      </c>
      <c r="P35" s="548"/>
      <c r="Q35" s="661"/>
      <c r="R35" s="548"/>
      <c r="S35" s="661"/>
      <c r="T35" s="548"/>
      <c r="U35" s="661"/>
      <c r="V35" s="548"/>
      <c r="W35" s="661"/>
      <c r="X35" s="233">
        <v>0.5</v>
      </c>
      <c r="Y35" s="548"/>
      <c r="Z35" s="661"/>
      <c r="AA35" s="262">
        <f t="shared" si="4"/>
        <v>0</v>
      </c>
      <c r="AB35" s="271">
        <f t="shared" si="4"/>
        <v>0</v>
      </c>
      <c r="AC35" s="11"/>
      <c r="AD35" s="193">
        <f t="shared" si="0"/>
        <v>0</v>
      </c>
      <c r="AE35" s="190" t="b">
        <f t="shared" si="1"/>
        <v>1</v>
      </c>
    </row>
    <row r="36" spans="1:31" ht="28.5">
      <c r="A36" s="2">
        <f>+A35+0.01</f>
        <v>2.11</v>
      </c>
      <c r="B36" s="11" t="s">
        <v>267</v>
      </c>
      <c r="C36" s="548"/>
      <c r="D36" s="661"/>
      <c r="E36" s="548"/>
      <c r="F36" s="661"/>
      <c r="G36" s="661"/>
      <c r="H36" s="661"/>
      <c r="I36" s="549"/>
      <c r="J36" s="661"/>
      <c r="K36" s="548"/>
      <c r="L36" s="661"/>
      <c r="M36" s="548"/>
      <c r="N36" s="661"/>
      <c r="O36" s="234">
        <v>0.625</v>
      </c>
      <c r="P36" s="548"/>
      <c r="Q36" s="661"/>
      <c r="R36" s="548"/>
      <c r="S36" s="661"/>
      <c r="T36" s="548"/>
      <c r="U36" s="661"/>
      <c r="V36" s="548"/>
      <c r="W36" s="661"/>
      <c r="X36" s="234">
        <v>0.625</v>
      </c>
      <c r="Y36" s="548"/>
      <c r="Z36" s="661"/>
      <c r="AA36" s="262">
        <f t="shared" si="4"/>
        <v>0</v>
      </c>
      <c r="AB36" s="271">
        <f t="shared" si="4"/>
        <v>0</v>
      </c>
      <c r="AC36" s="11"/>
      <c r="AD36" s="193">
        <f t="shared" si="0"/>
        <v>0</v>
      </c>
      <c r="AE36" s="190" t="b">
        <f t="shared" si="1"/>
        <v>1</v>
      </c>
    </row>
    <row r="37" spans="1:31" ht="16.5">
      <c r="A37" s="2">
        <f t="shared" ref="A37:A43" si="5">+A36+0.01</f>
        <v>2.1199999999999997</v>
      </c>
      <c r="B37" s="11" t="s">
        <v>183</v>
      </c>
      <c r="C37" s="548"/>
      <c r="D37" s="661"/>
      <c r="E37" s="548"/>
      <c r="F37" s="661"/>
      <c r="G37" s="661"/>
      <c r="H37" s="661"/>
      <c r="I37" s="549"/>
      <c r="J37" s="661"/>
      <c r="K37" s="548"/>
      <c r="L37" s="661"/>
      <c r="M37" s="548"/>
      <c r="N37" s="661"/>
      <c r="O37" s="234">
        <v>0.375</v>
      </c>
      <c r="P37" s="548"/>
      <c r="Q37" s="661"/>
      <c r="R37" s="548"/>
      <c r="S37" s="661"/>
      <c r="T37" s="548"/>
      <c r="U37" s="661"/>
      <c r="V37" s="548"/>
      <c r="W37" s="661"/>
      <c r="X37" s="234">
        <v>0.375</v>
      </c>
      <c r="Y37" s="548"/>
      <c r="Z37" s="661"/>
      <c r="AA37" s="262">
        <f t="shared" si="4"/>
        <v>0</v>
      </c>
      <c r="AB37" s="271">
        <f t="shared" si="4"/>
        <v>0</v>
      </c>
      <c r="AC37" s="11"/>
      <c r="AD37" s="193">
        <f t="shared" si="0"/>
        <v>0</v>
      </c>
      <c r="AE37" s="190" t="b">
        <f t="shared" si="1"/>
        <v>1</v>
      </c>
    </row>
    <row r="38" spans="1:31" ht="16.5">
      <c r="A38" s="2">
        <f t="shared" si="5"/>
        <v>2.1299999999999994</v>
      </c>
      <c r="B38" s="11" t="s">
        <v>184</v>
      </c>
      <c r="C38" s="548"/>
      <c r="D38" s="661"/>
      <c r="E38" s="548"/>
      <c r="F38" s="661"/>
      <c r="G38" s="661"/>
      <c r="H38" s="661"/>
      <c r="I38" s="549"/>
      <c r="J38" s="661"/>
      <c r="K38" s="548"/>
      <c r="L38" s="661"/>
      <c r="M38" s="548"/>
      <c r="N38" s="661"/>
      <c r="O38" s="234">
        <v>0.375</v>
      </c>
      <c r="P38" s="548"/>
      <c r="Q38" s="661"/>
      <c r="R38" s="548"/>
      <c r="S38" s="661"/>
      <c r="T38" s="548"/>
      <c r="U38" s="661"/>
      <c r="V38" s="548"/>
      <c r="W38" s="661"/>
      <c r="X38" s="234">
        <v>0.375</v>
      </c>
      <c r="Y38" s="548"/>
      <c r="Z38" s="661"/>
      <c r="AA38" s="262">
        <f t="shared" si="4"/>
        <v>0</v>
      </c>
      <c r="AB38" s="271">
        <f t="shared" si="4"/>
        <v>0</v>
      </c>
      <c r="AC38" s="11"/>
      <c r="AD38" s="193">
        <f t="shared" si="0"/>
        <v>0</v>
      </c>
      <c r="AE38" s="190" t="b">
        <f t="shared" si="1"/>
        <v>1</v>
      </c>
    </row>
    <row r="39" spans="1:31" ht="16.5">
      <c r="A39" s="2">
        <f t="shared" si="5"/>
        <v>2.1399999999999992</v>
      </c>
      <c r="B39" s="11" t="s">
        <v>185</v>
      </c>
      <c r="C39" s="548"/>
      <c r="D39" s="661"/>
      <c r="E39" s="548"/>
      <c r="F39" s="661"/>
      <c r="G39" s="661"/>
      <c r="H39" s="661"/>
      <c r="I39" s="549"/>
      <c r="J39" s="661"/>
      <c r="K39" s="548"/>
      <c r="L39" s="661"/>
      <c r="M39" s="548"/>
      <c r="N39" s="661"/>
      <c r="O39" s="233">
        <v>0.15</v>
      </c>
      <c r="P39" s="548"/>
      <c r="Q39" s="661"/>
      <c r="R39" s="548"/>
      <c r="S39" s="661"/>
      <c r="T39" s="548"/>
      <c r="U39" s="661"/>
      <c r="V39" s="548"/>
      <c r="W39" s="661"/>
      <c r="X39" s="233">
        <v>0.15</v>
      </c>
      <c r="Y39" s="548"/>
      <c r="Z39" s="661"/>
      <c r="AA39" s="262">
        <f t="shared" si="4"/>
        <v>0</v>
      </c>
      <c r="AB39" s="271">
        <f t="shared" si="4"/>
        <v>0</v>
      </c>
      <c r="AC39" s="11"/>
      <c r="AD39" s="193">
        <f t="shared" si="0"/>
        <v>0</v>
      </c>
      <c r="AE39" s="190" t="b">
        <f t="shared" si="1"/>
        <v>1</v>
      </c>
    </row>
    <row r="40" spans="1:31" ht="16.5">
      <c r="A40" s="2">
        <f t="shared" si="5"/>
        <v>2.149999999999999</v>
      </c>
      <c r="B40" s="11" t="s">
        <v>186</v>
      </c>
      <c r="C40" s="548"/>
      <c r="D40" s="661"/>
      <c r="E40" s="548"/>
      <c r="F40" s="661"/>
      <c r="G40" s="661"/>
      <c r="H40" s="661"/>
      <c r="I40" s="549"/>
      <c r="J40" s="661"/>
      <c r="K40" s="548"/>
      <c r="L40" s="661"/>
      <c r="M40" s="548"/>
      <c r="N40" s="661"/>
      <c r="O40" s="233">
        <v>0.15</v>
      </c>
      <c r="P40" s="548"/>
      <c r="Q40" s="661"/>
      <c r="R40" s="548"/>
      <c r="S40" s="661"/>
      <c r="T40" s="548"/>
      <c r="U40" s="661"/>
      <c r="V40" s="548"/>
      <c r="W40" s="661"/>
      <c r="X40" s="233">
        <v>0.15</v>
      </c>
      <c r="Y40" s="548"/>
      <c r="Z40" s="661"/>
      <c r="AA40" s="262">
        <f t="shared" si="4"/>
        <v>0</v>
      </c>
      <c r="AB40" s="271">
        <f t="shared" si="4"/>
        <v>0</v>
      </c>
      <c r="AC40" s="11"/>
      <c r="AD40" s="193">
        <f t="shared" si="0"/>
        <v>0</v>
      </c>
      <c r="AE40" s="190" t="b">
        <f t="shared" si="1"/>
        <v>1</v>
      </c>
    </row>
    <row r="41" spans="1:31" ht="16.5">
      <c r="A41" s="2">
        <f t="shared" si="5"/>
        <v>2.1599999999999988</v>
      </c>
      <c r="B41" s="11" t="s">
        <v>187</v>
      </c>
      <c r="C41" s="548"/>
      <c r="D41" s="661"/>
      <c r="E41" s="548"/>
      <c r="F41" s="661"/>
      <c r="G41" s="661"/>
      <c r="H41" s="661"/>
      <c r="I41" s="549"/>
      <c r="J41" s="661"/>
      <c r="K41" s="548"/>
      <c r="L41" s="661"/>
      <c r="M41" s="548"/>
      <c r="N41" s="661"/>
      <c r="O41" s="233"/>
      <c r="P41" s="548"/>
      <c r="Q41" s="661"/>
      <c r="R41" s="548"/>
      <c r="S41" s="661"/>
      <c r="T41" s="548"/>
      <c r="U41" s="661"/>
      <c r="V41" s="548"/>
      <c r="W41" s="661"/>
      <c r="X41" s="233"/>
      <c r="Y41" s="548"/>
      <c r="Z41" s="661"/>
      <c r="AA41" s="262">
        <f t="shared" si="4"/>
        <v>0</v>
      </c>
      <c r="AB41" s="271">
        <f t="shared" si="4"/>
        <v>0</v>
      </c>
      <c r="AC41" s="11"/>
      <c r="AD41" s="193">
        <f t="shared" si="0"/>
        <v>0</v>
      </c>
      <c r="AE41" s="190" t="b">
        <f t="shared" si="1"/>
        <v>1</v>
      </c>
    </row>
    <row r="42" spans="1:31" ht="16.5">
      <c r="A42" s="2">
        <f t="shared" si="5"/>
        <v>2.1699999999999986</v>
      </c>
      <c r="B42" s="11" t="s">
        <v>188</v>
      </c>
      <c r="C42" s="548"/>
      <c r="D42" s="661"/>
      <c r="E42" s="548"/>
      <c r="F42" s="661"/>
      <c r="G42" s="661"/>
      <c r="H42" s="661"/>
      <c r="I42" s="549"/>
      <c r="J42" s="661"/>
      <c r="K42" s="548"/>
      <c r="L42" s="661"/>
      <c r="M42" s="548"/>
      <c r="N42" s="661"/>
      <c r="O42" s="233">
        <v>0.25</v>
      </c>
      <c r="P42" s="548"/>
      <c r="Q42" s="661"/>
      <c r="R42" s="548"/>
      <c r="S42" s="661"/>
      <c r="T42" s="548"/>
      <c r="U42" s="661"/>
      <c r="V42" s="548"/>
      <c r="W42" s="661"/>
      <c r="X42" s="233">
        <v>0.25</v>
      </c>
      <c r="Y42" s="548"/>
      <c r="Z42" s="661"/>
      <c r="AA42" s="262">
        <f t="shared" si="4"/>
        <v>0</v>
      </c>
      <c r="AB42" s="271">
        <f t="shared" si="4"/>
        <v>0</v>
      </c>
      <c r="AC42" s="11"/>
      <c r="AD42" s="193">
        <f t="shared" si="0"/>
        <v>0</v>
      </c>
      <c r="AE42" s="190" t="b">
        <f t="shared" si="1"/>
        <v>1</v>
      </c>
    </row>
    <row r="43" spans="1:31" ht="28.5">
      <c r="A43" s="2">
        <f t="shared" si="5"/>
        <v>2.1799999999999984</v>
      </c>
      <c r="B43" s="11" t="s">
        <v>189</v>
      </c>
      <c r="C43" s="548"/>
      <c r="D43" s="661"/>
      <c r="E43" s="548"/>
      <c r="F43" s="661"/>
      <c r="G43" s="661"/>
      <c r="H43" s="661"/>
      <c r="I43" s="549"/>
      <c r="J43" s="661"/>
      <c r="K43" s="548"/>
      <c r="L43" s="661"/>
      <c r="M43" s="548"/>
      <c r="N43" s="661"/>
      <c r="O43" s="233">
        <v>0.1</v>
      </c>
      <c r="P43" s="548"/>
      <c r="Q43" s="661"/>
      <c r="R43" s="548"/>
      <c r="S43" s="661"/>
      <c r="T43" s="548"/>
      <c r="U43" s="661"/>
      <c r="V43" s="548"/>
      <c r="W43" s="661"/>
      <c r="X43" s="233">
        <v>0.1</v>
      </c>
      <c r="Y43" s="548"/>
      <c r="Z43" s="661"/>
      <c r="AA43" s="262">
        <f t="shared" si="4"/>
        <v>0</v>
      </c>
      <c r="AB43" s="271">
        <f t="shared" si="4"/>
        <v>0</v>
      </c>
      <c r="AC43" s="11"/>
      <c r="AD43" s="193">
        <f t="shared" si="0"/>
        <v>0</v>
      </c>
      <c r="AE43" s="190" t="b">
        <f t="shared" si="1"/>
        <v>1</v>
      </c>
    </row>
    <row r="44" spans="1:31" s="279" customFormat="1" ht="16.5">
      <c r="A44" s="182"/>
      <c r="B44" s="282" t="s">
        <v>235</v>
      </c>
      <c r="C44" s="282"/>
      <c r="D44" s="662"/>
      <c r="E44" s="282"/>
      <c r="F44" s="662"/>
      <c r="G44" s="662"/>
      <c r="H44" s="662"/>
      <c r="I44" s="347"/>
      <c r="J44" s="662"/>
      <c r="K44" s="282"/>
      <c r="L44" s="662"/>
      <c r="M44" s="282"/>
      <c r="N44" s="662"/>
      <c r="O44" s="280"/>
      <c r="P44" s="282"/>
      <c r="Q44" s="662"/>
      <c r="R44" s="282"/>
      <c r="S44" s="662"/>
      <c r="T44" s="282"/>
      <c r="U44" s="662"/>
      <c r="V44" s="282"/>
      <c r="W44" s="662"/>
      <c r="X44" s="280"/>
      <c r="Y44" s="282"/>
      <c r="Z44" s="662"/>
      <c r="AA44" s="282"/>
      <c r="AB44" s="662"/>
      <c r="AC44" s="282"/>
      <c r="AD44" s="278">
        <f t="shared" si="0"/>
        <v>0</v>
      </c>
      <c r="AE44" s="279" t="b">
        <f t="shared" si="1"/>
        <v>1</v>
      </c>
    </row>
    <row r="45" spans="1:31" s="279" customFormat="1" ht="16.5">
      <c r="A45" s="182"/>
      <c r="B45" s="183" t="s">
        <v>237</v>
      </c>
      <c r="C45" s="183"/>
      <c r="D45" s="659"/>
      <c r="E45" s="183"/>
      <c r="F45" s="659"/>
      <c r="G45" s="659"/>
      <c r="H45" s="659"/>
      <c r="I45" s="344"/>
      <c r="J45" s="659"/>
      <c r="K45" s="183"/>
      <c r="L45" s="659"/>
      <c r="M45" s="183"/>
      <c r="N45" s="659"/>
      <c r="O45" s="281"/>
      <c r="P45" s="183"/>
      <c r="Q45" s="659"/>
      <c r="R45" s="183"/>
      <c r="S45" s="659"/>
      <c r="T45" s="183"/>
      <c r="U45" s="659"/>
      <c r="V45" s="183"/>
      <c r="W45" s="659"/>
      <c r="X45" s="281"/>
      <c r="Y45" s="183"/>
      <c r="Z45" s="659"/>
      <c r="AA45" s="183"/>
      <c r="AB45" s="659"/>
      <c r="AC45" s="183"/>
      <c r="AD45" s="278">
        <f t="shared" si="0"/>
        <v>0</v>
      </c>
      <c r="AE45" s="279" t="b">
        <f t="shared" si="1"/>
        <v>1</v>
      </c>
    </row>
    <row r="46" spans="1:31" ht="16.5">
      <c r="A46" s="2"/>
      <c r="B46" s="12" t="s">
        <v>263</v>
      </c>
      <c r="C46" s="17"/>
      <c r="D46" s="276"/>
      <c r="E46" s="17"/>
      <c r="F46" s="276"/>
      <c r="G46" s="276"/>
      <c r="H46" s="276"/>
      <c r="I46" s="359"/>
      <c r="J46" s="276"/>
      <c r="K46" s="17"/>
      <c r="L46" s="276"/>
      <c r="M46" s="17"/>
      <c r="N46" s="276"/>
      <c r="O46" s="239"/>
      <c r="P46" s="17"/>
      <c r="Q46" s="276"/>
      <c r="R46" s="17"/>
      <c r="S46" s="276"/>
      <c r="T46" s="17"/>
      <c r="U46" s="276"/>
      <c r="V46" s="17"/>
      <c r="W46" s="276"/>
      <c r="X46" s="239"/>
      <c r="Y46" s="17"/>
      <c r="Z46" s="276"/>
      <c r="AA46" s="17"/>
      <c r="AB46" s="276"/>
      <c r="AC46" s="12"/>
      <c r="AD46" s="193">
        <f t="shared" si="0"/>
        <v>0</v>
      </c>
      <c r="AE46" s="190" t="b">
        <f t="shared" si="1"/>
        <v>1</v>
      </c>
    </row>
    <row r="47" spans="1:31" ht="16.5">
      <c r="A47" s="2"/>
      <c r="B47" s="13" t="s">
        <v>14</v>
      </c>
      <c r="C47" s="550"/>
      <c r="D47" s="663"/>
      <c r="E47" s="550"/>
      <c r="F47" s="663"/>
      <c r="G47" s="663"/>
      <c r="H47" s="663"/>
      <c r="I47" s="551"/>
      <c r="J47" s="663"/>
      <c r="K47" s="550"/>
      <c r="L47" s="663"/>
      <c r="M47" s="550"/>
      <c r="N47" s="663"/>
      <c r="O47" s="240"/>
      <c r="P47" s="550"/>
      <c r="Q47" s="663"/>
      <c r="R47" s="550"/>
      <c r="S47" s="663"/>
      <c r="T47" s="550"/>
      <c r="U47" s="663"/>
      <c r="V47" s="550"/>
      <c r="W47" s="663"/>
      <c r="X47" s="240"/>
      <c r="Y47" s="550"/>
      <c r="Z47" s="663"/>
      <c r="AA47" s="550"/>
      <c r="AB47" s="663"/>
      <c r="AC47" s="13"/>
      <c r="AD47" s="193">
        <f t="shared" si="0"/>
        <v>0</v>
      </c>
      <c r="AE47" s="190" t="b">
        <f t="shared" si="1"/>
        <v>1</v>
      </c>
    </row>
    <row r="48" spans="1:31" ht="16.5">
      <c r="A48" s="2">
        <v>2.19</v>
      </c>
      <c r="B48" s="14" t="s">
        <v>165</v>
      </c>
      <c r="C48" s="552"/>
      <c r="D48" s="664"/>
      <c r="E48" s="552"/>
      <c r="F48" s="664"/>
      <c r="G48" s="664"/>
      <c r="H48" s="664"/>
      <c r="I48" s="553"/>
      <c r="J48" s="664"/>
      <c r="K48" s="552"/>
      <c r="L48" s="664"/>
      <c r="M48" s="552"/>
      <c r="N48" s="664"/>
      <c r="O48" s="233">
        <v>3</v>
      </c>
      <c r="P48" s="552"/>
      <c r="Q48" s="664"/>
      <c r="R48" s="552"/>
      <c r="S48" s="664"/>
      <c r="T48" s="552"/>
      <c r="U48" s="664"/>
      <c r="V48" s="552"/>
      <c r="W48" s="664"/>
      <c r="X48" s="233">
        <v>3</v>
      </c>
      <c r="Y48" s="552"/>
      <c r="Z48" s="664"/>
      <c r="AA48" s="262">
        <f t="shared" ref="AA48:AB50" si="6">Y48+V48+T48</f>
        <v>0</v>
      </c>
      <c r="AB48" s="271">
        <f t="shared" si="6"/>
        <v>0</v>
      </c>
      <c r="AC48" s="14"/>
      <c r="AD48" s="193">
        <f t="shared" si="0"/>
        <v>0</v>
      </c>
      <c r="AE48" s="190" t="b">
        <f t="shared" si="1"/>
        <v>1</v>
      </c>
    </row>
    <row r="49" spans="1:31" ht="16.5">
      <c r="A49" s="2">
        <f t="shared" ref="A49:A51" si="7">+A48+0.01</f>
        <v>2.1999999999999997</v>
      </c>
      <c r="B49" s="14" t="s">
        <v>166</v>
      </c>
      <c r="C49" s="552"/>
      <c r="D49" s="664"/>
      <c r="E49" s="552"/>
      <c r="F49" s="664"/>
      <c r="G49" s="664"/>
      <c r="H49" s="664"/>
      <c r="I49" s="553"/>
      <c r="J49" s="664"/>
      <c r="K49" s="552"/>
      <c r="L49" s="664"/>
      <c r="M49" s="552"/>
      <c r="N49" s="664"/>
      <c r="O49" s="233">
        <v>3.5</v>
      </c>
      <c r="P49" s="552"/>
      <c r="Q49" s="664"/>
      <c r="R49" s="552"/>
      <c r="S49" s="664"/>
      <c r="T49" s="552"/>
      <c r="U49" s="664"/>
      <c r="V49" s="552"/>
      <c r="W49" s="664"/>
      <c r="X49" s="233">
        <v>3.5</v>
      </c>
      <c r="Y49" s="552"/>
      <c r="Z49" s="664"/>
      <c r="AA49" s="262">
        <f t="shared" si="6"/>
        <v>0</v>
      </c>
      <c r="AB49" s="271">
        <f t="shared" si="6"/>
        <v>0</v>
      </c>
      <c r="AC49" s="14"/>
      <c r="AD49" s="193">
        <f t="shared" si="0"/>
        <v>0</v>
      </c>
      <c r="AE49" s="190" t="b">
        <f t="shared" si="1"/>
        <v>1</v>
      </c>
    </row>
    <row r="50" spans="1:31" ht="16.5">
      <c r="A50" s="2">
        <f t="shared" si="7"/>
        <v>2.2099999999999995</v>
      </c>
      <c r="B50" s="14" t="s">
        <v>167</v>
      </c>
      <c r="C50" s="552"/>
      <c r="D50" s="664"/>
      <c r="E50" s="552"/>
      <c r="F50" s="664"/>
      <c r="G50" s="664"/>
      <c r="H50" s="664"/>
      <c r="I50" s="553"/>
      <c r="J50" s="664"/>
      <c r="K50" s="552"/>
      <c r="L50" s="664"/>
      <c r="M50" s="552"/>
      <c r="N50" s="664"/>
      <c r="O50" s="233">
        <v>0.75</v>
      </c>
      <c r="P50" s="552"/>
      <c r="Q50" s="664"/>
      <c r="R50" s="552"/>
      <c r="S50" s="664"/>
      <c r="T50" s="552"/>
      <c r="U50" s="664"/>
      <c r="V50" s="552"/>
      <c r="W50" s="664"/>
      <c r="X50" s="233">
        <v>0.75</v>
      </c>
      <c r="Y50" s="552"/>
      <c r="Z50" s="664"/>
      <c r="AA50" s="262">
        <f t="shared" si="6"/>
        <v>0</v>
      </c>
      <c r="AB50" s="271">
        <f t="shared" si="6"/>
        <v>0</v>
      </c>
      <c r="AC50" s="14"/>
      <c r="AD50" s="193">
        <f t="shared" si="0"/>
        <v>0</v>
      </c>
      <c r="AE50" s="190" t="b">
        <f t="shared" si="1"/>
        <v>1</v>
      </c>
    </row>
    <row r="51" spans="1:31" ht="16.5">
      <c r="A51" s="2">
        <f t="shared" si="7"/>
        <v>2.2199999999999993</v>
      </c>
      <c r="B51" s="14" t="s">
        <v>158</v>
      </c>
      <c r="C51" s="552"/>
      <c r="D51" s="664"/>
      <c r="E51" s="552"/>
      <c r="F51" s="664"/>
      <c r="G51" s="664"/>
      <c r="H51" s="664"/>
      <c r="I51" s="553"/>
      <c r="J51" s="664"/>
      <c r="K51" s="552"/>
      <c r="L51" s="664"/>
      <c r="M51" s="552"/>
      <c r="N51" s="664"/>
      <c r="O51" s="241"/>
      <c r="P51" s="552"/>
      <c r="Q51" s="664"/>
      <c r="R51" s="552"/>
      <c r="S51" s="664"/>
      <c r="T51" s="552"/>
      <c r="U51" s="664"/>
      <c r="V51" s="552"/>
      <c r="W51" s="664"/>
      <c r="X51" s="241"/>
      <c r="Y51" s="552"/>
      <c r="Z51" s="664"/>
      <c r="AA51" s="552"/>
      <c r="AB51" s="664"/>
      <c r="AC51" s="14"/>
      <c r="AD51" s="193">
        <f t="shared" si="0"/>
        <v>0</v>
      </c>
      <c r="AE51" s="190" t="b">
        <f t="shared" si="1"/>
        <v>1</v>
      </c>
    </row>
    <row r="52" spans="1:31" s="279" customFormat="1" ht="16.5">
      <c r="A52" s="182"/>
      <c r="B52" s="284" t="s">
        <v>238</v>
      </c>
      <c r="C52" s="284"/>
      <c r="D52" s="665"/>
      <c r="E52" s="284"/>
      <c r="F52" s="665"/>
      <c r="G52" s="665"/>
      <c r="H52" s="665"/>
      <c r="I52" s="351"/>
      <c r="J52" s="665"/>
      <c r="K52" s="284"/>
      <c r="L52" s="665"/>
      <c r="M52" s="284"/>
      <c r="N52" s="665"/>
      <c r="O52" s="283"/>
      <c r="P52" s="284"/>
      <c r="Q52" s="665"/>
      <c r="R52" s="284"/>
      <c r="S52" s="665"/>
      <c r="T52" s="284"/>
      <c r="U52" s="665"/>
      <c r="V52" s="284"/>
      <c r="W52" s="665"/>
      <c r="X52" s="283"/>
      <c r="Y52" s="284"/>
      <c r="Z52" s="665"/>
      <c r="AA52" s="284"/>
      <c r="AB52" s="665"/>
      <c r="AC52" s="284"/>
      <c r="AD52" s="278">
        <f t="shared" si="0"/>
        <v>0</v>
      </c>
      <c r="AE52" s="279" t="b">
        <f t="shared" si="1"/>
        <v>1</v>
      </c>
    </row>
    <row r="53" spans="1:31" ht="16.5">
      <c r="A53" s="2"/>
      <c r="B53" s="15" t="s">
        <v>234</v>
      </c>
      <c r="C53" s="550"/>
      <c r="D53" s="663"/>
      <c r="E53" s="550"/>
      <c r="F53" s="663"/>
      <c r="G53" s="663"/>
      <c r="H53" s="663"/>
      <c r="I53" s="551"/>
      <c r="J53" s="663"/>
      <c r="K53" s="550"/>
      <c r="L53" s="663"/>
      <c r="M53" s="550"/>
      <c r="N53" s="663"/>
      <c r="O53" s="240"/>
      <c r="P53" s="550"/>
      <c r="Q53" s="663"/>
      <c r="R53" s="550"/>
      <c r="S53" s="663"/>
      <c r="T53" s="550"/>
      <c r="U53" s="663"/>
      <c r="V53" s="550"/>
      <c r="W53" s="663"/>
      <c r="X53" s="240"/>
      <c r="Y53" s="550"/>
      <c r="Z53" s="663"/>
      <c r="AA53" s="550"/>
      <c r="AB53" s="663"/>
      <c r="AC53" s="15"/>
      <c r="AD53" s="193">
        <f t="shared" si="0"/>
        <v>0</v>
      </c>
      <c r="AE53" s="190" t="b">
        <f t="shared" si="1"/>
        <v>1</v>
      </c>
    </row>
    <row r="54" spans="1:31" ht="16.5">
      <c r="A54" s="2">
        <v>2.23</v>
      </c>
      <c r="B54" s="11" t="s">
        <v>170</v>
      </c>
      <c r="C54" s="548"/>
      <c r="D54" s="661"/>
      <c r="E54" s="548"/>
      <c r="F54" s="661"/>
      <c r="G54" s="661"/>
      <c r="H54" s="661"/>
      <c r="I54" s="549"/>
      <c r="J54" s="661"/>
      <c r="K54" s="548"/>
      <c r="L54" s="661"/>
      <c r="M54" s="548"/>
      <c r="N54" s="661"/>
      <c r="O54" s="233">
        <v>18</v>
      </c>
      <c r="P54" s="548"/>
      <c r="Q54" s="661"/>
      <c r="R54" s="548"/>
      <c r="S54" s="661"/>
      <c r="T54" s="548"/>
      <c r="U54" s="661"/>
      <c r="V54" s="548"/>
      <c r="W54" s="661"/>
      <c r="X54" s="233">
        <v>18</v>
      </c>
      <c r="Y54" s="548"/>
      <c r="Z54" s="661"/>
      <c r="AA54" s="262">
        <f t="shared" ref="AA54:AB75" si="8">Y54+V54+T54</f>
        <v>0</v>
      </c>
      <c r="AB54" s="271">
        <f t="shared" si="8"/>
        <v>0</v>
      </c>
      <c r="AC54" s="11"/>
      <c r="AD54" s="193">
        <f t="shared" si="0"/>
        <v>0</v>
      </c>
      <c r="AE54" s="190" t="b">
        <f t="shared" si="1"/>
        <v>1</v>
      </c>
    </row>
    <row r="55" spans="1:31" ht="16.5">
      <c r="A55" s="2">
        <f t="shared" ref="A55:A75" si="9">+A54+0.01</f>
        <v>2.2399999999999998</v>
      </c>
      <c r="B55" s="11" t="s">
        <v>171</v>
      </c>
      <c r="C55" s="548"/>
      <c r="D55" s="661"/>
      <c r="E55" s="548"/>
      <c r="F55" s="661"/>
      <c r="G55" s="661"/>
      <c r="H55" s="661"/>
      <c r="I55" s="549"/>
      <c r="J55" s="661"/>
      <c r="K55" s="548"/>
      <c r="L55" s="661"/>
      <c r="M55" s="548"/>
      <c r="N55" s="661"/>
      <c r="O55" s="233">
        <v>1.2</v>
      </c>
      <c r="P55" s="548"/>
      <c r="Q55" s="661"/>
      <c r="R55" s="548"/>
      <c r="S55" s="661"/>
      <c r="T55" s="548"/>
      <c r="U55" s="661"/>
      <c r="V55" s="548"/>
      <c r="W55" s="661"/>
      <c r="X55" s="233">
        <v>1.2</v>
      </c>
      <c r="Y55" s="548"/>
      <c r="Z55" s="661"/>
      <c r="AA55" s="262">
        <f t="shared" si="8"/>
        <v>0</v>
      </c>
      <c r="AB55" s="271">
        <f t="shared" si="8"/>
        <v>0</v>
      </c>
      <c r="AC55" s="11"/>
      <c r="AD55" s="193">
        <f t="shared" si="0"/>
        <v>0</v>
      </c>
      <c r="AE55" s="190" t="b">
        <f t="shared" si="1"/>
        <v>1</v>
      </c>
    </row>
    <row r="56" spans="1:31" ht="28.5">
      <c r="A56" s="2">
        <f t="shared" si="9"/>
        <v>2.2499999999999996</v>
      </c>
      <c r="B56" s="6" t="s">
        <v>264</v>
      </c>
      <c r="C56" s="262"/>
      <c r="D56" s="271"/>
      <c r="E56" s="262"/>
      <c r="F56" s="271"/>
      <c r="G56" s="271"/>
      <c r="H56" s="271"/>
      <c r="I56" s="539"/>
      <c r="J56" s="271"/>
      <c r="K56" s="262"/>
      <c r="L56" s="271"/>
      <c r="M56" s="262"/>
      <c r="N56" s="271"/>
      <c r="O56" s="233">
        <v>1</v>
      </c>
      <c r="P56" s="262"/>
      <c r="Q56" s="271"/>
      <c r="R56" s="262"/>
      <c r="S56" s="271"/>
      <c r="T56" s="262"/>
      <c r="U56" s="271"/>
      <c r="V56" s="262"/>
      <c r="W56" s="271"/>
      <c r="X56" s="233">
        <v>1</v>
      </c>
      <c r="Y56" s="262"/>
      <c r="Z56" s="271"/>
      <c r="AA56" s="262">
        <f t="shared" si="8"/>
        <v>0</v>
      </c>
      <c r="AB56" s="271">
        <f t="shared" si="8"/>
        <v>0</v>
      </c>
      <c r="AC56" s="6"/>
      <c r="AD56" s="193">
        <f t="shared" si="0"/>
        <v>0</v>
      </c>
      <c r="AE56" s="190" t="b">
        <f t="shared" si="1"/>
        <v>1</v>
      </c>
    </row>
    <row r="57" spans="1:31" ht="16.5">
      <c r="A57" s="2">
        <f t="shared" si="9"/>
        <v>2.2599999999999993</v>
      </c>
      <c r="B57" s="11" t="s">
        <v>173</v>
      </c>
      <c r="C57" s="548"/>
      <c r="D57" s="661"/>
      <c r="E57" s="548"/>
      <c r="F57" s="661"/>
      <c r="G57" s="661"/>
      <c r="H57" s="661"/>
      <c r="I57" s="549"/>
      <c r="J57" s="661"/>
      <c r="K57" s="548"/>
      <c r="L57" s="661"/>
      <c r="M57" s="548"/>
      <c r="N57" s="661"/>
      <c r="O57" s="238"/>
      <c r="P57" s="548"/>
      <c r="Q57" s="661"/>
      <c r="R57" s="548"/>
      <c r="S57" s="661"/>
      <c r="T57" s="548"/>
      <c r="U57" s="661"/>
      <c r="V57" s="548"/>
      <c r="W57" s="661"/>
      <c r="X57" s="238"/>
      <c r="Y57" s="548"/>
      <c r="Z57" s="661"/>
      <c r="AA57" s="262">
        <f t="shared" si="8"/>
        <v>0</v>
      </c>
      <c r="AB57" s="271">
        <f t="shared" si="8"/>
        <v>0</v>
      </c>
      <c r="AC57" s="11"/>
      <c r="AD57" s="193">
        <f t="shared" si="0"/>
        <v>0</v>
      </c>
      <c r="AE57" s="190" t="b">
        <f t="shared" si="1"/>
        <v>1</v>
      </c>
    </row>
    <row r="58" spans="1:31" ht="16.5">
      <c r="A58" s="2" t="s">
        <v>19</v>
      </c>
      <c r="B58" s="16" t="s">
        <v>214</v>
      </c>
      <c r="C58" s="229"/>
      <c r="D58" s="242"/>
      <c r="E58" s="229"/>
      <c r="F58" s="242"/>
      <c r="G58" s="242"/>
      <c r="H58" s="242"/>
      <c r="I58" s="554"/>
      <c r="J58" s="242"/>
      <c r="K58" s="229"/>
      <c r="L58" s="242"/>
      <c r="M58" s="229"/>
      <c r="N58" s="242"/>
      <c r="O58" s="242">
        <v>3</v>
      </c>
      <c r="P58" s="229"/>
      <c r="Q58" s="242"/>
      <c r="R58" s="229"/>
      <c r="S58" s="242"/>
      <c r="T58" s="229"/>
      <c r="U58" s="242"/>
      <c r="V58" s="229"/>
      <c r="W58" s="242"/>
      <c r="X58" s="242">
        <v>3</v>
      </c>
      <c r="Y58" s="229"/>
      <c r="Z58" s="242"/>
      <c r="AA58" s="262">
        <f t="shared" si="8"/>
        <v>0</v>
      </c>
      <c r="AB58" s="271">
        <f t="shared" si="8"/>
        <v>0</v>
      </c>
      <c r="AC58" s="16"/>
      <c r="AD58" s="193">
        <f t="shared" si="0"/>
        <v>0</v>
      </c>
      <c r="AE58" s="190" t="b">
        <f t="shared" si="1"/>
        <v>1</v>
      </c>
    </row>
    <row r="59" spans="1:31" ht="28.5">
      <c r="A59" s="2" t="s">
        <v>20</v>
      </c>
      <c r="B59" s="16" t="s">
        <v>228</v>
      </c>
      <c r="C59" s="229"/>
      <c r="D59" s="242"/>
      <c r="E59" s="229"/>
      <c r="F59" s="242"/>
      <c r="G59" s="242"/>
      <c r="H59" s="242"/>
      <c r="I59" s="554"/>
      <c r="J59" s="242"/>
      <c r="K59" s="229"/>
      <c r="L59" s="242"/>
      <c r="M59" s="229"/>
      <c r="N59" s="242"/>
      <c r="O59" s="242">
        <v>3</v>
      </c>
      <c r="P59" s="229"/>
      <c r="Q59" s="242"/>
      <c r="R59" s="229"/>
      <c r="S59" s="242"/>
      <c r="T59" s="229"/>
      <c r="U59" s="242"/>
      <c r="V59" s="229"/>
      <c r="W59" s="242"/>
      <c r="X59" s="242">
        <v>3</v>
      </c>
      <c r="Y59" s="229"/>
      <c r="Z59" s="242"/>
      <c r="AA59" s="262">
        <f t="shared" si="8"/>
        <v>0</v>
      </c>
      <c r="AB59" s="271">
        <f t="shared" si="8"/>
        <v>0</v>
      </c>
      <c r="AC59" s="16"/>
      <c r="AD59" s="193">
        <f t="shared" si="0"/>
        <v>0</v>
      </c>
      <c r="AE59" s="190" t="b">
        <f t="shared" si="1"/>
        <v>1</v>
      </c>
    </row>
    <row r="60" spans="1:31" ht="28.5">
      <c r="A60" s="2" t="s">
        <v>21</v>
      </c>
      <c r="B60" s="16" t="s">
        <v>229</v>
      </c>
      <c r="C60" s="229"/>
      <c r="D60" s="242"/>
      <c r="E60" s="229"/>
      <c r="F60" s="242"/>
      <c r="G60" s="242"/>
      <c r="H60" s="242"/>
      <c r="I60" s="554"/>
      <c r="J60" s="242"/>
      <c r="K60" s="229"/>
      <c r="L60" s="242"/>
      <c r="M60" s="229"/>
      <c r="N60" s="242"/>
      <c r="O60" s="237">
        <v>9.6000000000000014</v>
      </c>
      <c r="P60" s="229"/>
      <c r="Q60" s="242"/>
      <c r="R60" s="229"/>
      <c r="S60" s="242"/>
      <c r="T60" s="229"/>
      <c r="U60" s="242"/>
      <c r="V60" s="229"/>
      <c r="W60" s="242"/>
      <c r="X60" s="237">
        <v>9.6000000000000014</v>
      </c>
      <c r="Y60" s="229"/>
      <c r="Z60" s="242"/>
      <c r="AA60" s="262">
        <f t="shared" si="8"/>
        <v>0</v>
      </c>
      <c r="AB60" s="271">
        <f t="shared" si="8"/>
        <v>0</v>
      </c>
      <c r="AC60" s="16"/>
      <c r="AD60" s="193">
        <f t="shared" si="0"/>
        <v>0</v>
      </c>
      <c r="AE60" s="190" t="b">
        <f t="shared" si="1"/>
        <v>1</v>
      </c>
    </row>
    <row r="61" spans="1:31" ht="42.75">
      <c r="A61" s="2" t="s">
        <v>176</v>
      </c>
      <c r="B61" s="16" t="s">
        <v>230</v>
      </c>
      <c r="C61" s="229"/>
      <c r="D61" s="242"/>
      <c r="E61" s="229"/>
      <c r="F61" s="242"/>
      <c r="G61" s="242"/>
      <c r="H61" s="242"/>
      <c r="I61" s="554"/>
      <c r="J61" s="242"/>
      <c r="K61" s="229"/>
      <c r="L61" s="242"/>
      <c r="M61" s="229"/>
      <c r="N61" s="242"/>
      <c r="O61" s="233">
        <v>2.88</v>
      </c>
      <c r="P61" s="229"/>
      <c r="Q61" s="242"/>
      <c r="R61" s="229"/>
      <c r="S61" s="242"/>
      <c r="T61" s="229"/>
      <c r="U61" s="242"/>
      <c r="V61" s="229"/>
      <c r="W61" s="242"/>
      <c r="X61" s="233">
        <v>2.88</v>
      </c>
      <c r="Y61" s="229"/>
      <c r="Z61" s="242"/>
      <c r="AA61" s="262">
        <f t="shared" si="8"/>
        <v>0</v>
      </c>
      <c r="AB61" s="271">
        <f t="shared" si="8"/>
        <v>0</v>
      </c>
      <c r="AC61" s="16"/>
      <c r="AD61" s="193">
        <f t="shared" si="0"/>
        <v>0</v>
      </c>
      <c r="AE61" s="190" t="b">
        <f t="shared" si="1"/>
        <v>1</v>
      </c>
    </row>
    <row r="62" spans="1:31" ht="16.5">
      <c r="A62" s="2" t="s">
        <v>178</v>
      </c>
      <c r="B62" s="16" t="s">
        <v>215</v>
      </c>
      <c r="C62" s="229"/>
      <c r="D62" s="242"/>
      <c r="E62" s="229"/>
      <c r="F62" s="242"/>
      <c r="G62" s="242"/>
      <c r="H62" s="242"/>
      <c r="I62" s="554"/>
      <c r="J62" s="242"/>
      <c r="K62" s="229"/>
      <c r="L62" s="242"/>
      <c r="M62" s="229"/>
      <c r="N62" s="242"/>
      <c r="O62" s="233">
        <v>1.5</v>
      </c>
      <c r="P62" s="229"/>
      <c r="Q62" s="242"/>
      <c r="R62" s="229"/>
      <c r="S62" s="242"/>
      <c r="T62" s="229"/>
      <c r="U62" s="242"/>
      <c r="V62" s="229"/>
      <c r="W62" s="242"/>
      <c r="X62" s="233">
        <v>1.5</v>
      </c>
      <c r="Y62" s="229"/>
      <c r="Z62" s="242"/>
      <c r="AA62" s="262">
        <f t="shared" si="8"/>
        <v>0</v>
      </c>
      <c r="AB62" s="271">
        <f t="shared" si="8"/>
        <v>0</v>
      </c>
      <c r="AC62" s="16"/>
      <c r="AD62" s="193">
        <f t="shared" si="0"/>
        <v>0</v>
      </c>
      <c r="AE62" s="190" t="b">
        <f t="shared" si="1"/>
        <v>1</v>
      </c>
    </row>
    <row r="63" spans="1:31" ht="16.5">
      <c r="A63" s="2" t="s">
        <v>180</v>
      </c>
      <c r="B63" s="16" t="s">
        <v>179</v>
      </c>
      <c r="C63" s="229"/>
      <c r="D63" s="242"/>
      <c r="E63" s="229"/>
      <c r="F63" s="242"/>
      <c r="G63" s="242"/>
      <c r="H63" s="242"/>
      <c r="I63" s="554"/>
      <c r="J63" s="242"/>
      <c r="K63" s="229"/>
      <c r="L63" s="242"/>
      <c r="M63" s="229"/>
      <c r="N63" s="242"/>
      <c r="O63" s="233">
        <v>1.2000000000000002</v>
      </c>
      <c r="P63" s="229"/>
      <c r="Q63" s="242"/>
      <c r="R63" s="229"/>
      <c r="S63" s="242"/>
      <c r="T63" s="229"/>
      <c r="U63" s="242"/>
      <c r="V63" s="229"/>
      <c r="W63" s="242"/>
      <c r="X63" s="233">
        <v>1.2000000000000002</v>
      </c>
      <c r="Y63" s="229"/>
      <c r="Z63" s="242"/>
      <c r="AA63" s="262">
        <f t="shared" si="8"/>
        <v>0</v>
      </c>
      <c r="AB63" s="271">
        <f t="shared" si="8"/>
        <v>0</v>
      </c>
      <c r="AC63" s="16"/>
      <c r="AD63" s="193">
        <f t="shared" si="0"/>
        <v>0</v>
      </c>
      <c r="AE63" s="190" t="b">
        <f t="shared" si="1"/>
        <v>1</v>
      </c>
    </row>
    <row r="64" spans="1:31" ht="28.5">
      <c r="A64" s="2" t="s">
        <v>182</v>
      </c>
      <c r="B64" s="16" t="s">
        <v>216</v>
      </c>
      <c r="C64" s="229"/>
      <c r="D64" s="242"/>
      <c r="E64" s="229"/>
      <c r="F64" s="242"/>
      <c r="G64" s="242"/>
      <c r="H64" s="242"/>
      <c r="I64" s="554"/>
      <c r="J64" s="242"/>
      <c r="K64" s="229"/>
      <c r="L64" s="242"/>
      <c r="M64" s="229"/>
      <c r="N64" s="242"/>
      <c r="O64" s="233">
        <v>1.2000000000000002</v>
      </c>
      <c r="P64" s="229"/>
      <c r="Q64" s="242"/>
      <c r="R64" s="229"/>
      <c r="S64" s="242"/>
      <c r="T64" s="229"/>
      <c r="U64" s="242"/>
      <c r="V64" s="229"/>
      <c r="W64" s="242"/>
      <c r="X64" s="233">
        <v>1.2000000000000002</v>
      </c>
      <c r="Y64" s="229"/>
      <c r="Z64" s="242"/>
      <c r="AA64" s="262">
        <f t="shared" si="8"/>
        <v>0</v>
      </c>
      <c r="AB64" s="271">
        <f t="shared" si="8"/>
        <v>0</v>
      </c>
      <c r="AC64" s="16"/>
      <c r="AD64" s="193">
        <f t="shared" si="0"/>
        <v>0</v>
      </c>
      <c r="AE64" s="190" t="b">
        <f t="shared" si="1"/>
        <v>1</v>
      </c>
    </row>
    <row r="65" spans="1:31" ht="28.5">
      <c r="A65" s="2" t="s">
        <v>240</v>
      </c>
      <c r="B65" s="16" t="s">
        <v>231</v>
      </c>
      <c r="C65" s="229"/>
      <c r="D65" s="242"/>
      <c r="E65" s="229"/>
      <c r="F65" s="242"/>
      <c r="G65" s="242"/>
      <c r="H65" s="242"/>
      <c r="I65" s="554"/>
      <c r="J65" s="242"/>
      <c r="K65" s="229"/>
      <c r="L65" s="242"/>
      <c r="M65" s="229"/>
      <c r="N65" s="242"/>
      <c r="O65" s="233">
        <v>1.7999999999999998</v>
      </c>
      <c r="P65" s="229"/>
      <c r="Q65" s="242"/>
      <c r="R65" s="229"/>
      <c r="S65" s="242"/>
      <c r="T65" s="229"/>
      <c r="U65" s="242"/>
      <c r="V65" s="229"/>
      <c r="W65" s="242"/>
      <c r="X65" s="233">
        <v>1.7999999999999998</v>
      </c>
      <c r="Y65" s="229"/>
      <c r="Z65" s="242"/>
      <c r="AA65" s="262">
        <f t="shared" si="8"/>
        <v>0</v>
      </c>
      <c r="AB65" s="271">
        <f t="shared" si="8"/>
        <v>0</v>
      </c>
      <c r="AC65" s="16"/>
      <c r="AD65" s="193">
        <f t="shared" si="0"/>
        <v>0</v>
      </c>
      <c r="AE65" s="190" t="b">
        <f t="shared" si="1"/>
        <v>1</v>
      </c>
    </row>
    <row r="66" spans="1:31" ht="16.5">
      <c r="A66" s="2">
        <v>2.27</v>
      </c>
      <c r="B66" s="10" t="s">
        <v>249</v>
      </c>
      <c r="C66" s="546"/>
      <c r="D66" s="660"/>
      <c r="E66" s="546"/>
      <c r="F66" s="660"/>
      <c r="G66" s="660"/>
      <c r="H66" s="660"/>
      <c r="I66" s="547"/>
      <c r="J66" s="660"/>
      <c r="K66" s="546"/>
      <c r="L66" s="660"/>
      <c r="M66" s="546"/>
      <c r="N66" s="660"/>
      <c r="O66" s="233">
        <v>1</v>
      </c>
      <c r="P66" s="229"/>
      <c r="Q66" s="660"/>
      <c r="R66" s="546"/>
      <c r="S66" s="660"/>
      <c r="T66" s="546"/>
      <c r="U66" s="660"/>
      <c r="V66" s="546"/>
      <c r="W66" s="660"/>
      <c r="X66" s="233">
        <v>1</v>
      </c>
      <c r="Y66" s="229"/>
      <c r="Z66" s="660"/>
      <c r="AA66" s="262">
        <f t="shared" si="8"/>
        <v>0</v>
      </c>
      <c r="AB66" s="271">
        <f t="shared" si="8"/>
        <v>0</v>
      </c>
      <c r="AC66" s="10"/>
      <c r="AD66" s="193">
        <f t="shared" si="0"/>
        <v>0</v>
      </c>
      <c r="AE66" s="190" t="b">
        <f t="shared" si="1"/>
        <v>1</v>
      </c>
    </row>
    <row r="67" spans="1:31" ht="28.5">
      <c r="A67" s="2">
        <f t="shared" si="9"/>
        <v>2.2799999999999998</v>
      </c>
      <c r="B67" s="10" t="s">
        <v>250</v>
      </c>
      <c r="C67" s="546"/>
      <c r="D67" s="660"/>
      <c r="E67" s="546"/>
      <c r="F67" s="660"/>
      <c r="G67" s="660"/>
      <c r="H67" s="660"/>
      <c r="I67" s="547"/>
      <c r="J67" s="660"/>
      <c r="K67" s="546"/>
      <c r="L67" s="660"/>
      <c r="M67" s="546"/>
      <c r="N67" s="660"/>
      <c r="O67" s="233">
        <v>1</v>
      </c>
      <c r="P67" s="229"/>
      <c r="Q67" s="660"/>
      <c r="R67" s="546"/>
      <c r="S67" s="660"/>
      <c r="T67" s="546"/>
      <c r="U67" s="660"/>
      <c r="V67" s="546"/>
      <c r="W67" s="660"/>
      <c r="X67" s="233">
        <v>1</v>
      </c>
      <c r="Y67" s="229"/>
      <c r="Z67" s="660"/>
      <c r="AA67" s="262">
        <f t="shared" si="8"/>
        <v>0</v>
      </c>
      <c r="AB67" s="271">
        <f t="shared" si="8"/>
        <v>0</v>
      </c>
      <c r="AC67" s="10"/>
      <c r="AD67" s="193">
        <f t="shared" si="0"/>
        <v>0</v>
      </c>
      <c r="AE67" s="190" t="b">
        <f t="shared" si="1"/>
        <v>1</v>
      </c>
    </row>
    <row r="68" spans="1:31" ht="28.5">
      <c r="A68" s="2">
        <f t="shared" si="9"/>
        <v>2.2899999999999996</v>
      </c>
      <c r="B68" s="10" t="s">
        <v>201</v>
      </c>
      <c r="C68" s="546"/>
      <c r="D68" s="660"/>
      <c r="E68" s="546"/>
      <c r="F68" s="660"/>
      <c r="G68" s="660"/>
      <c r="H68" s="660"/>
      <c r="I68" s="547"/>
      <c r="J68" s="660"/>
      <c r="K68" s="546"/>
      <c r="L68" s="660"/>
      <c r="M68" s="546"/>
      <c r="N68" s="660"/>
      <c r="O68" s="233">
        <v>1.25</v>
      </c>
      <c r="P68" s="229"/>
      <c r="Q68" s="660"/>
      <c r="R68" s="546"/>
      <c r="S68" s="660"/>
      <c r="T68" s="546"/>
      <c r="U68" s="660"/>
      <c r="V68" s="546"/>
      <c r="W68" s="660"/>
      <c r="X68" s="233">
        <v>1.25</v>
      </c>
      <c r="Y68" s="229"/>
      <c r="Z68" s="660"/>
      <c r="AA68" s="262">
        <f t="shared" si="8"/>
        <v>0</v>
      </c>
      <c r="AB68" s="271">
        <f t="shared" si="8"/>
        <v>0</v>
      </c>
      <c r="AC68" s="10"/>
      <c r="AD68" s="193">
        <f t="shared" si="0"/>
        <v>0</v>
      </c>
      <c r="AE68" s="190" t="b">
        <f t="shared" si="1"/>
        <v>1</v>
      </c>
    </row>
    <row r="69" spans="1:31" ht="16.5">
      <c r="A69" s="2">
        <f t="shared" si="9"/>
        <v>2.2999999999999994</v>
      </c>
      <c r="B69" s="10" t="s">
        <v>251</v>
      </c>
      <c r="C69" s="546"/>
      <c r="D69" s="660"/>
      <c r="E69" s="546"/>
      <c r="F69" s="660"/>
      <c r="G69" s="660"/>
      <c r="H69" s="660"/>
      <c r="I69" s="547"/>
      <c r="J69" s="660"/>
      <c r="K69" s="546"/>
      <c r="L69" s="660"/>
      <c r="M69" s="546"/>
      <c r="N69" s="660"/>
      <c r="O69" s="233">
        <v>0.75</v>
      </c>
      <c r="P69" s="229"/>
      <c r="Q69" s="660"/>
      <c r="R69" s="546"/>
      <c r="S69" s="660"/>
      <c r="T69" s="546"/>
      <c r="U69" s="660"/>
      <c r="V69" s="546"/>
      <c r="W69" s="660"/>
      <c r="X69" s="233">
        <v>0.75</v>
      </c>
      <c r="Y69" s="229"/>
      <c r="Z69" s="660"/>
      <c r="AA69" s="262">
        <f t="shared" si="8"/>
        <v>0</v>
      </c>
      <c r="AB69" s="271">
        <f t="shared" si="8"/>
        <v>0</v>
      </c>
      <c r="AC69" s="10"/>
      <c r="AD69" s="193">
        <f t="shared" si="0"/>
        <v>0</v>
      </c>
      <c r="AE69" s="190" t="b">
        <f t="shared" si="1"/>
        <v>1</v>
      </c>
    </row>
    <row r="70" spans="1:31" ht="16.5">
      <c r="A70" s="2">
        <f t="shared" si="9"/>
        <v>2.3099999999999992</v>
      </c>
      <c r="B70" s="10" t="s">
        <v>252</v>
      </c>
      <c r="C70" s="546"/>
      <c r="D70" s="660"/>
      <c r="E70" s="546"/>
      <c r="F70" s="660"/>
      <c r="G70" s="660"/>
      <c r="H70" s="660"/>
      <c r="I70" s="547"/>
      <c r="J70" s="660"/>
      <c r="K70" s="546"/>
      <c r="L70" s="660"/>
      <c r="M70" s="546"/>
      <c r="N70" s="660"/>
      <c r="O70" s="233">
        <v>0.75</v>
      </c>
      <c r="P70" s="229"/>
      <c r="Q70" s="660"/>
      <c r="R70" s="546"/>
      <c r="S70" s="660"/>
      <c r="T70" s="546"/>
      <c r="U70" s="660"/>
      <c r="V70" s="546"/>
      <c r="W70" s="660"/>
      <c r="X70" s="233">
        <v>0.75</v>
      </c>
      <c r="Y70" s="229"/>
      <c r="Z70" s="660"/>
      <c r="AA70" s="262">
        <f t="shared" si="8"/>
        <v>0</v>
      </c>
      <c r="AB70" s="271">
        <f t="shared" si="8"/>
        <v>0</v>
      </c>
      <c r="AC70" s="10"/>
      <c r="AD70" s="193">
        <f t="shared" si="0"/>
        <v>0</v>
      </c>
      <c r="AE70" s="190" t="b">
        <f t="shared" si="1"/>
        <v>1</v>
      </c>
    </row>
    <row r="71" spans="1:31" ht="16.5">
      <c r="A71" s="2">
        <f t="shared" si="9"/>
        <v>2.319999999999999</v>
      </c>
      <c r="B71" s="10" t="s">
        <v>253</v>
      </c>
      <c r="C71" s="546"/>
      <c r="D71" s="660"/>
      <c r="E71" s="546"/>
      <c r="F71" s="660"/>
      <c r="G71" s="660"/>
      <c r="H71" s="660"/>
      <c r="I71" s="547"/>
      <c r="J71" s="660"/>
      <c r="K71" s="546"/>
      <c r="L71" s="660"/>
      <c r="M71" s="546"/>
      <c r="N71" s="660"/>
      <c r="O71" s="233">
        <v>0.2</v>
      </c>
      <c r="P71" s="229"/>
      <c r="Q71" s="660"/>
      <c r="R71" s="546"/>
      <c r="S71" s="660"/>
      <c r="T71" s="546"/>
      <c r="U71" s="660"/>
      <c r="V71" s="546"/>
      <c r="W71" s="660"/>
      <c r="X71" s="233">
        <v>0.2</v>
      </c>
      <c r="Y71" s="229"/>
      <c r="Z71" s="660"/>
      <c r="AA71" s="262">
        <f t="shared" si="8"/>
        <v>0</v>
      </c>
      <c r="AB71" s="271">
        <f t="shared" si="8"/>
        <v>0</v>
      </c>
      <c r="AC71" s="10"/>
      <c r="AD71" s="193">
        <f t="shared" si="0"/>
        <v>0</v>
      </c>
      <c r="AE71" s="190" t="b">
        <f t="shared" si="1"/>
        <v>1</v>
      </c>
    </row>
    <row r="72" spans="1:31" ht="16.5">
      <c r="A72" s="2">
        <f t="shared" si="9"/>
        <v>2.3299999999999987</v>
      </c>
      <c r="B72" s="10" t="s">
        <v>254</v>
      </c>
      <c r="C72" s="546"/>
      <c r="D72" s="660"/>
      <c r="E72" s="546"/>
      <c r="F72" s="660"/>
      <c r="G72" s="660"/>
      <c r="H72" s="660"/>
      <c r="I72" s="547"/>
      <c r="J72" s="660"/>
      <c r="K72" s="546"/>
      <c r="L72" s="660"/>
      <c r="M72" s="546"/>
      <c r="N72" s="660"/>
      <c r="O72" s="233">
        <v>0.2</v>
      </c>
      <c r="P72" s="229"/>
      <c r="Q72" s="660"/>
      <c r="R72" s="546"/>
      <c r="S72" s="660"/>
      <c r="T72" s="546"/>
      <c r="U72" s="660"/>
      <c r="V72" s="546"/>
      <c r="W72" s="660"/>
      <c r="X72" s="233">
        <v>0.2</v>
      </c>
      <c r="Y72" s="229"/>
      <c r="Z72" s="660"/>
      <c r="AA72" s="262">
        <f t="shared" si="8"/>
        <v>0</v>
      </c>
      <c r="AB72" s="271">
        <f t="shared" si="8"/>
        <v>0</v>
      </c>
      <c r="AC72" s="10"/>
      <c r="AD72" s="193">
        <f t="shared" ref="AD72:AD135" si="10">AB72</f>
        <v>0</v>
      </c>
      <c r="AE72" s="190" t="b">
        <f t="shared" ref="AE72:AE135" si="11">AB72=Z72</f>
        <v>1</v>
      </c>
    </row>
    <row r="73" spans="1:31" ht="16.5">
      <c r="A73" s="2">
        <f t="shared" si="9"/>
        <v>2.3399999999999985</v>
      </c>
      <c r="B73" s="10" t="s">
        <v>232</v>
      </c>
      <c r="C73" s="546"/>
      <c r="D73" s="660"/>
      <c r="E73" s="546"/>
      <c r="F73" s="660"/>
      <c r="G73" s="660"/>
      <c r="H73" s="660"/>
      <c r="I73" s="547"/>
      <c r="J73" s="660"/>
      <c r="K73" s="546"/>
      <c r="L73" s="660"/>
      <c r="M73" s="546"/>
      <c r="N73" s="660"/>
      <c r="O73" s="233"/>
      <c r="P73" s="229"/>
      <c r="Q73" s="660"/>
      <c r="R73" s="546"/>
      <c r="S73" s="660"/>
      <c r="T73" s="546"/>
      <c r="U73" s="660"/>
      <c r="V73" s="546"/>
      <c r="W73" s="660"/>
      <c r="X73" s="233"/>
      <c r="Y73" s="229"/>
      <c r="Z73" s="660"/>
      <c r="AA73" s="262">
        <f t="shared" si="8"/>
        <v>0</v>
      </c>
      <c r="AB73" s="271">
        <f t="shared" si="8"/>
        <v>0</v>
      </c>
      <c r="AC73" s="10"/>
      <c r="AD73" s="193">
        <f t="shared" si="10"/>
        <v>0</v>
      </c>
      <c r="AE73" s="190" t="b">
        <f t="shared" si="11"/>
        <v>1</v>
      </c>
    </row>
    <row r="74" spans="1:31" ht="16.5">
      <c r="A74" s="2">
        <f t="shared" si="9"/>
        <v>2.3499999999999983</v>
      </c>
      <c r="B74" s="10" t="s">
        <v>255</v>
      </c>
      <c r="C74" s="546"/>
      <c r="D74" s="660"/>
      <c r="E74" s="546"/>
      <c r="F74" s="660"/>
      <c r="G74" s="660"/>
      <c r="H74" s="660"/>
      <c r="I74" s="547"/>
      <c r="J74" s="660"/>
      <c r="K74" s="546"/>
      <c r="L74" s="660"/>
      <c r="M74" s="546"/>
      <c r="N74" s="660"/>
      <c r="O74" s="233">
        <v>0.5</v>
      </c>
      <c r="P74" s="229"/>
      <c r="Q74" s="660"/>
      <c r="R74" s="546"/>
      <c r="S74" s="660"/>
      <c r="T74" s="546"/>
      <c r="U74" s="660"/>
      <c r="V74" s="546"/>
      <c r="W74" s="660"/>
      <c r="X74" s="233">
        <v>0.5</v>
      </c>
      <c r="Y74" s="229"/>
      <c r="Z74" s="660"/>
      <c r="AA74" s="262">
        <f t="shared" si="8"/>
        <v>0</v>
      </c>
      <c r="AB74" s="271">
        <f t="shared" si="8"/>
        <v>0</v>
      </c>
      <c r="AC74" s="10"/>
      <c r="AD74" s="193">
        <f t="shared" si="10"/>
        <v>0</v>
      </c>
      <c r="AE74" s="190" t="b">
        <f t="shared" si="11"/>
        <v>1</v>
      </c>
    </row>
    <row r="75" spans="1:31" ht="28.5">
      <c r="A75" s="2">
        <f t="shared" si="9"/>
        <v>2.3599999999999981</v>
      </c>
      <c r="B75" s="10" t="s">
        <v>233</v>
      </c>
      <c r="C75" s="546"/>
      <c r="D75" s="660"/>
      <c r="E75" s="546"/>
      <c r="F75" s="660"/>
      <c r="G75" s="660"/>
      <c r="H75" s="660"/>
      <c r="I75" s="547"/>
      <c r="J75" s="660"/>
      <c r="K75" s="546"/>
      <c r="L75" s="660"/>
      <c r="M75" s="546"/>
      <c r="N75" s="660"/>
      <c r="O75" s="233">
        <v>0.2</v>
      </c>
      <c r="P75" s="229"/>
      <c r="Q75" s="660"/>
      <c r="R75" s="546"/>
      <c r="S75" s="660"/>
      <c r="T75" s="546"/>
      <c r="U75" s="660"/>
      <c r="V75" s="546"/>
      <c r="W75" s="660"/>
      <c r="X75" s="233">
        <v>0.2</v>
      </c>
      <c r="Y75" s="229"/>
      <c r="Z75" s="660"/>
      <c r="AA75" s="262">
        <f t="shared" si="8"/>
        <v>0</v>
      </c>
      <c r="AB75" s="271">
        <f t="shared" si="8"/>
        <v>0</v>
      </c>
      <c r="AC75" s="10"/>
      <c r="AD75" s="193">
        <f t="shared" si="10"/>
        <v>0</v>
      </c>
      <c r="AE75" s="190" t="b">
        <f t="shared" si="11"/>
        <v>1</v>
      </c>
    </row>
    <row r="76" spans="1:31" s="279" customFormat="1" ht="16.5">
      <c r="A76" s="182"/>
      <c r="B76" s="185" t="s">
        <v>235</v>
      </c>
      <c r="C76" s="185"/>
      <c r="D76" s="559"/>
      <c r="E76" s="185"/>
      <c r="F76" s="559"/>
      <c r="G76" s="559"/>
      <c r="H76" s="559"/>
      <c r="I76" s="354"/>
      <c r="J76" s="559"/>
      <c r="K76" s="185"/>
      <c r="L76" s="559"/>
      <c r="M76" s="185"/>
      <c r="N76" s="559"/>
      <c r="O76" s="263"/>
      <c r="P76" s="185"/>
      <c r="Q76" s="559"/>
      <c r="R76" s="185"/>
      <c r="S76" s="559"/>
      <c r="T76" s="185"/>
      <c r="U76" s="559"/>
      <c r="V76" s="185"/>
      <c r="W76" s="559"/>
      <c r="X76" s="263"/>
      <c r="Y76" s="185"/>
      <c r="Z76" s="559"/>
      <c r="AA76" s="185"/>
      <c r="AB76" s="559"/>
      <c r="AC76" s="185"/>
      <c r="AD76" s="278">
        <f t="shared" si="10"/>
        <v>0</v>
      </c>
      <c r="AE76" s="279" t="b">
        <f t="shared" si="11"/>
        <v>1</v>
      </c>
    </row>
    <row r="77" spans="1:31" s="279" customFormat="1" ht="16.5">
      <c r="A77" s="182"/>
      <c r="B77" s="184" t="s">
        <v>239</v>
      </c>
      <c r="C77" s="185"/>
      <c r="D77" s="559"/>
      <c r="E77" s="185"/>
      <c r="F77" s="559"/>
      <c r="G77" s="559"/>
      <c r="H77" s="559"/>
      <c r="I77" s="354"/>
      <c r="J77" s="559"/>
      <c r="K77" s="185"/>
      <c r="L77" s="559"/>
      <c r="M77" s="185"/>
      <c r="N77" s="559"/>
      <c r="O77" s="263"/>
      <c r="P77" s="185"/>
      <c r="Q77" s="559"/>
      <c r="R77" s="185"/>
      <c r="S77" s="559"/>
      <c r="T77" s="185"/>
      <c r="U77" s="559"/>
      <c r="V77" s="185"/>
      <c r="W77" s="559"/>
      <c r="X77" s="263"/>
      <c r="Y77" s="185"/>
      <c r="Z77" s="559"/>
      <c r="AA77" s="185"/>
      <c r="AB77" s="559"/>
      <c r="AC77" s="184"/>
      <c r="AD77" s="278">
        <f t="shared" si="10"/>
        <v>0</v>
      </c>
      <c r="AE77" s="279" t="b">
        <f t="shared" si="11"/>
        <v>1</v>
      </c>
    </row>
    <row r="78" spans="1:31" s="279" customFormat="1" ht="16.5">
      <c r="A78" s="182"/>
      <c r="B78" s="285" t="s">
        <v>297</v>
      </c>
      <c r="C78" s="185"/>
      <c r="D78" s="559"/>
      <c r="E78" s="185"/>
      <c r="F78" s="559"/>
      <c r="G78" s="559"/>
      <c r="H78" s="559"/>
      <c r="I78" s="354"/>
      <c r="J78" s="559"/>
      <c r="K78" s="185"/>
      <c r="L78" s="559"/>
      <c r="M78" s="185"/>
      <c r="N78" s="559"/>
      <c r="O78" s="263"/>
      <c r="P78" s="185"/>
      <c r="Q78" s="559"/>
      <c r="R78" s="185"/>
      <c r="S78" s="559"/>
      <c r="T78" s="185"/>
      <c r="U78" s="559"/>
      <c r="V78" s="185"/>
      <c r="W78" s="559"/>
      <c r="X78" s="263"/>
      <c r="Y78" s="185"/>
      <c r="Z78" s="559"/>
      <c r="AA78" s="185"/>
      <c r="AB78" s="559"/>
      <c r="AC78" s="285"/>
      <c r="AD78" s="278">
        <f t="shared" si="10"/>
        <v>0</v>
      </c>
      <c r="AE78" s="279" t="b">
        <f t="shared" si="11"/>
        <v>1</v>
      </c>
    </row>
    <row r="79" spans="1:31" ht="16.5">
      <c r="A79" s="4">
        <v>3</v>
      </c>
      <c r="B79" s="8" t="s">
        <v>22</v>
      </c>
      <c r="C79" s="270"/>
      <c r="D79" s="657"/>
      <c r="E79" s="270"/>
      <c r="F79" s="657"/>
      <c r="G79" s="657"/>
      <c r="H79" s="657"/>
      <c r="I79" s="543"/>
      <c r="J79" s="657"/>
      <c r="K79" s="270"/>
      <c r="L79" s="657"/>
      <c r="M79" s="270"/>
      <c r="N79" s="657"/>
      <c r="O79" s="231"/>
      <c r="P79" s="270"/>
      <c r="Q79" s="657"/>
      <c r="R79" s="270"/>
      <c r="S79" s="657"/>
      <c r="T79" s="270"/>
      <c r="U79" s="657"/>
      <c r="V79" s="270"/>
      <c r="W79" s="657"/>
      <c r="X79" s="231"/>
      <c r="Y79" s="270"/>
      <c r="Z79" s="657"/>
      <c r="AA79" s="270"/>
      <c r="AB79" s="657"/>
      <c r="AC79" s="8"/>
      <c r="AD79" s="193">
        <f t="shared" si="10"/>
        <v>0</v>
      </c>
      <c r="AE79" s="190" t="b">
        <f t="shared" si="11"/>
        <v>1</v>
      </c>
    </row>
    <row r="80" spans="1:31" ht="16.5">
      <c r="A80" s="307" t="s">
        <v>268</v>
      </c>
      <c r="B80" s="8" t="s">
        <v>261</v>
      </c>
      <c r="C80" s="270"/>
      <c r="D80" s="657"/>
      <c r="E80" s="270"/>
      <c r="F80" s="657"/>
      <c r="G80" s="657"/>
      <c r="H80" s="657"/>
      <c r="I80" s="543"/>
      <c r="J80" s="657"/>
      <c r="K80" s="270"/>
      <c r="L80" s="657"/>
      <c r="M80" s="270"/>
      <c r="N80" s="657"/>
      <c r="O80" s="231"/>
      <c r="P80" s="270"/>
      <c r="Q80" s="657"/>
      <c r="R80" s="270"/>
      <c r="S80" s="657"/>
      <c r="T80" s="270"/>
      <c r="U80" s="657"/>
      <c r="V80" s="270"/>
      <c r="W80" s="657"/>
      <c r="X80" s="231"/>
      <c r="Y80" s="270"/>
      <c r="Z80" s="657"/>
      <c r="AA80" s="270"/>
      <c r="AB80" s="657"/>
      <c r="AC80" s="8"/>
      <c r="AD80" s="193">
        <f t="shared" si="10"/>
        <v>0</v>
      </c>
      <c r="AE80" s="190" t="b">
        <f t="shared" si="11"/>
        <v>1</v>
      </c>
    </row>
    <row r="81" spans="1:31" ht="16.5">
      <c r="A81" s="2"/>
      <c r="B81" s="9" t="s">
        <v>14</v>
      </c>
      <c r="C81" s="544"/>
      <c r="D81" s="658"/>
      <c r="E81" s="544"/>
      <c r="F81" s="658"/>
      <c r="G81" s="658"/>
      <c r="H81" s="658"/>
      <c r="I81" s="545"/>
      <c r="J81" s="658"/>
      <c r="K81" s="544"/>
      <c r="L81" s="658"/>
      <c r="M81" s="544"/>
      <c r="N81" s="658"/>
      <c r="O81" s="232"/>
      <c r="P81" s="544"/>
      <c r="Q81" s="658"/>
      <c r="R81" s="544"/>
      <c r="S81" s="658"/>
      <c r="T81" s="544"/>
      <c r="U81" s="658"/>
      <c r="V81" s="544"/>
      <c r="W81" s="658"/>
      <c r="X81" s="232"/>
      <c r="Y81" s="544"/>
      <c r="Z81" s="658"/>
      <c r="AA81" s="544"/>
      <c r="AB81" s="658"/>
      <c r="AC81" s="9"/>
      <c r="AD81" s="193">
        <f t="shared" si="10"/>
        <v>0</v>
      </c>
      <c r="AE81" s="190" t="b">
        <f t="shared" si="11"/>
        <v>1</v>
      </c>
    </row>
    <row r="82" spans="1:31" ht="16.5">
      <c r="A82" s="2">
        <v>3.01</v>
      </c>
      <c r="B82" s="6" t="s">
        <v>156</v>
      </c>
      <c r="C82" s="262"/>
      <c r="D82" s="271"/>
      <c r="E82" s="262"/>
      <c r="F82" s="271"/>
      <c r="G82" s="271"/>
      <c r="H82" s="271"/>
      <c r="I82" s="539"/>
      <c r="J82" s="271"/>
      <c r="K82" s="262"/>
      <c r="L82" s="271"/>
      <c r="M82" s="262"/>
      <c r="N82" s="271"/>
      <c r="O82" s="233">
        <v>2</v>
      </c>
      <c r="P82" s="262"/>
      <c r="Q82" s="271"/>
      <c r="R82" s="262"/>
      <c r="S82" s="271"/>
      <c r="T82" s="262"/>
      <c r="U82" s="271"/>
      <c r="V82" s="262"/>
      <c r="W82" s="271"/>
      <c r="X82" s="233">
        <v>2</v>
      </c>
      <c r="Y82" s="262"/>
      <c r="Z82" s="271"/>
      <c r="AA82" s="262">
        <f t="shared" ref="AA82:AB84" si="12">Y82+V82+T82</f>
        <v>0</v>
      </c>
      <c r="AB82" s="271">
        <f t="shared" si="12"/>
        <v>0</v>
      </c>
      <c r="AC82" s="6"/>
      <c r="AD82" s="193">
        <f t="shared" si="10"/>
        <v>0</v>
      </c>
      <c r="AE82" s="190" t="b">
        <f t="shared" si="11"/>
        <v>1</v>
      </c>
    </row>
    <row r="83" spans="1:31" ht="16.5">
      <c r="A83" s="2">
        <f t="shared" ref="A83:A85" si="13">+A82+0.01</f>
        <v>3.0199999999999996</v>
      </c>
      <c r="B83" s="6" t="s">
        <v>15</v>
      </c>
      <c r="C83" s="262"/>
      <c r="D83" s="271"/>
      <c r="E83" s="262"/>
      <c r="F83" s="271"/>
      <c r="G83" s="271"/>
      <c r="H83" s="271"/>
      <c r="I83" s="539"/>
      <c r="J83" s="271"/>
      <c r="K83" s="262"/>
      <c r="L83" s="271"/>
      <c r="M83" s="262"/>
      <c r="N83" s="271"/>
      <c r="O83" s="233">
        <v>3</v>
      </c>
      <c r="P83" s="262"/>
      <c r="Q83" s="271"/>
      <c r="R83" s="262"/>
      <c r="S83" s="271"/>
      <c r="T83" s="262"/>
      <c r="U83" s="271"/>
      <c r="V83" s="262"/>
      <c r="W83" s="271"/>
      <c r="X83" s="233">
        <v>3</v>
      </c>
      <c r="Y83" s="262"/>
      <c r="Z83" s="271"/>
      <c r="AA83" s="262">
        <f t="shared" si="12"/>
        <v>0</v>
      </c>
      <c r="AB83" s="271">
        <f t="shared" si="12"/>
        <v>0</v>
      </c>
      <c r="AC83" s="6"/>
      <c r="AD83" s="193">
        <f t="shared" si="10"/>
        <v>0</v>
      </c>
      <c r="AE83" s="190" t="b">
        <f t="shared" si="11"/>
        <v>1</v>
      </c>
    </row>
    <row r="84" spans="1:31" ht="16.5">
      <c r="A84" s="2">
        <f t="shared" si="13"/>
        <v>3.0299999999999994</v>
      </c>
      <c r="B84" s="6" t="s">
        <v>157</v>
      </c>
      <c r="C84" s="262"/>
      <c r="D84" s="271"/>
      <c r="E84" s="262"/>
      <c r="F84" s="271"/>
      <c r="G84" s="271"/>
      <c r="H84" s="271"/>
      <c r="I84" s="539"/>
      <c r="J84" s="271"/>
      <c r="K84" s="262"/>
      <c r="L84" s="271"/>
      <c r="M84" s="262"/>
      <c r="N84" s="271"/>
      <c r="O84" s="234">
        <v>0.375</v>
      </c>
      <c r="P84" s="262"/>
      <c r="Q84" s="271"/>
      <c r="R84" s="262"/>
      <c r="S84" s="271"/>
      <c r="T84" s="262"/>
      <c r="U84" s="271"/>
      <c r="V84" s="262"/>
      <c r="W84" s="271"/>
      <c r="X84" s="234">
        <v>0.375</v>
      </c>
      <c r="Y84" s="262"/>
      <c r="Z84" s="271"/>
      <c r="AA84" s="262">
        <f t="shared" si="12"/>
        <v>0</v>
      </c>
      <c r="AB84" s="271">
        <f t="shared" si="12"/>
        <v>0</v>
      </c>
      <c r="AC84" s="6"/>
      <c r="AD84" s="193">
        <f t="shared" si="10"/>
        <v>0</v>
      </c>
      <c r="AE84" s="190" t="b">
        <f t="shared" si="11"/>
        <v>1</v>
      </c>
    </row>
    <row r="85" spans="1:31" ht="16.5">
      <c r="A85" s="2">
        <f t="shared" si="13"/>
        <v>3.0399999999999991</v>
      </c>
      <c r="B85" s="6" t="s">
        <v>158</v>
      </c>
      <c r="C85" s="262"/>
      <c r="D85" s="271"/>
      <c r="E85" s="262"/>
      <c r="F85" s="271"/>
      <c r="G85" s="271"/>
      <c r="H85" s="271"/>
      <c r="I85" s="539"/>
      <c r="J85" s="271"/>
      <c r="K85" s="262"/>
      <c r="L85" s="271"/>
      <c r="M85" s="262"/>
      <c r="N85" s="271"/>
      <c r="O85" s="229"/>
      <c r="P85" s="262"/>
      <c r="Q85" s="271"/>
      <c r="R85" s="262"/>
      <c r="S85" s="271"/>
      <c r="T85" s="262"/>
      <c r="U85" s="271"/>
      <c r="V85" s="262"/>
      <c r="W85" s="271"/>
      <c r="X85" s="229"/>
      <c r="Y85" s="262"/>
      <c r="Z85" s="271"/>
      <c r="AA85" s="262"/>
      <c r="AB85" s="271"/>
      <c r="AC85" s="6"/>
      <c r="AD85" s="193">
        <f t="shared" si="10"/>
        <v>0</v>
      </c>
      <c r="AE85" s="190" t="b">
        <f t="shared" si="11"/>
        <v>1</v>
      </c>
    </row>
    <row r="86" spans="1:31" s="279" customFormat="1" ht="16.5">
      <c r="A86" s="182"/>
      <c r="B86" s="183" t="s">
        <v>236</v>
      </c>
      <c r="C86" s="183"/>
      <c r="D86" s="659"/>
      <c r="E86" s="183"/>
      <c r="F86" s="659"/>
      <c r="G86" s="659"/>
      <c r="H86" s="659"/>
      <c r="I86" s="344"/>
      <c r="J86" s="659"/>
      <c r="K86" s="183"/>
      <c r="L86" s="659"/>
      <c r="M86" s="183"/>
      <c r="N86" s="659"/>
      <c r="O86" s="281"/>
      <c r="P86" s="183"/>
      <c r="Q86" s="659"/>
      <c r="R86" s="183"/>
      <c r="S86" s="659"/>
      <c r="T86" s="183"/>
      <c r="U86" s="659"/>
      <c r="V86" s="183"/>
      <c r="W86" s="659"/>
      <c r="X86" s="281"/>
      <c r="Y86" s="183"/>
      <c r="Z86" s="659"/>
      <c r="AA86" s="183"/>
      <c r="AB86" s="659"/>
      <c r="AC86" s="183"/>
      <c r="AD86" s="278">
        <f t="shared" si="10"/>
        <v>0</v>
      </c>
      <c r="AE86" s="279" t="b">
        <f t="shared" si="11"/>
        <v>1</v>
      </c>
    </row>
    <row r="87" spans="1:31" ht="16.5">
      <c r="A87" s="2"/>
      <c r="B87" s="9" t="s">
        <v>331</v>
      </c>
      <c r="C87" s="544"/>
      <c r="D87" s="658"/>
      <c r="E87" s="544"/>
      <c r="F87" s="658"/>
      <c r="G87" s="658"/>
      <c r="H87" s="658"/>
      <c r="I87" s="545"/>
      <c r="J87" s="658"/>
      <c r="K87" s="544"/>
      <c r="L87" s="658"/>
      <c r="M87" s="544"/>
      <c r="N87" s="658"/>
      <c r="O87" s="232"/>
      <c r="P87" s="544"/>
      <c r="Q87" s="658"/>
      <c r="R87" s="544"/>
      <c r="S87" s="658"/>
      <c r="T87" s="544"/>
      <c r="U87" s="658"/>
      <c r="V87" s="544"/>
      <c r="W87" s="658"/>
      <c r="X87" s="232"/>
      <c r="Y87" s="544"/>
      <c r="Z87" s="658"/>
      <c r="AA87" s="544"/>
      <c r="AB87" s="658"/>
      <c r="AC87" s="9"/>
      <c r="AD87" s="193">
        <f t="shared" si="10"/>
        <v>0</v>
      </c>
      <c r="AE87" s="190" t="b">
        <f t="shared" si="11"/>
        <v>1</v>
      </c>
    </row>
    <row r="88" spans="1:31" ht="16.5">
      <c r="A88" s="2">
        <v>3.05</v>
      </c>
      <c r="B88" s="10" t="s">
        <v>248</v>
      </c>
      <c r="C88" s="555"/>
      <c r="D88" s="666"/>
      <c r="E88" s="555"/>
      <c r="F88" s="666"/>
      <c r="G88" s="666"/>
      <c r="H88" s="666"/>
      <c r="I88" s="556"/>
      <c r="J88" s="666"/>
      <c r="K88" s="555"/>
      <c r="L88" s="666"/>
      <c r="M88" s="555"/>
      <c r="N88" s="666"/>
      <c r="O88" s="233">
        <v>9</v>
      </c>
      <c r="P88" s="555"/>
      <c r="Q88" s="666"/>
      <c r="R88" s="555"/>
      <c r="S88" s="666"/>
      <c r="T88" s="555"/>
      <c r="U88" s="666"/>
      <c r="V88" s="555"/>
      <c r="W88" s="666"/>
      <c r="X88" s="233">
        <v>9</v>
      </c>
      <c r="Y88" s="555"/>
      <c r="Z88" s="666"/>
      <c r="AA88" s="262">
        <f t="shared" ref="AA88:AB108" si="14">Y88+V88+T88</f>
        <v>0</v>
      </c>
      <c r="AB88" s="271">
        <f t="shared" si="14"/>
        <v>0</v>
      </c>
      <c r="AC88" s="18"/>
      <c r="AD88" s="193">
        <f t="shared" si="10"/>
        <v>0</v>
      </c>
      <c r="AE88" s="190" t="b">
        <f t="shared" si="11"/>
        <v>1</v>
      </c>
    </row>
    <row r="89" spans="1:31" ht="16.5">
      <c r="A89" s="2">
        <f t="shared" ref="A89:A90" si="15">+A88+0.01</f>
        <v>3.0599999999999996</v>
      </c>
      <c r="B89" s="10" t="s">
        <v>171</v>
      </c>
      <c r="C89" s="555"/>
      <c r="D89" s="666"/>
      <c r="E89" s="555"/>
      <c r="F89" s="666"/>
      <c r="G89" s="666"/>
      <c r="H89" s="666"/>
      <c r="I89" s="556"/>
      <c r="J89" s="666"/>
      <c r="K89" s="555"/>
      <c r="L89" s="666"/>
      <c r="M89" s="555"/>
      <c r="N89" s="666"/>
      <c r="O89" s="233">
        <v>0.6</v>
      </c>
      <c r="P89" s="555"/>
      <c r="Q89" s="666"/>
      <c r="R89" s="555"/>
      <c r="S89" s="666"/>
      <c r="T89" s="555"/>
      <c r="U89" s="666"/>
      <c r="V89" s="555"/>
      <c r="W89" s="666"/>
      <c r="X89" s="233">
        <v>0.6</v>
      </c>
      <c r="Y89" s="555"/>
      <c r="Z89" s="666"/>
      <c r="AA89" s="262">
        <f t="shared" si="14"/>
        <v>0</v>
      </c>
      <c r="AB89" s="271">
        <f t="shared" si="14"/>
        <v>0</v>
      </c>
      <c r="AC89" s="18"/>
      <c r="AD89" s="193">
        <f t="shared" si="10"/>
        <v>0</v>
      </c>
      <c r="AE89" s="190" t="b">
        <f t="shared" si="11"/>
        <v>1</v>
      </c>
    </row>
    <row r="90" spans="1:31" ht="28.5">
      <c r="A90" s="2">
        <f t="shared" si="15"/>
        <v>3.0699999999999994</v>
      </c>
      <c r="B90" s="10" t="s">
        <v>247</v>
      </c>
      <c r="C90" s="555"/>
      <c r="D90" s="666"/>
      <c r="E90" s="555"/>
      <c r="F90" s="666"/>
      <c r="G90" s="666"/>
      <c r="H90" s="666"/>
      <c r="I90" s="556"/>
      <c r="J90" s="666"/>
      <c r="K90" s="555"/>
      <c r="L90" s="666"/>
      <c r="M90" s="555"/>
      <c r="N90" s="666"/>
      <c r="O90" s="233">
        <v>0.5</v>
      </c>
      <c r="P90" s="555"/>
      <c r="Q90" s="666"/>
      <c r="R90" s="555"/>
      <c r="S90" s="666"/>
      <c r="T90" s="555"/>
      <c r="U90" s="666"/>
      <c r="V90" s="555"/>
      <c r="W90" s="666"/>
      <c r="X90" s="233">
        <v>0.5</v>
      </c>
      <c r="Y90" s="555"/>
      <c r="Z90" s="666"/>
      <c r="AA90" s="262">
        <f t="shared" si="14"/>
        <v>0</v>
      </c>
      <c r="AB90" s="271">
        <f t="shared" si="14"/>
        <v>0</v>
      </c>
      <c r="AC90" s="18"/>
      <c r="AD90" s="193">
        <f t="shared" si="10"/>
        <v>0</v>
      </c>
      <c r="AE90" s="190" t="b">
        <f t="shared" si="11"/>
        <v>1</v>
      </c>
    </row>
    <row r="91" spans="1:31" ht="16.5">
      <c r="A91" s="2"/>
      <c r="B91" s="10" t="s">
        <v>18</v>
      </c>
      <c r="C91" s="555"/>
      <c r="D91" s="666"/>
      <c r="E91" s="555"/>
      <c r="F91" s="666"/>
      <c r="G91" s="666"/>
      <c r="H91" s="666"/>
      <c r="I91" s="556"/>
      <c r="J91" s="666"/>
      <c r="K91" s="555"/>
      <c r="L91" s="666"/>
      <c r="M91" s="555"/>
      <c r="N91" s="666"/>
      <c r="O91" s="243"/>
      <c r="P91" s="555"/>
      <c r="Q91" s="666"/>
      <c r="R91" s="555"/>
      <c r="S91" s="666"/>
      <c r="T91" s="555"/>
      <c r="U91" s="666"/>
      <c r="V91" s="555"/>
      <c r="W91" s="666"/>
      <c r="X91" s="243"/>
      <c r="Y91" s="555"/>
      <c r="Z91" s="666"/>
      <c r="AA91" s="262">
        <f t="shared" si="14"/>
        <v>0</v>
      </c>
      <c r="AB91" s="271">
        <f t="shared" si="14"/>
        <v>0</v>
      </c>
      <c r="AC91" s="18"/>
      <c r="AD91" s="193">
        <f t="shared" si="10"/>
        <v>0</v>
      </c>
      <c r="AE91" s="190" t="b">
        <f t="shared" si="11"/>
        <v>1</v>
      </c>
    </row>
    <row r="92" spans="1:31" ht="16.5">
      <c r="A92" s="2" t="s">
        <v>19</v>
      </c>
      <c r="B92" s="11" t="s">
        <v>174</v>
      </c>
      <c r="C92" s="557"/>
      <c r="D92" s="260"/>
      <c r="E92" s="557"/>
      <c r="F92" s="260"/>
      <c r="G92" s="260"/>
      <c r="H92" s="260"/>
      <c r="I92" s="558"/>
      <c r="J92" s="260"/>
      <c r="K92" s="557"/>
      <c r="L92" s="260"/>
      <c r="M92" s="557"/>
      <c r="N92" s="260"/>
      <c r="O92" s="237">
        <v>3</v>
      </c>
      <c r="P92" s="557"/>
      <c r="Q92" s="260"/>
      <c r="R92" s="557"/>
      <c r="S92" s="260"/>
      <c r="T92" s="557"/>
      <c r="U92" s="260"/>
      <c r="V92" s="557"/>
      <c r="W92" s="260"/>
      <c r="X92" s="237">
        <v>3</v>
      </c>
      <c r="Y92" s="557"/>
      <c r="Z92" s="260"/>
      <c r="AA92" s="262">
        <f t="shared" si="14"/>
        <v>0</v>
      </c>
      <c r="AB92" s="271">
        <f t="shared" si="14"/>
        <v>0</v>
      </c>
      <c r="AC92" s="19"/>
      <c r="AD92" s="193">
        <f t="shared" si="10"/>
        <v>0</v>
      </c>
      <c r="AE92" s="190" t="b">
        <f t="shared" si="11"/>
        <v>1</v>
      </c>
    </row>
    <row r="93" spans="1:31" ht="28.5">
      <c r="A93" s="2" t="s">
        <v>20</v>
      </c>
      <c r="B93" s="11" t="s">
        <v>175</v>
      </c>
      <c r="C93" s="262"/>
      <c r="D93" s="271"/>
      <c r="E93" s="262"/>
      <c r="F93" s="271"/>
      <c r="G93" s="271"/>
      <c r="H93" s="271"/>
      <c r="I93" s="539"/>
      <c r="J93" s="271"/>
      <c r="K93" s="262"/>
      <c r="L93" s="271"/>
      <c r="M93" s="262"/>
      <c r="N93" s="271"/>
      <c r="O93" s="238">
        <v>9.6</v>
      </c>
      <c r="P93" s="262"/>
      <c r="Q93" s="271"/>
      <c r="R93" s="262"/>
      <c r="S93" s="271"/>
      <c r="T93" s="262"/>
      <c r="U93" s="271"/>
      <c r="V93" s="262"/>
      <c r="W93" s="271"/>
      <c r="X93" s="238">
        <v>9.6</v>
      </c>
      <c r="Y93" s="262"/>
      <c r="Z93" s="271"/>
      <c r="AA93" s="262">
        <f t="shared" si="14"/>
        <v>0</v>
      </c>
      <c r="AB93" s="271">
        <f t="shared" si="14"/>
        <v>0</v>
      </c>
      <c r="AC93" s="6"/>
      <c r="AD93" s="193">
        <f t="shared" si="10"/>
        <v>0</v>
      </c>
      <c r="AE93" s="190" t="b">
        <f t="shared" si="11"/>
        <v>1</v>
      </c>
    </row>
    <row r="94" spans="1:31" ht="42.75">
      <c r="A94" s="2" t="s">
        <v>21</v>
      </c>
      <c r="B94" s="11" t="s">
        <v>226</v>
      </c>
      <c r="C94" s="262"/>
      <c r="D94" s="271"/>
      <c r="E94" s="262"/>
      <c r="F94" s="271"/>
      <c r="G94" s="271"/>
      <c r="H94" s="271"/>
      <c r="I94" s="539"/>
      <c r="J94" s="271"/>
      <c r="K94" s="262"/>
      <c r="L94" s="271"/>
      <c r="M94" s="262"/>
      <c r="N94" s="271"/>
      <c r="O94" s="233">
        <v>2.88</v>
      </c>
      <c r="P94" s="262"/>
      <c r="Q94" s="271"/>
      <c r="R94" s="262"/>
      <c r="S94" s="271"/>
      <c r="T94" s="262"/>
      <c r="U94" s="271"/>
      <c r="V94" s="262"/>
      <c r="W94" s="271"/>
      <c r="X94" s="233">
        <v>2.88</v>
      </c>
      <c r="Y94" s="262"/>
      <c r="Z94" s="271"/>
      <c r="AA94" s="262">
        <f t="shared" si="14"/>
        <v>0</v>
      </c>
      <c r="AB94" s="271">
        <f t="shared" si="14"/>
        <v>0</v>
      </c>
      <c r="AC94" s="6"/>
      <c r="AD94" s="193">
        <f t="shared" si="10"/>
        <v>0</v>
      </c>
      <c r="AE94" s="190" t="b">
        <f t="shared" si="11"/>
        <v>1</v>
      </c>
    </row>
    <row r="95" spans="1:31" ht="16.5">
      <c r="A95" s="2" t="s">
        <v>176</v>
      </c>
      <c r="B95" s="11" t="s">
        <v>177</v>
      </c>
      <c r="C95" s="262"/>
      <c r="D95" s="271"/>
      <c r="E95" s="262"/>
      <c r="F95" s="271"/>
      <c r="G95" s="271"/>
      <c r="H95" s="271"/>
      <c r="I95" s="539"/>
      <c r="J95" s="271"/>
      <c r="K95" s="262"/>
      <c r="L95" s="271"/>
      <c r="M95" s="262"/>
      <c r="N95" s="271"/>
      <c r="O95" s="233">
        <v>1.5</v>
      </c>
      <c r="P95" s="262"/>
      <c r="Q95" s="271"/>
      <c r="R95" s="262"/>
      <c r="S95" s="271"/>
      <c r="T95" s="262"/>
      <c r="U95" s="271"/>
      <c r="V95" s="262"/>
      <c r="W95" s="271"/>
      <c r="X95" s="233">
        <v>1.5</v>
      </c>
      <c r="Y95" s="262"/>
      <c r="Z95" s="271"/>
      <c r="AA95" s="262">
        <f t="shared" si="14"/>
        <v>0</v>
      </c>
      <c r="AB95" s="271">
        <f t="shared" si="14"/>
        <v>0</v>
      </c>
      <c r="AC95" s="6"/>
      <c r="AD95" s="193">
        <f t="shared" si="10"/>
        <v>0</v>
      </c>
      <c r="AE95" s="190" t="b">
        <f t="shared" si="11"/>
        <v>1</v>
      </c>
    </row>
    <row r="96" spans="1:31" ht="16.5">
      <c r="A96" s="2" t="s">
        <v>178</v>
      </c>
      <c r="B96" s="11" t="s">
        <v>179</v>
      </c>
      <c r="C96" s="262"/>
      <c r="D96" s="271"/>
      <c r="E96" s="262"/>
      <c r="F96" s="271"/>
      <c r="G96" s="271"/>
      <c r="H96" s="271"/>
      <c r="I96" s="539"/>
      <c r="J96" s="271"/>
      <c r="K96" s="262"/>
      <c r="L96" s="271"/>
      <c r="M96" s="262"/>
      <c r="N96" s="271"/>
      <c r="O96" s="233">
        <v>1.2</v>
      </c>
      <c r="P96" s="262"/>
      <c r="Q96" s="271"/>
      <c r="R96" s="262"/>
      <c r="S96" s="271"/>
      <c r="T96" s="262"/>
      <c r="U96" s="271"/>
      <c r="V96" s="262"/>
      <c r="W96" s="271"/>
      <c r="X96" s="233">
        <v>1.2</v>
      </c>
      <c r="Y96" s="262"/>
      <c r="Z96" s="271"/>
      <c r="AA96" s="262">
        <f t="shared" si="14"/>
        <v>0</v>
      </c>
      <c r="AB96" s="271">
        <f t="shared" si="14"/>
        <v>0</v>
      </c>
      <c r="AC96" s="6"/>
      <c r="AD96" s="193">
        <f t="shared" si="10"/>
        <v>0</v>
      </c>
      <c r="AE96" s="190" t="b">
        <f t="shared" si="11"/>
        <v>1</v>
      </c>
    </row>
    <row r="97" spans="1:31" ht="28.5">
      <c r="A97" s="2" t="s">
        <v>180</v>
      </c>
      <c r="B97" s="11" t="s">
        <v>181</v>
      </c>
      <c r="C97" s="262"/>
      <c r="D97" s="271"/>
      <c r="E97" s="262"/>
      <c r="F97" s="271"/>
      <c r="G97" s="271"/>
      <c r="H97" s="271"/>
      <c r="I97" s="539"/>
      <c r="J97" s="271"/>
      <c r="K97" s="262"/>
      <c r="L97" s="271"/>
      <c r="M97" s="262"/>
      <c r="N97" s="271"/>
      <c r="O97" s="233">
        <v>1.2</v>
      </c>
      <c r="P97" s="262"/>
      <c r="Q97" s="271"/>
      <c r="R97" s="262"/>
      <c r="S97" s="271"/>
      <c r="T97" s="262"/>
      <c r="U97" s="271"/>
      <c r="V97" s="262"/>
      <c r="W97" s="271"/>
      <c r="X97" s="233">
        <v>1.2</v>
      </c>
      <c r="Y97" s="262"/>
      <c r="Z97" s="271"/>
      <c r="AA97" s="262">
        <f t="shared" si="14"/>
        <v>0</v>
      </c>
      <c r="AB97" s="271">
        <f t="shared" si="14"/>
        <v>0</v>
      </c>
      <c r="AC97" s="6"/>
      <c r="AD97" s="193">
        <f t="shared" si="10"/>
        <v>0</v>
      </c>
      <c r="AE97" s="190" t="b">
        <f t="shared" si="11"/>
        <v>1</v>
      </c>
    </row>
    <row r="98" spans="1:31" ht="28.5">
      <c r="A98" s="2" t="s">
        <v>182</v>
      </c>
      <c r="B98" s="11" t="s">
        <v>227</v>
      </c>
      <c r="C98" s="262"/>
      <c r="D98" s="271"/>
      <c r="E98" s="262"/>
      <c r="F98" s="271"/>
      <c r="G98" s="271"/>
      <c r="H98" s="271"/>
      <c r="I98" s="539"/>
      <c r="J98" s="271"/>
      <c r="K98" s="262"/>
      <c r="L98" s="271"/>
      <c r="M98" s="262"/>
      <c r="N98" s="271"/>
      <c r="O98" s="233">
        <v>1.8</v>
      </c>
      <c r="P98" s="262"/>
      <c r="Q98" s="271"/>
      <c r="R98" s="262"/>
      <c r="S98" s="271"/>
      <c r="T98" s="262"/>
      <c r="U98" s="271"/>
      <c r="V98" s="262"/>
      <c r="W98" s="271"/>
      <c r="X98" s="233">
        <v>1.8</v>
      </c>
      <c r="Y98" s="262"/>
      <c r="Z98" s="271"/>
      <c r="AA98" s="262">
        <f t="shared" si="14"/>
        <v>0</v>
      </c>
      <c r="AB98" s="271">
        <f t="shared" si="14"/>
        <v>0</v>
      </c>
      <c r="AC98" s="6"/>
      <c r="AD98" s="193">
        <f t="shared" si="10"/>
        <v>0</v>
      </c>
      <c r="AE98" s="190" t="b">
        <f t="shared" si="11"/>
        <v>1</v>
      </c>
    </row>
    <row r="99" spans="1:31" ht="16.5">
      <c r="A99" s="2">
        <v>3.08</v>
      </c>
      <c r="B99" s="11" t="s">
        <v>265</v>
      </c>
      <c r="C99" s="262"/>
      <c r="D99" s="271"/>
      <c r="E99" s="262"/>
      <c r="F99" s="271"/>
      <c r="G99" s="271"/>
      <c r="H99" s="271"/>
      <c r="I99" s="539"/>
      <c r="J99" s="271"/>
      <c r="K99" s="262"/>
      <c r="L99" s="271"/>
      <c r="M99" s="262"/>
      <c r="N99" s="271"/>
      <c r="O99" s="233">
        <v>0.5</v>
      </c>
      <c r="P99" s="262"/>
      <c r="Q99" s="271"/>
      <c r="R99" s="262"/>
      <c r="S99" s="271"/>
      <c r="T99" s="262"/>
      <c r="U99" s="271"/>
      <c r="V99" s="262"/>
      <c r="W99" s="271"/>
      <c r="X99" s="233">
        <v>0.5</v>
      </c>
      <c r="Y99" s="262"/>
      <c r="Z99" s="271"/>
      <c r="AA99" s="262">
        <f t="shared" si="14"/>
        <v>0</v>
      </c>
      <c r="AB99" s="271">
        <f t="shared" si="14"/>
        <v>0</v>
      </c>
      <c r="AC99" s="6"/>
      <c r="AD99" s="193">
        <f t="shared" si="10"/>
        <v>0</v>
      </c>
      <c r="AE99" s="190" t="b">
        <f t="shared" si="11"/>
        <v>1</v>
      </c>
    </row>
    <row r="100" spans="1:31" ht="28.5">
      <c r="A100" s="2">
        <f t="shared" ref="A100:A107" si="16">+A99+0.01</f>
        <v>3.09</v>
      </c>
      <c r="B100" s="11" t="s">
        <v>266</v>
      </c>
      <c r="C100" s="262"/>
      <c r="D100" s="271"/>
      <c r="E100" s="262"/>
      <c r="F100" s="271"/>
      <c r="G100" s="271"/>
      <c r="H100" s="271"/>
      <c r="I100" s="539"/>
      <c r="J100" s="271"/>
      <c r="K100" s="262"/>
      <c r="L100" s="271"/>
      <c r="M100" s="262"/>
      <c r="N100" s="271"/>
      <c r="O100" s="233">
        <v>0.5</v>
      </c>
      <c r="P100" s="262"/>
      <c r="Q100" s="271"/>
      <c r="R100" s="262"/>
      <c r="S100" s="271"/>
      <c r="T100" s="262"/>
      <c r="U100" s="271"/>
      <c r="V100" s="262"/>
      <c r="W100" s="271"/>
      <c r="X100" s="233">
        <v>0.5</v>
      </c>
      <c r="Y100" s="262"/>
      <c r="Z100" s="271"/>
      <c r="AA100" s="262">
        <f t="shared" si="14"/>
        <v>0</v>
      </c>
      <c r="AB100" s="271">
        <f t="shared" si="14"/>
        <v>0</v>
      </c>
      <c r="AC100" s="6"/>
      <c r="AD100" s="193">
        <f t="shared" si="10"/>
        <v>0</v>
      </c>
      <c r="AE100" s="190" t="b">
        <f t="shared" si="11"/>
        <v>1</v>
      </c>
    </row>
    <row r="101" spans="1:31" ht="28.5">
      <c r="A101" s="2">
        <f t="shared" si="16"/>
        <v>3.0999999999999996</v>
      </c>
      <c r="B101" s="11" t="s">
        <v>267</v>
      </c>
      <c r="C101" s="262"/>
      <c r="D101" s="271"/>
      <c r="E101" s="262"/>
      <c r="F101" s="271"/>
      <c r="G101" s="271"/>
      <c r="H101" s="271"/>
      <c r="I101" s="539"/>
      <c r="J101" s="271"/>
      <c r="K101" s="262"/>
      <c r="L101" s="271"/>
      <c r="M101" s="262"/>
      <c r="N101" s="271"/>
      <c r="O101" s="234">
        <v>0.625</v>
      </c>
      <c r="P101" s="262"/>
      <c r="Q101" s="271"/>
      <c r="R101" s="262"/>
      <c r="S101" s="271"/>
      <c r="T101" s="262"/>
      <c r="U101" s="271"/>
      <c r="V101" s="262"/>
      <c r="W101" s="271"/>
      <c r="X101" s="234">
        <v>0.625</v>
      </c>
      <c r="Y101" s="262"/>
      <c r="Z101" s="271"/>
      <c r="AA101" s="262">
        <f t="shared" si="14"/>
        <v>0</v>
      </c>
      <c r="AB101" s="271">
        <f t="shared" si="14"/>
        <v>0</v>
      </c>
      <c r="AC101" s="6"/>
      <c r="AD101" s="193">
        <f t="shared" si="10"/>
        <v>0</v>
      </c>
      <c r="AE101" s="190" t="b">
        <f t="shared" si="11"/>
        <v>1</v>
      </c>
    </row>
    <row r="102" spans="1:31" ht="16.5">
      <c r="A102" s="2">
        <f t="shared" si="16"/>
        <v>3.1099999999999994</v>
      </c>
      <c r="B102" s="11" t="s">
        <v>183</v>
      </c>
      <c r="C102" s="262"/>
      <c r="D102" s="271"/>
      <c r="E102" s="262"/>
      <c r="F102" s="271"/>
      <c r="G102" s="271"/>
      <c r="H102" s="271"/>
      <c r="I102" s="539"/>
      <c r="J102" s="271"/>
      <c r="K102" s="262"/>
      <c r="L102" s="271"/>
      <c r="M102" s="262"/>
      <c r="N102" s="271"/>
      <c r="O102" s="234">
        <v>0.375</v>
      </c>
      <c r="P102" s="262"/>
      <c r="Q102" s="271"/>
      <c r="R102" s="262"/>
      <c r="S102" s="271"/>
      <c r="T102" s="262"/>
      <c r="U102" s="271"/>
      <c r="V102" s="262"/>
      <c r="W102" s="271"/>
      <c r="X102" s="234">
        <v>0.375</v>
      </c>
      <c r="Y102" s="262"/>
      <c r="Z102" s="271"/>
      <c r="AA102" s="262">
        <f t="shared" si="14"/>
        <v>0</v>
      </c>
      <c r="AB102" s="271">
        <f t="shared" si="14"/>
        <v>0</v>
      </c>
      <c r="AC102" s="6"/>
      <c r="AD102" s="193">
        <f t="shared" si="10"/>
        <v>0</v>
      </c>
      <c r="AE102" s="190" t="b">
        <f t="shared" si="11"/>
        <v>1</v>
      </c>
    </row>
    <row r="103" spans="1:31" ht="16.5">
      <c r="A103" s="2">
        <f t="shared" si="16"/>
        <v>3.1199999999999992</v>
      </c>
      <c r="B103" s="11" t="s">
        <v>184</v>
      </c>
      <c r="C103" s="262"/>
      <c r="D103" s="271"/>
      <c r="E103" s="262"/>
      <c r="F103" s="271"/>
      <c r="G103" s="271"/>
      <c r="H103" s="271"/>
      <c r="I103" s="539"/>
      <c r="J103" s="271"/>
      <c r="K103" s="262"/>
      <c r="L103" s="271"/>
      <c r="M103" s="262"/>
      <c r="N103" s="271"/>
      <c r="O103" s="234">
        <v>0.375</v>
      </c>
      <c r="P103" s="262"/>
      <c r="Q103" s="271"/>
      <c r="R103" s="262"/>
      <c r="S103" s="271"/>
      <c r="T103" s="262"/>
      <c r="U103" s="271"/>
      <c r="V103" s="262"/>
      <c r="W103" s="271"/>
      <c r="X103" s="234">
        <v>0.375</v>
      </c>
      <c r="Y103" s="262"/>
      <c r="Z103" s="271"/>
      <c r="AA103" s="262">
        <f t="shared" si="14"/>
        <v>0</v>
      </c>
      <c r="AB103" s="271">
        <f t="shared" si="14"/>
        <v>0</v>
      </c>
      <c r="AC103" s="6"/>
      <c r="AD103" s="193">
        <f t="shared" si="10"/>
        <v>0</v>
      </c>
      <c r="AE103" s="190" t="b">
        <f t="shared" si="11"/>
        <v>1</v>
      </c>
    </row>
    <row r="104" spans="1:31" ht="16.5">
      <c r="A104" s="2">
        <f t="shared" si="16"/>
        <v>3.129999999999999</v>
      </c>
      <c r="B104" s="11" t="s">
        <v>185</v>
      </c>
      <c r="C104" s="262"/>
      <c r="D104" s="271"/>
      <c r="E104" s="262"/>
      <c r="F104" s="271"/>
      <c r="G104" s="271"/>
      <c r="H104" s="271"/>
      <c r="I104" s="539"/>
      <c r="J104" s="271"/>
      <c r="K104" s="262"/>
      <c r="L104" s="271"/>
      <c r="M104" s="262"/>
      <c r="N104" s="271"/>
      <c r="O104" s="233">
        <v>0.15</v>
      </c>
      <c r="P104" s="262"/>
      <c r="Q104" s="271"/>
      <c r="R104" s="262"/>
      <c r="S104" s="271"/>
      <c r="T104" s="262"/>
      <c r="U104" s="271"/>
      <c r="V104" s="262"/>
      <c r="W104" s="271"/>
      <c r="X104" s="233">
        <v>0.15</v>
      </c>
      <c r="Y104" s="262"/>
      <c r="Z104" s="271"/>
      <c r="AA104" s="262">
        <f t="shared" si="14"/>
        <v>0</v>
      </c>
      <c r="AB104" s="271">
        <f t="shared" si="14"/>
        <v>0</v>
      </c>
      <c r="AC104" s="6"/>
      <c r="AD104" s="193">
        <f t="shared" si="10"/>
        <v>0</v>
      </c>
      <c r="AE104" s="190" t="b">
        <f t="shared" si="11"/>
        <v>1</v>
      </c>
    </row>
    <row r="105" spans="1:31" ht="16.5">
      <c r="A105" s="2">
        <f t="shared" si="16"/>
        <v>3.1399999999999988</v>
      </c>
      <c r="B105" s="11" t="s">
        <v>186</v>
      </c>
      <c r="C105" s="262"/>
      <c r="D105" s="271"/>
      <c r="E105" s="262"/>
      <c r="F105" s="271"/>
      <c r="G105" s="271"/>
      <c r="H105" s="271"/>
      <c r="I105" s="539"/>
      <c r="J105" s="271"/>
      <c r="K105" s="262"/>
      <c r="L105" s="271"/>
      <c r="M105" s="262"/>
      <c r="N105" s="271"/>
      <c r="O105" s="233">
        <v>0.15</v>
      </c>
      <c r="P105" s="262"/>
      <c r="Q105" s="271"/>
      <c r="R105" s="262"/>
      <c r="S105" s="271"/>
      <c r="T105" s="262"/>
      <c r="U105" s="271"/>
      <c r="V105" s="262"/>
      <c r="W105" s="271"/>
      <c r="X105" s="233">
        <v>0.15</v>
      </c>
      <c r="Y105" s="262"/>
      <c r="Z105" s="271"/>
      <c r="AA105" s="262">
        <f t="shared" si="14"/>
        <v>0</v>
      </c>
      <c r="AB105" s="271">
        <f t="shared" si="14"/>
        <v>0</v>
      </c>
      <c r="AC105" s="6"/>
      <c r="AD105" s="193">
        <f t="shared" si="10"/>
        <v>0</v>
      </c>
      <c r="AE105" s="190" t="b">
        <f t="shared" si="11"/>
        <v>1</v>
      </c>
    </row>
    <row r="106" spans="1:31" ht="16.5">
      <c r="A106" s="2">
        <f t="shared" si="16"/>
        <v>3.1499999999999986</v>
      </c>
      <c r="B106" s="11" t="s">
        <v>187</v>
      </c>
      <c r="C106" s="262"/>
      <c r="D106" s="271"/>
      <c r="E106" s="262"/>
      <c r="F106" s="271"/>
      <c r="G106" s="271"/>
      <c r="H106" s="271"/>
      <c r="I106" s="539"/>
      <c r="J106" s="271"/>
      <c r="K106" s="262"/>
      <c r="L106" s="271"/>
      <c r="M106" s="262"/>
      <c r="N106" s="271"/>
      <c r="O106" s="233"/>
      <c r="P106" s="262"/>
      <c r="Q106" s="271"/>
      <c r="R106" s="262"/>
      <c r="S106" s="271"/>
      <c r="T106" s="262"/>
      <c r="U106" s="271"/>
      <c r="V106" s="262"/>
      <c r="W106" s="271"/>
      <c r="X106" s="233"/>
      <c r="Y106" s="262"/>
      <c r="Z106" s="271"/>
      <c r="AA106" s="262">
        <f t="shared" si="14"/>
        <v>0</v>
      </c>
      <c r="AB106" s="271">
        <f t="shared" si="14"/>
        <v>0</v>
      </c>
      <c r="AC106" s="6"/>
      <c r="AD106" s="193">
        <f t="shared" si="10"/>
        <v>0</v>
      </c>
      <c r="AE106" s="190" t="b">
        <f t="shared" si="11"/>
        <v>1</v>
      </c>
    </row>
    <row r="107" spans="1:31" ht="16.5">
      <c r="A107" s="2">
        <f t="shared" si="16"/>
        <v>3.1599999999999984</v>
      </c>
      <c r="B107" s="11" t="s">
        <v>188</v>
      </c>
      <c r="C107" s="262"/>
      <c r="D107" s="271"/>
      <c r="E107" s="262"/>
      <c r="F107" s="271"/>
      <c r="G107" s="271"/>
      <c r="H107" s="271"/>
      <c r="I107" s="539"/>
      <c r="J107" s="271"/>
      <c r="K107" s="262"/>
      <c r="L107" s="271"/>
      <c r="M107" s="262"/>
      <c r="N107" s="271"/>
      <c r="O107" s="233">
        <v>0.25</v>
      </c>
      <c r="P107" s="262"/>
      <c r="Q107" s="271"/>
      <c r="R107" s="262"/>
      <c r="S107" s="271"/>
      <c r="T107" s="262"/>
      <c r="U107" s="271"/>
      <c r="V107" s="262"/>
      <c r="W107" s="271"/>
      <c r="X107" s="233">
        <v>0.25</v>
      </c>
      <c r="Y107" s="262"/>
      <c r="Z107" s="271"/>
      <c r="AA107" s="262">
        <f t="shared" si="14"/>
        <v>0</v>
      </c>
      <c r="AB107" s="271">
        <f t="shared" si="14"/>
        <v>0</v>
      </c>
      <c r="AC107" s="6"/>
      <c r="AD107" s="193">
        <f t="shared" si="10"/>
        <v>0</v>
      </c>
      <c r="AE107" s="190" t="b">
        <f t="shared" si="11"/>
        <v>1</v>
      </c>
    </row>
    <row r="108" spans="1:31" ht="28.5">
      <c r="A108" s="2">
        <v>3.17</v>
      </c>
      <c r="B108" s="11" t="s">
        <v>189</v>
      </c>
      <c r="C108" s="262"/>
      <c r="D108" s="271"/>
      <c r="E108" s="262"/>
      <c r="F108" s="271"/>
      <c r="G108" s="271"/>
      <c r="H108" s="271"/>
      <c r="I108" s="539"/>
      <c r="J108" s="271"/>
      <c r="K108" s="262"/>
      <c r="L108" s="271"/>
      <c r="M108" s="262"/>
      <c r="N108" s="271"/>
      <c r="O108" s="233">
        <v>0.1</v>
      </c>
      <c r="P108" s="262"/>
      <c r="Q108" s="271"/>
      <c r="R108" s="262"/>
      <c r="S108" s="271"/>
      <c r="T108" s="262"/>
      <c r="U108" s="271"/>
      <c r="V108" s="262"/>
      <c r="W108" s="271"/>
      <c r="X108" s="233">
        <v>0.1</v>
      </c>
      <c r="Y108" s="262"/>
      <c r="Z108" s="271"/>
      <c r="AA108" s="262">
        <f t="shared" si="14"/>
        <v>0</v>
      </c>
      <c r="AB108" s="271">
        <f t="shared" si="14"/>
        <v>0</v>
      </c>
      <c r="AC108" s="6"/>
      <c r="AD108" s="193">
        <f t="shared" si="10"/>
        <v>0</v>
      </c>
      <c r="AE108" s="190" t="b">
        <f t="shared" si="11"/>
        <v>1</v>
      </c>
    </row>
    <row r="109" spans="1:31" s="279" customFormat="1" ht="16.5">
      <c r="A109" s="182"/>
      <c r="B109" s="282" t="s">
        <v>235</v>
      </c>
      <c r="C109" s="282"/>
      <c r="D109" s="662"/>
      <c r="E109" s="282"/>
      <c r="F109" s="662"/>
      <c r="G109" s="662"/>
      <c r="H109" s="662"/>
      <c r="I109" s="347"/>
      <c r="J109" s="662"/>
      <c r="K109" s="282"/>
      <c r="L109" s="662"/>
      <c r="M109" s="282"/>
      <c r="N109" s="662"/>
      <c r="O109" s="280"/>
      <c r="P109" s="282"/>
      <c r="Q109" s="662"/>
      <c r="R109" s="282"/>
      <c r="S109" s="662"/>
      <c r="T109" s="282"/>
      <c r="U109" s="662"/>
      <c r="V109" s="282"/>
      <c r="W109" s="662"/>
      <c r="X109" s="280"/>
      <c r="Y109" s="282"/>
      <c r="Z109" s="662"/>
      <c r="AA109" s="282"/>
      <c r="AB109" s="662"/>
      <c r="AC109" s="282"/>
      <c r="AD109" s="278">
        <f t="shared" si="10"/>
        <v>0</v>
      </c>
      <c r="AE109" s="279" t="b">
        <f t="shared" si="11"/>
        <v>1</v>
      </c>
    </row>
    <row r="110" spans="1:31" s="279" customFormat="1" ht="16.5">
      <c r="A110" s="182"/>
      <c r="B110" s="183" t="s">
        <v>237</v>
      </c>
      <c r="C110" s="183"/>
      <c r="D110" s="659"/>
      <c r="E110" s="183"/>
      <c r="F110" s="659"/>
      <c r="G110" s="659"/>
      <c r="H110" s="659"/>
      <c r="I110" s="344"/>
      <c r="J110" s="659"/>
      <c r="K110" s="183"/>
      <c r="L110" s="659"/>
      <c r="M110" s="183"/>
      <c r="N110" s="659"/>
      <c r="O110" s="281"/>
      <c r="P110" s="183"/>
      <c r="Q110" s="659"/>
      <c r="R110" s="183"/>
      <c r="S110" s="659"/>
      <c r="T110" s="183"/>
      <c r="U110" s="659"/>
      <c r="V110" s="183"/>
      <c r="W110" s="659"/>
      <c r="X110" s="281"/>
      <c r="Y110" s="183"/>
      <c r="Z110" s="659"/>
      <c r="AA110" s="183"/>
      <c r="AB110" s="659"/>
      <c r="AC110" s="183"/>
      <c r="AD110" s="278">
        <f t="shared" si="10"/>
        <v>0</v>
      </c>
      <c r="AE110" s="279" t="b">
        <f t="shared" si="11"/>
        <v>1</v>
      </c>
    </row>
    <row r="111" spans="1:31" ht="16.5">
      <c r="A111" s="307" t="s">
        <v>269</v>
      </c>
      <c r="B111" s="12" t="s">
        <v>262</v>
      </c>
      <c r="C111" s="17"/>
      <c r="D111" s="276"/>
      <c r="E111" s="17"/>
      <c r="F111" s="276"/>
      <c r="G111" s="276"/>
      <c r="H111" s="276"/>
      <c r="I111" s="359"/>
      <c r="J111" s="276"/>
      <c r="K111" s="17"/>
      <c r="L111" s="276"/>
      <c r="M111" s="17"/>
      <c r="N111" s="276"/>
      <c r="O111" s="239"/>
      <c r="P111" s="17"/>
      <c r="Q111" s="276"/>
      <c r="R111" s="17"/>
      <c r="S111" s="276"/>
      <c r="T111" s="17"/>
      <c r="U111" s="276"/>
      <c r="V111" s="17"/>
      <c r="W111" s="276"/>
      <c r="X111" s="239"/>
      <c r="Y111" s="17"/>
      <c r="Z111" s="276"/>
      <c r="AA111" s="17"/>
      <c r="AB111" s="276"/>
      <c r="AC111" s="12"/>
      <c r="AD111" s="193">
        <f t="shared" si="10"/>
        <v>0</v>
      </c>
      <c r="AE111" s="190" t="b">
        <f t="shared" si="11"/>
        <v>1</v>
      </c>
    </row>
    <row r="112" spans="1:31" ht="16.5">
      <c r="A112" s="2"/>
      <c r="B112" s="13" t="s">
        <v>14</v>
      </c>
      <c r="C112" s="550"/>
      <c r="D112" s="663"/>
      <c r="E112" s="550"/>
      <c r="F112" s="663"/>
      <c r="G112" s="663"/>
      <c r="H112" s="663"/>
      <c r="I112" s="551"/>
      <c r="J112" s="663"/>
      <c r="K112" s="550"/>
      <c r="L112" s="663"/>
      <c r="M112" s="550"/>
      <c r="N112" s="663"/>
      <c r="O112" s="240"/>
      <c r="P112" s="550"/>
      <c r="Q112" s="663"/>
      <c r="R112" s="550"/>
      <c r="S112" s="663"/>
      <c r="T112" s="550"/>
      <c r="U112" s="663"/>
      <c r="V112" s="550"/>
      <c r="W112" s="663"/>
      <c r="X112" s="240"/>
      <c r="Y112" s="550"/>
      <c r="Z112" s="663"/>
      <c r="AA112" s="550"/>
      <c r="AB112" s="663"/>
      <c r="AC112" s="13"/>
      <c r="AD112" s="193">
        <f t="shared" si="10"/>
        <v>0</v>
      </c>
      <c r="AE112" s="190" t="b">
        <f t="shared" si="11"/>
        <v>1</v>
      </c>
    </row>
    <row r="113" spans="1:31" ht="16.5">
      <c r="A113" s="2">
        <v>3.18</v>
      </c>
      <c r="B113" s="14" t="s">
        <v>165</v>
      </c>
      <c r="C113" s="552"/>
      <c r="D113" s="664"/>
      <c r="E113" s="552"/>
      <c r="F113" s="664"/>
      <c r="G113" s="664"/>
      <c r="H113" s="664"/>
      <c r="I113" s="553"/>
      <c r="J113" s="664"/>
      <c r="K113" s="552"/>
      <c r="L113" s="664"/>
      <c r="M113" s="552"/>
      <c r="N113" s="664"/>
      <c r="O113" s="233">
        <v>3</v>
      </c>
      <c r="P113" s="552"/>
      <c r="Q113" s="664"/>
      <c r="R113" s="552"/>
      <c r="S113" s="664"/>
      <c r="T113" s="552"/>
      <c r="U113" s="664"/>
      <c r="V113" s="552"/>
      <c r="W113" s="664"/>
      <c r="X113" s="233">
        <v>3</v>
      </c>
      <c r="Y113" s="552"/>
      <c r="Z113" s="664"/>
      <c r="AA113" s="262">
        <f t="shared" ref="AA113:AB115" si="17">Y113+V113+T113</f>
        <v>0</v>
      </c>
      <c r="AB113" s="271">
        <f t="shared" si="17"/>
        <v>0</v>
      </c>
      <c r="AC113" s="14"/>
      <c r="AD113" s="193">
        <f t="shared" si="10"/>
        <v>0</v>
      </c>
      <c r="AE113" s="190" t="b">
        <f t="shared" si="11"/>
        <v>1</v>
      </c>
    </row>
    <row r="114" spans="1:31" ht="16.5">
      <c r="A114" s="2">
        <f t="shared" ref="A114:A116" si="18">+A113+0.01</f>
        <v>3.19</v>
      </c>
      <c r="B114" s="14" t="s">
        <v>166</v>
      </c>
      <c r="C114" s="552"/>
      <c r="D114" s="664"/>
      <c r="E114" s="552"/>
      <c r="F114" s="664"/>
      <c r="G114" s="664"/>
      <c r="H114" s="664"/>
      <c r="I114" s="553"/>
      <c r="J114" s="664"/>
      <c r="K114" s="552"/>
      <c r="L114" s="664"/>
      <c r="M114" s="552"/>
      <c r="N114" s="664"/>
      <c r="O114" s="233">
        <v>3.5</v>
      </c>
      <c r="P114" s="552"/>
      <c r="Q114" s="664"/>
      <c r="R114" s="552"/>
      <c r="S114" s="664"/>
      <c r="T114" s="552"/>
      <c r="U114" s="664"/>
      <c r="V114" s="552"/>
      <c r="W114" s="664"/>
      <c r="X114" s="233">
        <v>3.5</v>
      </c>
      <c r="Y114" s="552"/>
      <c r="Z114" s="664"/>
      <c r="AA114" s="262">
        <f t="shared" si="17"/>
        <v>0</v>
      </c>
      <c r="AB114" s="271">
        <f t="shared" si="17"/>
        <v>0</v>
      </c>
      <c r="AC114" s="14"/>
      <c r="AD114" s="193">
        <f t="shared" si="10"/>
        <v>0</v>
      </c>
      <c r="AE114" s="190" t="b">
        <f t="shared" si="11"/>
        <v>1</v>
      </c>
    </row>
    <row r="115" spans="1:31" ht="16.5">
      <c r="A115" s="2">
        <f t="shared" si="18"/>
        <v>3.1999999999999997</v>
      </c>
      <c r="B115" s="14" t="s">
        <v>167</v>
      </c>
      <c r="C115" s="552"/>
      <c r="D115" s="664"/>
      <c r="E115" s="552"/>
      <c r="F115" s="664"/>
      <c r="G115" s="664"/>
      <c r="H115" s="664"/>
      <c r="I115" s="553"/>
      <c r="J115" s="664"/>
      <c r="K115" s="552"/>
      <c r="L115" s="664"/>
      <c r="M115" s="552"/>
      <c r="N115" s="664"/>
      <c r="O115" s="233">
        <v>0.75</v>
      </c>
      <c r="P115" s="552"/>
      <c r="Q115" s="664"/>
      <c r="R115" s="552"/>
      <c r="S115" s="664"/>
      <c r="T115" s="552"/>
      <c r="U115" s="664"/>
      <c r="V115" s="552"/>
      <c r="W115" s="664"/>
      <c r="X115" s="233">
        <v>0.75</v>
      </c>
      <c r="Y115" s="552"/>
      <c r="Z115" s="664"/>
      <c r="AA115" s="262">
        <f t="shared" si="17"/>
        <v>0</v>
      </c>
      <c r="AB115" s="271">
        <f t="shared" si="17"/>
        <v>0</v>
      </c>
      <c r="AC115" s="14"/>
      <c r="AD115" s="193">
        <f t="shared" si="10"/>
        <v>0</v>
      </c>
      <c r="AE115" s="190" t="b">
        <f t="shared" si="11"/>
        <v>1</v>
      </c>
    </row>
    <row r="116" spans="1:31" ht="16.5">
      <c r="A116" s="2">
        <f t="shared" si="18"/>
        <v>3.2099999999999995</v>
      </c>
      <c r="B116" s="14" t="s">
        <v>158</v>
      </c>
      <c r="C116" s="552"/>
      <c r="D116" s="664"/>
      <c r="E116" s="552"/>
      <c r="F116" s="664"/>
      <c r="G116" s="664"/>
      <c r="H116" s="664"/>
      <c r="I116" s="553"/>
      <c r="J116" s="664"/>
      <c r="K116" s="552"/>
      <c r="L116" s="664"/>
      <c r="M116" s="552"/>
      <c r="N116" s="664"/>
      <c r="O116" s="241"/>
      <c r="P116" s="552"/>
      <c r="Q116" s="664"/>
      <c r="R116" s="552"/>
      <c r="S116" s="664"/>
      <c r="T116" s="552"/>
      <c r="U116" s="664"/>
      <c r="V116" s="552"/>
      <c r="W116" s="664"/>
      <c r="X116" s="241"/>
      <c r="Y116" s="552"/>
      <c r="Z116" s="664"/>
      <c r="AA116" s="552"/>
      <c r="AB116" s="664"/>
      <c r="AC116" s="14"/>
      <c r="AD116" s="193">
        <f t="shared" si="10"/>
        <v>0</v>
      </c>
      <c r="AE116" s="190" t="b">
        <f t="shared" si="11"/>
        <v>1</v>
      </c>
    </row>
    <row r="117" spans="1:31" s="279" customFormat="1" ht="16.5">
      <c r="A117" s="182"/>
      <c r="B117" s="284" t="s">
        <v>238</v>
      </c>
      <c r="C117" s="284"/>
      <c r="D117" s="665"/>
      <c r="E117" s="284"/>
      <c r="F117" s="665"/>
      <c r="G117" s="665"/>
      <c r="H117" s="665"/>
      <c r="I117" s="351"/>
      <c r="J117" s="665"/>
      <c r="K117" s="284"/>
      <c r="L117" s="665"/>
      <c r="M117" s="284"/>
      <c r="N117" s="665"/>
      <c r="O117" s="283"/>
      <c r="P117" s="284"/>
      <c r="Q117" s="665"/>
      <c r="R117" s="284"/>
      <c r="S117" s="665"/>
      <c r="T117" s="284"/>
      <c r="U117" s="665"/>
      <c r="V117" s="284"/>
      <c r="W117" s="665"/>
      <c r="X117" s="283"/>
      <c r="Y117" s="284"/>
      <c r="Z117" s="665"/>
      <c r="AA117" s="284"/>
      <c r="AB117" s="665"/>
      <c r="AC117" s="284"/>
      <c r="AD117" s="278">
        <f t="shared" si="10"/>
        <v>0</v>
      </c>
      <c r="AE117" s="279" t="b">
        <f t="shared" si="11"/>
        <v>1</v>
      </c>
    </row>
    <row r="118" spans="1:31" ht="16.5">
      <c r="A118" s="2"/>
      <c r="B118" s="15" t="s">
        <v>234</v>
      </c>
      <c r="C118" s="550"/>
      <c r="D118" s="663"/>
      <c r="E118" s="550"/>
      <c r="F118" s="663"/>
      <c r="G118" s="663"/>
      <c r="H118" s="663"/>
      <c r="I118" s="551"/>
      <c r="J118" s="663"/>
      <c r="K118" s="550"/>
      <c r="L118" s="663"/>
      <c r="M118" s="550"/>
      <c r="N118" s="663"/>
      <c r="O118" s="240"/>
      <c r="P118" s="550"/>
      <c r="Q118" s="663"/>
      <c r="R118" s="550"/>
      <c r="S118" s="663"/>
      <c r="T118" s="550"/>
      <c r="U118" s="663"/>
      <c r="V118" s="550"/>
      <c r="W118" s="663"/>
      <c r="X118" s="240"/>
      <c r="Y118" s="550"/>
      <c r="Z118" s="663"/>
      <c r="AA118" s="550"/>
      <c r="AB118" s="663"/>
      <c r="AC118" s="15"/>
      <c r="AD118" s="193">
        <f t="shared" si="10"/>
        <v>0</v>
      </c>
      <c r="AE118" s="190" t="b">
        <f t="shared" si="11"/>
        <v>1</v>
      </c>
    </row>
    <row r="119" spans="1:31" ht="16.5">
      <c r="A119" s="2">
        <v>3.22</v>
      </c>
      <c r="B119" s="11" t="s">
        <v>170</v>
      </c>
      <c r="C119" s="555"/>
      <c r="D119" s="666"/>
      <c r="E119" s="555"/>
      <c r="F119" s="666"/>
      <c r="G119" s="666"/>
      <c r="H119" s="666"/>
      <c r="I119" s="556"/>
      <c r="J119" s="666"/>
      <c r="K119" s="555"/>
      <c r="L119" s="666"/>
      <c r="M119" s="555"/>
      <c r="N119" s="666"/>
      <c r="O119" s="233">
        <v>18</v>
      </c>
      <c r="P119" s="555"/>
      <c r="Q119" s="666"/>
      <c r="R119" s="555"/>
      <c r="S119" s="666"/>
      <c r="T119" s="555"/>
      <c r="U119" s="666"/>
      <c r="V119" s="555"/>
      <c r="W119" s="666"/>
      <c r="X119" s="233">
        <v>18</v>
      </c>
      <c r="Y119" s="555"/>
      <c r="Z119" s="666"/>
      <c r="AA119" s="262">
        <f t="shared" ref="AA119:AB140" si="19">Y119+V119+T119</f>
        <v>0</v>
      </c>
      <c r="AB119" s="271">
        <f t="shared" si="19"/>
        <v>0</v>
      </c>
      <c r="AC119" s="18"/>
      <c r="AD119" s="193">
        <f t="shared" si="10"/>
        <v>0</v>
      </c>
      <c r="AE119" s="190" t="b">
        <f t="shared" si="11"/>
        <v>1</v>
      </c>
    </row>
    <row r="120" spans="1:31" ht="16.5">
      <c r="A120" s="2">
        <f t="shared" ref="A120:A121" si="20">+A119+0.01</f>
        <v>3.23</v>
      </c>
      <c r="B120" s="11" t="s">
        <v>171</v>
      </c>
      <c r="C120" s="555"/>
      <c r="D120" s="666"/>
      <c r="E120" s="555"/>
      <c r="F120" s="666"/>
      <c r="G120" s="666"/>
      <c r="H120" s="666"/>
      <c r="I120" s="556"/>
      <c r="J120" s="666"/>
      <c r="K120" s="555"/>
      <c r="L120" s="666"/>
      <c r="M120" s="555"/>
      <c r="N120" s="666"/>
      <c r="O120" s="233">
        <v>1.2</v>
      </c>
      <c r="P120" s="555"/>
      <c r="Q120" s="666"/>
      <c r="R120" s="555"/>
      <c r="S120" s="666"/>
      <c r="T120" s="555"/>
      <c r="U120" s="666"/>
      <c r="V120" s="555"/>
      <c r="W120" s="666"/>
      <c r="X120" s="233">
        <v>1.2</v>
      </c>
      <c r="Y120" s="555"/>
      <c r="Z120" s="666"/>
      <c r="AA120" s="262">
        <f t="shared" si="19"/>
        <v>0</v>
      </c>
      <c r="AB120" s="271">
        <f t="shared" si="19"/>
        <v>0</v>
      </c>
      <c r="AC120" s="18"/>
      <c r="AD120" s="193">
        <f t="shared" si="10"/>
        <v>0</v>
      </c>
      <c r="AE120" s="190" t="b">
        <f t="shared" si="11"/>
        <v>1</v>
      </c>
    </row>
    <row r="121" spans="1:31" ht="28.5">
      <c r="A121" s="2">
        <f t="shared" si="20"/>
        <v>3.2399999999999998</v>
      </c>
      <c r="B121" s="6" t="s">
        <v>264</v>
      </c>
      <c r="C121" s="555"/>
      <c r="D121" s="666"/>
      <c r="E121" s="555"/>
      <c r="F121" s="666"/>
      <c r="G121" s="666"/>
      <c r="H121" s="666"/>
      <c r="I121" s="556"/>
      <c r="J121" s="666"/>
      <c r="K121" s="555"/>
      <c r="L121" s="666"/>
      <c r="M121" s="555"/>
      <c r="N121" s="666"/>
      <c r="O121" s="233">
        <v>1</v>
      </c>
      <c r="P121" s="555"/>
      <c r="Q121" s="666"/>
      <c r="R121" s="555"/>
      <c r="S121" s="666"/>
      <c r="T121" s="555"/>
      <c r="U121" s="666"/>
      <c r="V121" s="555"/>
      <c r="W121" s="666"/>
      <c r="X121" s="233">
        <v>1</v>
      </c>
      <c r="Y121" s="555"/>
      <c r="Z121" s="666"/>
      <c r="AA121" s="262">
        <f t="shared" si="19"/>
        <v>0</v>
      </c>
      <c r="AB121" s="271">
        <f t="shared" si="19"/>
        <v>0</v>
      </c>
      <c r="AC121" s="18"/>
      <c r="AD121" s="193">
        <f t="shared" si="10"/>
        <v>0</v>
      </c>
      <c r="AE121" s="190" t="b">
        <f t="shared" si="11"/>
        <v>1</v>
      </c>
    </row>
    <row r="122" spans="1:31" ht="16.5">
      <c r="B122" s="11" t="s">
        <v>173</v>
      </c>
      <c r="C122" s="555"/>
      <c r="D122" s="666"/>
      <c r="E122" s="555"/>
      <c r="F122" s="666"/>
      <c r="G122" s="666"/>
      <c r="H122" s="666"/>
      <c r="I122" s="556"/>
      <c r="J122" s="666"/>
      <c r="K122" s="555"/>
      <c r="L122" s="666"/>
      <c r="M122" s="555"/>
      <c r="N122" s="666"/>
      <c r="O122" s="238"/>
      <c r="P122" s="555"/>
      <c r="Q122" s="666"/>
      <c r="R122" s="555"/>
      <c r="S122" s="666"/>
      <c r="T122" s="555"/>
      <c r="U122" s="666"/>
      <c r="V122" s="555"/>
      <c r="W122" s="666"/>
      <c r="X122" s="238"/>
      <c r="Y122" s="555"/>
      <c r="Z122" s="666"/>
      <c r="AA122" s="262">
        <f t="shared" si="19"/>
        <v>0</v>
      </c>
      <c r="AB122" s="271">
        <f t="shared" si="19"/>
        <v>0</v>
      </c>
      <c r="AC122" s="18"/>
      <c r="AD122" s="193">
        <f t="shared" si="10"/>
        <v>0</v>
      </c>
      <c r="AE122" s="190" t="b">
        <f t="shared" si="11"/>
        <v>1</v>
      </c>
    </row>
    <row r="123" spans="1:31" ht="16.5">
      <c r="A123" s="2" t="s">
        <v>19</v>
      </c>
      <c r="B123" s="16" t="s">
        <v>214</v>
      </c>
      <c r="C123" s="557"/>
      <c r="D123" s="260"/>
      <c r="E123" s="557"/>
      <c r="F123" s="260"/>
      <c r="G123" s="260"/>
      <c r="H123" s="260"/>
      <c r="I123" s="558"/>
      <c r="J123" s="260"/>
      <c r="K123" s="557"/>
      <c r="L123" s="260"/>
      <c r="M123" s="557"/>
      <c r="N123" s="260"/>
      <c r="O123" s="242">
        <v>3</v>
      </c>
      <c r="P123" s="557"/>
      <c r="Q123" s="260"/>
      <c r="R123" s="557"/>
      <c r="S123" s="260"/>
      <c r="T123" s="557"/>
      <c r="U123" s="260"/>
      <c r="V123" s="557"/>
      <c r="W123" s="260"/>
      <c r="X123" s="242">
        <v>3</v>
      </c>
      <c r="Y123" s="557"/>
      <c r="Z123" s="260"/>
      <c r="AA123" s="262">
        <f t="shared" si="19"/>
        <v>0</v>
      </c>
      <c r="AB123" s="271">
        <f t="shared" si="19"/>
        <v>0</v>
      </c>
      <c r="AC123" s="19"/>
      <c r="AD123" s="193">
        <f t="shared" si="10"/>
        <v>0</v>
      </c>
      <c r="AE123" s="190" t="b">
        <f t="shared" si="11"/>
        <v>1</v>
      </c>
    </row>
    <row r="124" spans="1:31" ht="28.5">
      <c r="A124" s="2" t="s">
        <v>20</v>
      </c>
      <c r="B124" s="16" t="s">
        <v>228</v>
      </c>
      <c r="C124" s="262"/>
      <c r="D124" s="271"/>
      <c r="E124" s="262"/>
      <c r="F124" s="271"/>
      <c r="G124" s="271"/>
      <c r="H124" s="271"/>
      <c r="I124" s="539"/>
      <c r="J124" s="271"/>
      <c r="K124" s="262"/>
      <c r="L124" s="271"/>
      <c r="M124" s="262"/>
      <c r="N124" s="271"/>
      <c r="O124" s="242">
        <v>3</v>
      </c>
      <c r="P124" s="262"/>
      <c r="Q124" s="271"/>
      <c r="R124" s="262"/>
      <c r="S124" s="271"/>
      <c r="T124" s="262"/>
      <c r="U124" s="271"/>
      <c r="V124" s="262"/>
      <c r="W124" s="271"/>
      <c r="X124" s="242">
        <v>3</v>
      </c>
      <c r="Y124" s="262"/>
      <c r="Z124" s="271"/>
      <c r="AA124" s="262">
        <f t="shared" si="19"/>
        <v>0</v>
      </c>
      <c r="AB124" s="271">
        <f t="shared" si="19"/>
        <v>0</v>
      </c>
      <c r="AC124" s="6"/>
      <c r="AD124" s="193">
        <f t="shared" si="10"/>
        <v>0</v>
      </c>
      <c r="AE124" s="190" t="b">
        <f t="shared" si="11"/>
        <v>1</v>
      </c>
    </row>
    <row r="125" spans="1:31" ht="28.5">
      <c r="A125" s="2" t="s">
        <v>21</v>
      </c>
      <c r="B125" s="16" t="s">
        <v>229</v>
      </c>
      <c r="C125" s="262"/>
      <c r="D125" s="271"/>
      <c r="E125" s="262"/>
      <c r="F125" s="271"/>
      <c r="G125" s="271"/>
      <c r="H125" s="271"/>
      <c r="I125" s="539"/>
      <c r="J125" s="271"/>
      <c r="K125" s="262"/>
      <c r="L125" s="271"/>
      <c r="M125" s="262"/>
      <c r="N125" s="271"/>
      <c r="O125" s="237">
        <v>9.6000000000000014</v>
      </c>
      <c r="P125" s="262"/>
      <c r="Q125" s="271"/>
      <c r="R125" s="262"/>
      <c r="S125" s="271"/>
      <c r="T125" s="262"/>
      <c r="U125" s="271"/>
      <c r="V125" s="262"/>
      <c r="W125" s="271"/>
      <c r="X125" s="237">
        <v>9.6000000000000014</v>
      </c>
      <c r="Y125" s="262"/>
      <c r="Z125" s="271"/>
      <c r="AA125" s="262">
        <f t="shared" si="19"/>
        <v>0</v>
      </c>
      <c r="AB125" s="271">
        <f t="shared" si="19"/>
        <v>0</v>
      </c>
      <c r="AC125" s="6"/>
      <c r="AD125" s="193">
        <f t="shared" si="10"/>
        <v>0</v>
      </c>
      <c r="AE125" s="190" t="b">
        <f t="shared" si="11"/>
        <v>1</v>
      </c>
    </row>
    <row r="126" spans="1:31" ht="42.75">
      <c r="A126" s="2" t="s">
        <v>176</v>
      </c>
      <c r="B126" s="16" t="s">
        <v>230</v>
      </c>
      <c r="C126" s="262"/>
      <c r="D126" s="271"/>
      <c r="E126" s="262"/>
      <c r="F126" s="271"/>
      <c r="G126" s="271"/>
      <c r="H126" s="271"/>
      <c r="I126" s="539"/>
      <c r="J126" s="271"/>
      <c r="K126" s="262"/>
      <c r="L126" s="271"/>
      <c r="M126" s="262"/>
      <c r="N126" s="271"/>
      <c r="O126" s="233">
        <v>2.88</v>
      </c>
      <c r="P126" s="262"/>
      <c r="Q126" s="271"/>
      <c r="R126" s="262"/>
      <c r="S126" s="271"/>
      <c r="T126" s="262"/>
      <c r="U126" s="271"/>
      <c r="V126" s="262"/>
      <c r="W126" s="271"/>
      <c r="X126" s="233">
        <v>2.88</v>
      </c>
      <c r="Y126" s="262"/>
      <c r="Z126" s="271"/>
      <c r="AA126" s="262">
        <f t="shared" si="19"/>
        <v>0</v>
      </c>
      <c r="AB126" s="271">
        <f t="shared" si="19"/>
        <v>0</v>
      </c>
      <c r="AC126" s="6"/>
      <c r="AD126" s="193">
        <f t="shared" si="10"/>
        <v>0</v>
      </c>
      <c r="AE126" s="190" t="b">
        <f t="shared" si="11"/>
        <v>1</v>
      </c>
    </row>
    <row r="127" spans="1:31" ht="16.5">
      <c r="A127" s="2" t="s">
        <v>178</v>
      </c>
      <c r="B127" s="16" t="s">
        <v>215</v>
      </c>
      <c r="C127" s="262"/>
      <c r="D127" s="271"/>
      <c r="E127" s="262"/>
      <c r="F127" s="271"/>
      <c r="G127" s="271"/>
      <c r="H127" s="271"/>
      <c r="I127" s="539"/>
      <c r="J127" s="271"/>
      <c r="K127" s="262"/>
      <c r="L127" s="271"/>
      <c r="M127" s="262"/>
      <c r="N127" s="271"/>
      <c r="O127" s="233">
        <v>1.5</v>
      </c>
      <c r="P127" s="262"/>
      <c r="Q127" s="271"/>
      <c r="R127" s="262"/>
      <c r="S127" s="271"/>
      <c r="T127" s="262"/>
      <c r="U127" s="271"/>
      <c r="V127" s="262"/>
      <c r="W127" s="271"/>
      <c r="X127" s="233">
        <v>1.5</v>
      </c>
      <c r="Y127" s="262"/>
      <c r="Z127" s="271"/>
      <c r="AA127" s="262">
        <f t="shared" si="19"/>
        <v>0</v>
      </c>
      <c r="AB127" s="271">
        <f t="shared" si="19"/>
        <v>0</v>
      </c>
      <c r="AC127" s="6"/>
      <c r="AD127" s="193">
        <f t="shared" si="10"/>
        <v>0</v>
      </c>
      <c r="AE127" s="190" t="b">
        <f t="shared" si="11"/>
        <v>1</v>
      </c>
    </row>
    <row r="128" spans="1:31" ht="16.5">
      <c r="A128" s="2" t="s">
        <v>180</v>
      </c>
      <c r="B128" s="16" t="s">
        <v>179</v>
      </c>
      <c r="C128" s="262"/>
      <c r="D128" s="271"/>
      <c r="E128" s="262"/>
      <c r="F128" s="271"/>
      <c r="G128" s="271"/>
      <c r="H128" s="271"/>
      <c r="I128" s="539"/>
      <c r="J128" s="271"/>
      <c r="K128" s="262"/>
      <c r="L128" s="271"/>
      <c r="M128" s="262"/>
      <c r="N128" s="271"/>
      <c r="O128" s="233">
        <v>1.2000000000000002</v>
      </c>
      <c r="P128" s="262"/>
      <c r="Q128" s="271"/>
      <c r="R128" s="262"/>
      <c r="S128" s="271"/>
      <c r="T128" s="262"/>
      <c r="U128" s="271"/>
      <c r="V128" s="262"/>
      <c r="W128" s="271"/>
      <c r="X128" s="233">
        <v>1.2000000000000002</v>
      </c>
      <c r="Y128" s="262"/>
      <c r="Z128" s="271"/>
      <c r="AA128" s="262">
        <f t="shared" si="19"/>
        <v>0</v>
      </c>
      <c r="AB128" s="271">
        <f t="shared" si="19"/>
        <v>0</v>
      </c>
      <c r="AC128" s="6"/>
      <c r="AD128" s="193">
        <f t="shared" si="10"/>
        <v>0</v>
      </c>
      <c r="AE128" s="190" t="b">
        <f t="shared" si="11"/>
        <v>1</v>
      </c>
    </row>
    <row r="129" spans="1:31" ht="28.5">
      <c r="A129" s="2">
        <v>3.25</v>
      </c>
      <c r="B129" s="16" t="s">
        <v>216</v>
      </c>
      <c r="C129" s="262"/>
      <c r="D129" s="271"/>
      <c r="E129" s="262"/>
      <c r="F129" s="271"/>
      <c r="G129" s="271"/>
      <c r="H129" s="271"/>
      <c r="I129" s="539"/>
      <c r="J129" s="271"/>
      <c r="K129" s="262"/>
      <c r="L129" s="271"/>
      <c r="M129" s="262"/>
      <c r="N129" s="271"/>
      <c r="O129" s="233">
        <v>1.2000000000000002</v>
      </c>
      <c r="P129" s="262"/>
      <c r="Q129" s="271"/>
      <c r="R129" s="262"/>
      <c r="S129" s="271"/>
      <c r="T129" s="262"/>
      <c r="U129" s="271"/>
      <c r="V129" s="262"/>
      <c r="W129" s="271"/>
      <c r="X129" s="233">
        <v>1.2000000000000002</v>
      </c>
      <c r="Y129" s="262"/>
      <c r="Z129" s="271"/>
      <c r="AA129" s="262">
        <f t="shared" si="19"/>
        <v>0</v>
      </c>
      <c r="AB129" s="271">
        <f t="shared" si="19"/>
        <v>0</v>
      </c>
      <c r="AC129" s="6"/>
      <c r="AD129" s="193">
        <f t="shared" si="10"/>
        <v>0</v>
      </c>
      <c r="AE129" s="190" t="b">
        <f t="shared" si="11"/>
        <v>1</v>
      </c>
    </row>
    <row r="130" spans="1:31" ht="28.5">
      <c r="A130" s="2">
        <f t="shared" ref="A130:A138" si="21">+A129+0.01</f>
        <v>3.26</v>
      </c>
      <c r="B130" s="16" t="s">
        <v>231</v>
      </c>
      <c r="C130" s="262"/>
      <c r="D130" s="271"/>
      <c r="E130" s="262"/>
      <c r="F130" s="271"/>
      <c r="G130" s="271"/>
      <c r="H130" s="271"/>
      <c r="I130" s="539"/>
      <c r="J130" s="271"/>
      <c r="K130" s="262"/>
      <c r="L130" s="271"/>
      <c r="M130" s="262"/>
      <c r="N130" s="271"/>
      <c r="O130" s="233">
        <v>1.7999999999999998</v>
      </c>
      <c r="P130" s="262"/>
      <c r="Q130" s="271"/>
      <c r="R130" s="262"/>
      <c r="S130" s="271"/>
      <c r="T130" s="262"/>
      <c r="U130" s="271"/>
      <c r="V130" s="262"/>
      <c r="W130" s="271"/>
      <c r="X130" s="233">
        <v>1.7999999999999998</v>
      </c>
      <c r="Y130" s="262"/>
      <c r="Z130" s="271"/>
      <c r="AA130" s="262">
        <f t="shared" si="19"/>
        <v>0</v>
      </c>
      <c r="AB130" s="271">
        <f t="shared" si="19"/>
        <v>0</v>
      </c>
      <c r="AC130" s="6"/>
      <c r="AD130" s="193">
        <f t="shared" si="10"/>
        <v>0</v>
      </c>
      <c r="AE130" s="190" t="b">
        <f t="shared" si="11"/>
        <v>1</v>
      </c>
    </row>
    <row r="131" spans="1:31" ht="16.5">
      <c r="A131" s="2">
        <f t="shared" si="21"/>
        <v>3.2699999999999996</v>
      </c>
      <c r="B131" s="10" t="s">
        <v>249</v>
      </c>
      <c r="C131" s="262"/>
      <c r="D131" s="271"/>
      <c r="E131" s="262"/>
      <c r="F131" s="271"/>
      <c r="G131" s="271"/>
      <c r="H131" s="271"/>
      <c r="I131" s="539"/>
      <c r="J131" s="271"/>
      <c r="K131" s="262"/>
      <c r="L131" s="271"/>
      <c r="M131" s="262"/>
      <c r="N131" s="271"/>
      <c r="O131" s="233">
        <v>1</v>
      </c>
      <c r="P131" s="262"/>
      <c r="Q131" s="271"/>
      <c r="R131" s="262"/>
      <c r="S131" s="271"/>
      <c r="T131" s="262"/>
      <c r="U131" s="271"/>
      <c r="V131" s="262"/>
      <c r="W131" s="271"/>
      <c r="X131" s="233">
        <v>1</v>
      </c>
      <c r="Y131" s="262"/>
      <c r="Z131" s="271"/>
      <c r="AA131" s="262">
        <f t="shared" si="19"/>
        <v>0</v>
      </c>
      <c r="AB131" s="271">
        <f t="shared" si="19"/>
        <v>0</v>
      </c>
      <c r="AC131" s="6"/>
      <c r="AD131" s="193">
        <f t="shared" si="10"/>
        <v>0</v>
      </c>
      <c r="AE131" s="190" t="b">
        <f t="shared" si="11"/>
        <v>1</v>
      </c>
    </row>
    <row r="132" spans="1:31" ht="28.5">
      <c r="A132" s="2">
        <f t="shared" si="21"/>
        <v>3.2799999999999994</v>
      </c>
      <c r="B132" s="10" t="s">
        <v>250</v>
      </c>
      <c r="C132" s="262"/>
      <c r="D132" s="271"/>
      <c r="E132" s="262"/>
      <c r="F132" s="271"/>
      <c r="G132" s="271"/>
      <c r="H132" s="271"/>
      <c r="I132" s="539"/>
      <c r="J132" s="271"/>
      <c r="K132" s="262"/>
      <c r="L132" s="271"/>
      <c r="M132" s="262"/>
      <c r="N132" s="271"/>
      <c r="O132" s="233">
        <v>1</v>
      </c>
      <c r="P132" s="262"/>
      <c r="Q132" s="271"/>
      <c r="R132" s="262"/>
      <c r="S132" s="271"/>
      <c r="T132" s="262"/>
      <c r="U132" s="271"/>
      <c r="V132" s="262"/>
      <c r="W132" s="271"/>
      <c r="X132" s="233">
        <v>1</v>
      </c>
      <c r="Y132" s="262"/>
      <c r="Z132" s="271"/>
      <c r="AA132" s="262">
        <f t="shared" si="19"/>
        <v>0</v>
      </c>
      <c r="AB132" s="271">
        <f t="shared" si="19"/>
        <v>0</v>
      </c>
      <c r="AC132" s="6"/>
      <c r="AD132" s="193">
        <f t="shared" si="10"/>
        <v>0</v>
      </c>
      <c r="AE132" s="190" t="b">
        <f t="shared" si="11"/>
        <v>1</v>
      </c>
    </row>
    <row r="133" spans="1:31" ht="28.5">
      <c r="A133" s="2">
        <f t="shared" si="21"/>
        <v>3.2899999999999991</v>
      </c>
      <c r="B133" s="10" t="s">
        <v>201</v>
      </c>
      <c r="C133" s="262"/>
      <c r="D133" s="271"/>
      <c r="E133" s="262"/>
      <c r="F133" s="271"/>
      <c r="G133" s="271"/>
      <c r="H133" s="271"/>
      <c r="I133" s="539"/>
      <c r="J133" s="271"/>
      <c r="K133" s="262"/>
      <c r="L133" s="271"/>
      <c r="M133" s="262"/>
      <c r="N133" s="271"/>
      <c r="O133" s="233">
        <v>1.25</v>
      </c>
      <c r="P133" s="262"/>
      <c r="Q133" s="271"/>
      <c r="R133" s="262"/>
      <c r="S133" s="271"/>
      <c r="T133" s="262"/>
      <c r="U133" s="271"/>
      <c r="V133" s="262"/>
      <c r="W133" s="271"/>
      <c r="X133" s="233">
        <v>1.25</v>
      </c>
      <c r="Y133" s="262"/>
      <c r="Z133" s="271"/>
      <c r="AA133" s="262">
        <f t="shared" si="19"/>
        <v>0</v>
      </c>
      <c r="AB133" s="271">
        <f t="shared" si="19"/>
        <v>0</v>
      </c>
      <c r="AC133" s="6"/>
      <c r="AD133" s="193">
        <f t="shared" si="10"/>
        <v>0</v>
      </c>
      <c r="AE133" s="190" t="b">
        <f t="shared" si="11"/>
        <v>1</v>
      </c>
    </row>
    <row r="134" spans="1:31" ht="16.5">
      <c r="A134" s="2">
        <f t="shared" si="21"/>
        <v>3.2999999999999989</v>
      </c>
      <c r="B134" s="10" t="s">
        <v>251</v>
      </c>
      <c r="C134" s="262"/>
      <c r="D134" s="271"/>
      <c r="E134" s="262"/>
      <c r="F134" s="271"/>
      <c r="G134" s="271"/>
      <c r="H134" s="271"/>
      <c r="I134" s="539"/>
      <c r="J134" s="271"/>
      <c r="K134" s="262"/>
      <c r="L134" s="271"/>
      <c r="M134" s="262"/>
      <c r="N134" s="271"/>
      <c r="O134" s="233">
        <v>0.75</v>
      </c>
      <c r="P134" s="262"/>
      <c r="Q134" s="271"/>
      <c r="R134" s="262"/>
      <c r="S134" s="271"/>
      <c r="T134" s="262"/>
      <c r="U134" s="271"/>
      <c r="V134" s="262"/>
      <c r="W134" s="271"/>
      <c r="X134" s="233">
        <v>0.75</v>
      </c>
      <c r="Y134" s="262"/>
      <c r="Z134" s="271"/>
      <c r="AA134" s="262">
        <f t="shared" si="19"/>
        <v>0</v>
      </c>
      <c r="AB134" s="271">
        <f t="shared" si="19"/>
        <v>0</v>
      </c>
      <c r="AC134" s="6"/>
      <c r="AD134" s="193">
        <f t="shared" si="10"/>
        <v>0</v>
      </c>
      <c r="AE134" s="190" t="b">
        <f t="shared" si="11"/>
        <v>1</v>
      </c>
    </row>
    <row r="135" spans="1:31" ht="16.5">
      <c r="A135" s="2">
        <f t="shared" si="21"/>
        <v>3.3099999999999987</v>
      </c>
      <c r="B135" s="10" t="s">
        <v>252</v>
      </c>
      <c r="C135" s="262"/>
      <c r="D135" s="271"/>
      <c r="E135" s="262"/>
      <c r="F135" s="271"/>
      <c r="G135" s="271"/>
      <c r="H135" s="271"/>
      <c r="I135" s="539"/>
      <c r="J135" s="271"/>
      <c r="K135" s="262"/>
      <c r="L135" s="271"/>
      <c r="M135" s="262"/>
      <c r="N135" s="271"/>
      <c r="O135" s="233">
        <v>0.75</v>
      </c>
      <c r="P135" s="262"/>
      <c r="Q135" s="271"/>
      <c r="R135" s="262"/>
      <c r="S135" s="271"/>
      <c r="T135" s="262"/>
      <c r="U135" s="271"/>
      <c r="V135" s="262"/>
      <c r="W135" s="271"/>
      <c r="X135" s="233">
        <v>0.75</v>
      </c>
      <c r="Y135" s="262"/>
      <c r="Z135" s="271"/>
      <c r="AA135" s="262">
        <f t="shared" si="19"/>
        <v>0</v>
      </c>
      <c r="AB135" s="271">
        <f t="shared" si="19"/>
        <v>0</v>
      </c>
      <c r="AC135" s="6"/>
      <c r="AD135" s="193">
        <f t="shared" si="10"/>
        <v>0</v>
      </c>
      <c r="AE135" s="190" t="b">
        <f t="shared" si="11"/>
        <v>1</v>
      </c>
    </row>
    <row r="136" spans="1:31" ht="16.5">
      <c r="A136" s="2">
        <f t="shared" si="21"/>
        <v>3.3199999999999985</v>
      </c>
      <c r="B136" s="10" t="s">
        <v>253</v>
      </c>
      <c r="C136" s="262"/>
      <c r="D136" s="271"/>
      <c r="E136" s="262"/>
      <c r="F136" s="271"/>
      <c r="G136" s="271"/>
      <c r="H136" s="271"/>
      <c r="I136" s="539"/>
      <c r="J136" s="271"/>
      <c r="K136" s="262"/>
      <c r="L136" s="271"/>
      <c r="M136" s="262"/>
      <c r="N136" s="271"/>
      <c r="O136" s="233">
        <v>0.2</v>
      </c>
      <c r="P136" s="262"/>
      <c r="Q136" s="271"/>
      <c r="R136" s="262"/>
      <c r="S136" s="271"/>
      <c r="T136" s="262"/>
      <c r="U136" s="271"/>
      <c r="V136" s="262"/>
      <c r="W136" s="271"/>
      <c r="X136" s="233">
        <v>0.2</v>
      </c>
      <c r="Y136" s="262"/>
      <c r="Z136" s="271"/>
      <c r="AA136" s="262">
        <f t="shared" si="19"/>
        <v>0</v>
      </c>
      <c r="AB136" s="271">
        <f t="shared" si="19"/>
        <v>0</v>
      </c>
      <c r="AC136" s="6"/>
      <c r="AD136" s="193">
        <f t="shared" ref="AD136:AD199" si="22">AB136</f>
        <v>0</v>
      </c>
      <c r="AE136" s="190" t="b">
        <f t="shared" ref="AE136:AE199" si="23">AB136=Z136</f>
        <v>1</v>
      </c>
    </row>
    <row r="137" spans="1:31" ht="16.5">
      <c r="A137" s="2">
        <f t="shared" si="21"/>
        <v>3.3299999999999983</v>
      </c>
      <c r="B137" s="10" t="s">
        <v>254</v>
      </c>
      <c r="C137" s="262"/>
      <c r="D137" s="271"/>
      <c r="E137" s="262"/>
      <c r="F137" s="271"/>
      <c r="G137" s="271"/>
      <c r="H137" s="271"/>
      <c r="I137" s="539"/>
      <c r="J137" s="271"/>
      <c r="K137" s="262"/>
      <c r="L137" s="271"/>
      <c r="M137" s="262"/>
      <c r="N137" s="271"/>
      <c r="O137" s="233">
        <v>0.2</v>
      </c>
      <c r="P137" s="262"/>
      <c r="Q137" s="271"/>
      <c r="R137" s="262"/>
      <c r="S137" s="271"/>
      <c r="T137" s="262"/>
      <c r="U137" s="271"/>
      <c r="V137" s="262"/>
      <c r="W137" s="271"/>
      <c r="X137" s="233">
        <v>0.2</v>
      </c>
      <c r="Y137" s="262"/>
      <c r="Z137" s="271"/>
      <c r="AA137" s="262">
        <f t="shared" si="19"/>
        <v>0</v>
      </c>
      <c r="AB137" s="271">
        <f t="shared" si="19"/>
        <v>0</v>
      </c>
      <c r="AC137" s="6"/>
      <c r="AD137" s="193">
        <f t="shared" si="22"/>
        <v>0</v>
      </c>
      <c r="AE137" s="190" t="b">
        <f t="shared" si="23"/>
        <v>1</v>
      </c>
    </row>
    <row r="138" spans="1:31" ht="16.5">
      <c r="A138" s="2">
        <f t="shared" si="21"/>
        <v>3.3399999999999981</v>
      </c>
      <c r="B138" s="10" t="s">
        <v>232</v>
      </c>
      <c r="C138" s="262"/>
      <c r="D138" s="271"/>
      <c r="E138" s="262"/>
      <c r="F138" s="271"/>
      <c r="G138" s="271"/>
      <c r="H138" s="271"/>
      <c r="I138" s="539"/>
      <c r="J138" s="271"/>
      <c r="K138" s="262"/>
      <c r="L138" s="271"/>
      <c r="M138" s="262"/>
      <c r="N138" s="271"/>
      <c r="O138" s="233"/>
      <c r="P138" s="262"/>
      <c r="Q138" s="271"/>
      <c r="R138" s="262"/>
      <c r="S138" s="271"/>
      <c r="T138" s="262"/>
      <c r="U138" s="271"/>
      <c r="V138" s="262"/>
      <c r="W138" s="271"/>
      <c r="X138" s="233"/>
      <c r="Y138" s="262"/>
      <c r="Z138" s="271"/>
      <c r="AA138" s="262">
        <f t="shared" si="19"/>
        <v>0</v>
      </c>
      <c r="AB138" s="271">
        <f t="shared" si="19"/>
        <v>0</v>
      </c>
      <c r="AC138" s="6"/>
      <c r="AD138" s="193">
        <f t="shared" si="22"/>
        <v>0</v>
      </c>
      <c r="AE138" s="190" t="b">
        <f t="shared" si="23"/>
        <v>1</v>
      </c>
    </row>
    <row r="139" spans="1:31" ht="16.5">
      <c r="A139" s="2">
        <v>3.35</v>
      </c>
      <c r="B139" s="10" t="s">
        <v>255</v>
      </c>
      <c r="C139" s="262"/>
      <c r="D139" s="271"/>
      <c r="E139" s="262"/>
      <c r="F139" s="271"/>
      <c r="G139" s="271"/>
      <c r="H139" s="271"/>
      <c r="I139" s="539"/>
      <c r="J139" s="271"/>
      <c r="K139" s="262"/>
      <c r="L139" s="271"/>
      <c r="M139" s="262"/>
      <c r="N139" s="271"/>
      <c r="O139" s="233">
        <v>0.5</v>
      </c>
      <c r="P139" s="262"/>
      <c r="Q139" s="271"/>
      <c r="R139" s="262"/>
      <c r="S139" s="271"/>
      <c r="T139" s="262"/>
      <c r="U139" s="271"/>
      <c r="V139" s="262"/>
      <c r="W139" s="271"/>
      <c r="X139" s="233">
        <v>0.5</v>
      </c>
      <c r="Y139" s="262"/>
      <c r="Z139" s="271"/>
      <c r="AA139" s="262">
        <f t="shared" si="19"/>
        <v>0</v>
      </c>
      <c r="AB139" s="271">
        <f t="shared" si="19"/>
        <v>0</v>
      </c>
      <c r="AC139" s="6"/>
      <c r="AD139" s="193">
        <f t="shared" si="22"/>
        <v>0</v>
      </c>
      <c r="AE139" s="190" t="b">
        <f t="shared" si="23"/>
        <v>1</v>
      </c>
    </row>
    <row r="140" spans="1:31" ht="28.5">
      <c r="A140" s="2">
        <v>3.36</v>
      </c>
      <c r="B140" s="10" t="s">
        <v>233</v>
      </c>
      <c r="C140" s="262"/>
      <c r="D140" s="271"/>
      <c r="E140" s="262"/>
      <c r="F140" s="271"/>
      <c r="G140" s="271"/>
      <c r="H140" s="271"/>
      <c r="I140" s="539"/>
      <c r="J140" s="271"/>
      <c r="K140" s="262"/>
      <c r="L140" s="271"/>
      <c r="M140" s="262"/>
      <c r="N140" s="271"/>
      <c r="O140" s="233">
        <v>0.2</v>
      </c>
      <c r="P140" s="262"/>
      <c r="Q140" s="271"/>
      <c r="R140" s="262"/>
      <c r="S140" s="271"/>
      <c r="T140" s="262"/>
      <c r="U140" s="271"/>
      <c r="V140" s="262"/>
      <c r="W140" s="271"/>
      <c r="X140" s="233">
        <v>0.2</v>
      </c>
      <c r="Y140" s="262"/>
      <c r="Z140" s="271"/>
      <c r="AA140" s="262">
        <f t="shared" si="19"/>
        <v>0</v>
      </c>
      <c r="AB140" s="271">
        <f t="shared" si="19"/>
        <v>0</v>
      </c>
      <c r="AC140" s="6"/>
      <c r="AD140" s="193">
        <f t="shared" si="22"/>
        <v>0</v>
      </c>
      <c r="AE140" s="190" t="b">
        <f t="shared" si="23"/>
        <v>1</v>
      </c>
    </row>
    <row r="141" spans="1:31" s="279" customFormat="1" ht="16.5">
      <c r="A141" s="182"/>
      <c r="B141" s="185" t="s">
        <v>235</v>
      </c>
      <c r="C141" s="185"/>
      <c r="D141" s="559"/>
      <c r="E141" s="185"/>
      <c r="F141" s="559"/>
      <c r="G141" s="559"/>
      <c r="H141" s="559"/>
      <c r="I141" s="354"/>
      <c r="J141" s="559"/>
      <c r="K141" s="185"/>
      <c r="L141" s="559"/>
      <c r="M141" s="185"/>
      <c r="N141" s="559"/>
      <c r="O141" s="263"/>
      <c r="P141" s="185"/>
      <c r="Q141" s="559"/>
      <c r="R141" s="185"/>
      <c r="S141" s="559"/>
      <c r="T141" s="185"/>
      <c r="U141" s="559"/>
      <c r="V141" s="185"/>
      <c r="W141" s="559"/>
      <c r="X141" s="263"/>
      <c r="Y141" s="185"/>
      <c r="Z141" s="559"/>
      <c r="AA141" s="185"/>
      <c r="AB141" s="559"/>
      <c r="AC141" s="185"/>
      <c r="AD141" s="278">
        <f t="shared" si="22"/>
        <v>0</v>
      </c>
      <c r="AE141" s="279" t="b">
        <f t="shared" si="23"/>
        <v>1</v>
      </c>
    </row>
    <row r="142" spans="1:31" s="279" customFormat="1" ht="16.5">
      <c r="A142" s="182"/>
      <c r="B142" s="184" t="s">
        <v>239</v>
      </c>
      <c r="C142" s="185"/>
      <c r="D142" s="559"/>
      <c r="E142" s="185"/>
      <c r="F142" s="559"/>
      <c r="G142" s="559"/>
      <c r="H142" s="559"/>
      <c r="I142" s="354"/>
      <c r="J142" s="559"/>
      <c r="K142" s="185"/>
      <c r="L142" s="559"/>
      <c r="M142" s="185"/>
      <c r="N142" s="559"/>
      <c r="O142" s="263"/>
      <c r="P142" s="185"/>
      <c r="Q142" s="559"/>
      <c r="R142" s="185"/>
      <c r="S142" s="559"/>
      <c r="T142" s="185"/>
      <c r="U142" s="559"/>
      <c r="V142" s="185"/>
      <c r="W142" s="559"/>
      <c r="X142" s="263"/>
      <c r="Y142" s="185"/>
      <c r="Z142" s="559"/>
      <c r="AA142" s="185"/>
      <c r="AB142" s="559"/>
      <c r="AC142" s="184"/>
      <c r="AD142" s="278">
        <f t="shared" si="22"/>
        <v>0</v>
      </c>
      <c r="AE142" s="279" t="b">
        <f t="shared" si="23"/>
        <v>1</v>
      </c>
    </row>
    <row r="143" spans="1:31" s="279" customFormat="1" ht="16.5">
      <c r="A143" s="182"/>
      <c r="B143" s="285" t="s">
        <v>270</v>
      </c>
      <c r="C143" s="185"/>
      <c r="D143" s="559"/>
      <c r="E143" s="185"/>
      <c r="F143" s="559"/>
      <c r="G143" s="559"/>
      <c r="H143" s="559"/>
      <c r="I143" s="354"/>
      <c r="J143" s="559"/>
      <c r="K143" s="185"/>
      <c r="L143" s="559"/>
      <c r="M143" s="185"/>
      <c r="N143" s="559"/>
      <c r="O143" s="263"/>
      <c r="P143" s="185"/>
      <c r="Q143" s="559"/>
      <c r="R143" s="185"/>
      <c r="S143" s="559"/>
      <c r="T143" s="185"/>
      <c r="U143" s="559"/>
      <c r="V143" s="185"/>
      <c r="W143" s="559"/>
      <c r="X143" s="263"/>
      <c r="Y143" s="185"/>
      <c r="Z143" s="559"/>
      <c r="AA143" s="185"/>
      <c r="AB143" s="559"/>
      <c r="AC143" s="285"/>
      <c r="AD143" s="278">
        <f t="shared" si="22"/>
        <v>0</v>
      </c>
      <c r="AE143" s="279" t="b">
        <f t="shared" si="23"/>
        <v>1</v>
      </c>
    </row>
    <row r="144" spans="1:31" ht="16.5">
      <c r="A144" s="4">
        <v>4</v>
      </c>
      <c r="B144" s="3" t="s">
        <v>23</v>
      </c>
      <c r="C144" s="17"/>
      <c r="D144" s="276"/>
      <c r="E144" s="17"/>
      <c r="F144" s="276"/>
      <c r="G144" s="276"/>
      <c r="H144" s="276"/>
      <c r="I144" s="359"/>
      <c r="J144" s="276"/>
      <c r="K144" s="17"/>
      <c r="L144" s="276"/>
      <c r="M144" s="17"/>
      <c r="N144" s="276"/>
      <c r="O144" s="239"/>
      <c r="P144" s="17"/>
      <c r="Q144" s="276"/>
      <c r="R144" s="17"/>
      <c r="S144" s="276"/>
      <c r="T144" s="17"/>
      <c r="U144" s="276"/>
      <c r="V144" s="17"/>
      <c r="W144" s="276"/>
      <c r="X144" s="239"/>
      <c r="Y144" s="17"/>
      <c r="Z144" s="276"/>
      <c r="AA144" s="17"/>
      <c r="AB144" s="276"/>
      <c r="AC144" s="3"/>
      <c r="AD144" s="193">
        <f t="shared" si="22"/>
        <v>0</v>
      </c>
      <c r="AE144" s="190" t="b">
        <f t="shared" si="23"/>
        <v>1</v>
      </c>
    </row>
    <row r="145" spans="1:31" ht="16.5">
      <c r="A145" s="2">
        <v>4.01</v>
      </c>
      <c r="B145" s="5" t="s">
        <v>24</v>
      </c>
      <c r="C145" s="262"/>
      <c r="D145" s="271"/>
      <c r="E145" s="262"/>
      <c r="F145" s="271"/>
      <c r="G145" s="271"/>
      <c r="H145" s="271"/>
      <c r="I145" s="539"/>
      <c r="J145" s="271"/>
      <c r="K145" s="262"/>
      <c r="L145" s="271"/>
      <c r="M145" s="262"/>
      <c r="N145" s="271"/>
      <c r="O145" s="234">
        <v>0.03</v>
      </c>
      <c r="P145" s="262"/>
      <c r="Q145" s="271"/>
      <c r="R145" s="262"/>
      <c r="S145" s="271"/>
      <c r="T145" s="262"/>
      <c r="U145" s="271"/>
      <c r="V145" s="262"/>
      <c r="W145" s="271"/>
      <c r="X145" s="234">
        <v>0.03</v>
      </c>
      <c r="Y145" s="262"/>
      <c r="Z145" s="271"/>
      <c r="AA145" s="262">
        <f t="shared" ref="AA145:AB146" si="24">Y145+V145+T145</f>
        <v>0</v>
      </c>
      <c r="AB145" s="271">
        <f t="shared" si="24"/>
        <v>0</v>
      </c>
      <c r="AC145" s="5"/>
      <c r="AD145" s="193">
        <f t="shared" si="22"/>
        <v>0</v>
      </c>
      <c r="AE145" s="190" t="b">
        <f t="shared" si="23"/>
        <v>1</v>
      </c>
    </row>
    <row r="146" spans="1:31" ht="28.5">
      <c r="A146" s="2">
        <v>4.0199999999999996</v>
      </c>
      <c r="B146" s="5" t="s">
        <v>25</v>
      </c>
      <c r="C146" s="262"/>
      <c r="D146" s="271"/>
      <c r="E146" s="262"/>
      <c r="F146" s="271"/>
      <c r="G146" s="271"/>
      <c r="H146" s="271"/>
      <c r="I146" s="539"/>
      <c r="J146" s="271"/>
      <c r="K146" s="262"/>
      <c r="L146" s="271"/>
      <c r="M146" s="262"/>
      <c r="N146" s="271"/>
      <c r="O146" s="234">
        <v>0.03</v>
      </c>
      <c r="P146" s="262"/>
      <c r="Q146" s="271"/>
      <c r="R146" s="262"/>
      <c r="S146" s="271"/>
      <c r="T146" s="262"/>
      <c r="U146" s="271"/>
      <c r="V146" s="262"/>
      <c r="W146" s="271"/>
      <c r="X146" s="234">
        <v>0.03</v>
      </c>
      <c r="Y146" s="262"/>
      <c r="Z146" s="271"/>
      <c r="AA146" s="262">
        <f t="shared" si="24"/>
        <v>0</v>
      </c>
      <c r="AB146" s="271">
        <f t="shared" si="24"/>
        <v>0</v>
      </c>
      <c r="AC146" s="5"/>
      <c r="AD146" s="193">
        <f t="shared" si="22"/>
        <v>0</v>
      </c>
      <c r="AE146" s="190" t="b">
        <f t="shared" si="23"/>
        <v>1</v>
      </c>
    </row>
    <row r="147" spans="1:31" s="279" customFormat="1" ht="16.5">
      <c r="A147" s="182"/>
      <c r="B147" s="185" t="s">
        <v>16</v>
      </c>
      <c r="C147" s="185"/>
      <c r="D147" s="559"/>
      <c r="E147" s="185"/>
      <c r="F147" s="559"/>
      <c r="G147" s="559"/>
      <c r="H147" s="559"/>
      <c r="I147" s="354"/>
      <c r="J147" s="559"/>
      <c r="K147" s="185"/>
      <c r="L147" s="559"/>
      <c r="M147" s="185"/>
      <c r="N147" s="559"/>
      <c r="O147" s="263"/>
      <c r="P147" s="185"/>
      <c r="Q147" s="559"/>
      <c r="R147" s="185"/>
      <c r="S147" s="559"/>
      <c r="T147" s="185"/>
      <c r="U147" s="559"/>
      <c r="V147" s="185"/>
      <c r="W147" s="559"/>
      <c r="X147" s="263"/>
      <c r="Y147" s="185"/>
      <c r="Z147" s="559"/>
      <c r="AA147" s="185">
        <f t="shared" ref="AA147:AB147" si="25">SUM(AA145:AA146)</f>
        <v>0</v>
      </c>
      <c r="AB147" s="559">
        <f t="shared" si="25"/>
        <v>0</v>
      </c>
      <c r="AC147" s="185"/>
      <c r="AD147" s="278">
        <f t="shared" si="22"/>
        <v>0</v>
      </c>
      <c r="AE147" s="279" t="b">
        <f t="shared" si="23"/>
        <v>1</v>
      </c>
    </row>
    <row r="148" spans="1:31" s="177" customFormat="1" ht="57">
      <c r="A148" s="4">
        <v>5</v>
      </c>
      <c r="B148" s="3" t="s">
        <v>310</v>
      </c>
      <c r="C148" s="17"/>
      <c r="D148" s="276"/>
      <c r="E148" s="17"/>
      <c r="F148" s="276"/>
      <c r="G148" s="276"/>
      <c r="H148" s="276"/>
      <c r="I148" s="359"/>
      <c r="J148" s="276"/>
      <c r="K148" s="17"/>
      <c r="L148" s="276"/>
      <c r="M148" s="17"/>
      <c r="N148" s="276"/>
      <c r="O148" s="17">
        <v>0.55000000000000004</v>
      </c>
      <c r="P148" s="17">
        <v>162</v>
      </c>
      <c r="Q148" s="276">
        <f>O148*P148</f>
        <v>89.100000000000009</v>
      </c>
      <c r="R148" s="17">
        <f>P148</f>
        <v>162</v>
      </c>
      <c r="S148" s="276">
        <f>Q148</f>
        <v>89.100000000000009</v>
      </c>
      <c r="T148" s="17"/>
      <c r="U148" s="276"/>
      <c r="V148" s="17"/>
      <c r="W148" s="276"/>
      <c r="X148" s="17">
        <v>0.55000000000000004</v>
      </c>
      <c r="Y148" s="17"/>
      <c r="Z148" s="276"/>
      <c r="AA148" s="262"/>
      <c r="AB148" s="271"/>
      <c r="AC148" s="306"/>
      <c r="AD148" s="193">
        <f t="shared" si="22"/>
        <v>0</v>
      </c>
      <c r="AE148" s="177" t="b">
        <f t="shared" si="23"/>
        <v>1</v>
      </c>
    </row>
    <row r="149" spans="1:31" s="279" customFormat="1" ht="16.5">
      <c r="A149" s="286"/>
      <c r="B149" s="184" t="s">
        <v>36</v>
      </c>
      <c r="C149" s="185">
        <f>C148</f>
        <v>0</v>
      </c>
      <c r="D149" s="559">
        <f t="shared" ref="D149:Y149" si="26">D148</f>
        <v>0</v>
      </c>
      <c r="E149" s="185">
        <f t="shared" si="26"/>
        <v>0</v>
      </c>
      <c r="F149" s="559">
        <f t="shared" si="26"/>
        <v>0</v>
      </c>
      <c r="G149" s="559">
        <f t="shared" si="26"/>
        <v>0</v>
      </c>
      <c r="H149" s="559">
        <f t="shared" si="26"/>
        <v>0</v>
      </c>
      <c r="I149" s="354">
        <f t="shared" si="26"/>
        <v>0</v>
      </c>
      <c r="J149" s="559">
        <f t="shared" si="26"/>
        <v>0</v>
      </c>
      <c r="K149" s="185">
        <f t="shared" si="26"/>
        <v>0</v>
      </c>
      <c r="L149" s="559">
        <f t="shared" si="26"/>
        <v>0</v>
      </c>
      <c r="M149" s="185">
        <f t="shared" si="26"/>
        <v>0</v>
      </c>
      <c r="N149" s="559">
        <f t="shared" si="26"/>
        <v>0</v>
      </c>
      <c r="O149" s="185">
        <f t="shared" si="26"/>
        <v>0.55000000000000004</v>
      </c>
      <c r="P149" s="185">
        <f t="shared" si="26"/>
        <v>162</v>
      </c>
      <c r="Q149" s="559">
        <f t="shared" si="26"/>
        <v>89.100000000000009</v>
      </c>
      <c r="R149" s="185">
        <f t="shared" si="26"/>
        <v>162</v>
      </c>
      <c r="S149" s="559">
        <f t="shared" si="26"/>
        <v>89.100000000000009</v>
      </c>
      <c r="T149" s="185">
        <f t="shared" si="26"/>
        <v>0</v>
      </c>
      <c r="U149" s="559">
        <f t="shared" si="26"/>
        <v>0</v>
      </c>
      <c r="V149" s="185">
        <f t="shared" si="26"/>
        <v>0</v>
      </c>
      <c r="W149" s="559">
        <f t="shared" si="26"/>
        <v>0</v>
      </c>
      <c r="X149" s="185">
        <v>0.55000000000000004</v>
      </c>
      <c r="Y149" s="185">
        <f t="shared" si="26"/>
        <v>0</v>
      </c>
      <c r="Z149" s="559">
        <f>SUM(Z148)</f>
        <v>0</v>
      </c>
      <c r="AA149" s="185">
        <f>SUM(AA148)</f>
        <v>0</v>
      </c>
      <c r="AB149" s="559">
        <f>SUM(AB148)</f>
        <v>0</v>
      </c>
      <c r="AC149" s="184"/>
      <c r="AD149" s="278">
        <f t="shared" si="22"/>
        <v>0</v>
      </c>
      <c r="AE149" s="279" t="b">
        <f t="shared" si="23"/>
        <v>1</v>
      </c>
    </row>
    <row r="150" spans="1:31" ht="28.5">
      <c r="A150" s="4">
        <f>+A148+1</f>
        <v>6</v>
      </c>
      <c r="B150" s="3" t="s">
        <v>26</v>
      </c>
      <c r="C150" s="17"/>
      <c r="D150" s="276"/>
      <c r="E150" s="17"/>
      <c r="F150" s="276"/>
      <c r="G150" s="276"/>
      <c r="H150" s="276"/>
      <c r="I150" s="359"/>
      <c r="J150" s="276"/>
      <c r="K150" s="17"/>
      <c r="L150" s="276"/>
      <c r="M150" s="17"/>
      <c r="N150" s="276"/>
      <c r="O150" s="239"/>
      <c r="P150" s="17"/>
      <c r="Q150" s="276"/>
      <c r="R150" s="17"/>
      <c r="S150" s="276"/>
      <c r="T150" s="17"/>
      <c r="U150" s="276"/>
      <c r="V150" s="17"/>
      <c r="W150" s="276"/>
      <c r="X150" s="239"/>
      <c r="Y150" s="17"/>
      <c r="Z150" s="276"/>
      <c r="AA150" s="17"/>
      <c r="AB150" s="276"/>
      <c r="AC150" s="3"/>
      <c r="AD150" s="193">
        <f t="shared" si="22"/>
        <v>0</v>
      </c>
      <c r="AE150" s="190" t="b">
        <f t="shared" si="23"/>
        <v>1</v>
      </c>
    </row>
    <row r="151" spans="1:31" ht="16.5">
      <c r="A151" s="2">
        <v>6.01</v>
      </c>
      <c r="B151" s="12" t="s">
        <v>27</v>
      </c>
      <c r="C151" s="17"/>
      <c r="D151" s="276"/>
      <c r="E151" s="17"/>
      <c r="F151" s="276"/>
      <c r="G151" s="276"/>
      <c r="H151" s="276"/>
      <c r="I151" s="359"/>
      <c r="J151" s="276"/>
      <c r="K151" s="17"/>
      <c r="L151" s="276"/>
      <c r="M151" s="17"/>
      <c r="N151" s="276"/>
      <c r="O151" s="239"/>
      <c r="P151" s="17"/>
      <c r="Q151" s="276"/>
      <c r="R151" s="17"/>
      <c r="S151" s="276"/>
      <c r="T151" s="17"/>
      <c r="U151" s="276"/>
      <c r="V151" s="17"/>
      <c r="W151" s="276"/>
      <c r="X151" s="233">
        <v>0.2</v>
      </c>
      <c r="Y151" s="17"/>
      <c r="Z151" s="276"/>
      <c r="AA151" s="17"/>
      <c r="AB151" s="276"/>
      <c r="AC151" s="12"/>
      <c r="AD151" s="193">
        <f t="shared" si="22"/>
        <v>0</v>
      </c>
      <c r="AE151" s="190" t="b">
        <f t="shared" si="23"/>
        <v>1</v>
      </c>
    </row>
    <row r="152" spans="1:31" ht="16.5">
      <c r="A152" s="2"/>
      <c r="B152" s="5" t="s">
        <v>28</v>
      </c>
      <c r="C152" s="262"/>
      <c r="D152" s="271"/>
      <c r="E152" s="262"/>
      <c r="F152" s="271"/>
      <c r="G152" s="271"/>
      <c r="H152" s="271"/>
      <c r="I152" s="539"/>
      <c r="J152" s="271"/>
      <c r="K152" s="262"/>
      <c r="L152" s="271"/>
      <c r="M152" s="262"/>
      <c r="N152" s="271"/>
      <c r="O152" s="233">
        <v>0.2</v>
      </c>
      <c r="P152" s="262"/>
      <c r="Q152" s="271"/>
      <c r="R152" s="262"/>
      <c r="S152" s="271"/>
      <c r="T152" s="262"/>
      <c r="U152" s="271"/>
      <c r="V152" s="262"/>
      <c r="W152" s="271"/>
      <c r="X152" s="233">
        <f>0.2/12*9</f>
        <v>0.15</v>
      </c>
      <c r="Y152" s="262"/>
      <c r="Z152" s="271"/>
      <c r="AA152" s="262">
        <f t="shared" ref="AA152:AB155" si="27">Y152+V152+T152</f>
        <v>0</v>
      </c>
      <c r="AB152" s="271">
        <f t="shared" si="27"/>
        <v>0</v>
      </c>
      <c r="AC152" s="5"/>
      <c r="AD152" s="193">
        <f t="shared" si="22"/>
        <v>0</v>
      </c>
      <c r="AE152" s="190" t="b">
        <f t="shared" si="23"/>
        <v>1</v>
      </c>
    </row>
    <row r="153" spans="1:31" ht="16.5">
      <c r="A153" s="2"/>
      <c r="B153" s="5" t="s">
        <v>29</v>
      </c>
      <c r="C153" s="262"/>
      <c r="D153" s="271"/>
      <c r="E153" s="262"/>
      <c r="F153" s="271"/>
      <c r="G153" s="271"/>
      <c r="H153" s="271"/>
      <c r="I153" s="539"/>
      <c r="J153" s="271"/>
      <c r="K153" s="262"/>
      <c r="L153" s="271"/>
      <c r="M153" s="262"/>
      <c r="N153" s="271"/>
      <c r="O153" s="233">
        <f>0.2/12*9</f>
        <v>0.15</v>
      </c>
      <c r="P153" s="262"/>
      <c r="Q153" s="271"/>
      <c r="R153" s="262"/>
      <c r="S153" s="271"/>
      <c r="T153" s="262"/>
      <c r="U153" s="271"/>
      <c r="V153" s="262"/>
      <c r="W153" s="271"/>
      <c r="X153" s="233">
        <f>0.2/12*6</f>
        <v>0.1</v>
      </c>
      <c r="Y153" s="262"/>
      <c r="Z153" s="271"/>
      <c r="AA153" s="262">
        <f t="shared" si="27"/>
        <v>0</v>
      </c>
      <c r="AB153" s="271">
        <f t="shared" si="27"/>
        <v>0</v>
      </c>
      <c r="AC153" s="5"/>
      <c r="AD153" s="193">
        <f t="shared" si="22"/>
        <v>0</v>
      </c>
      <c r="AE153" s="190" t="b">
        <f t="shared" si="23"/>
        <v>1</v>
      </c>
    </row>
    <row r="154" spans="1:31" ht="16.5">
      <c r="A154" s="2"/>
      <c r="B154" s="5" t="s">
        <v>30</v>
      </c>
      <c r="C154" s="262"/>
      <c r="D154" s="271"/>
      <c r="E154" s="262"/>
      <c r="F154" s="271"/>
      <c r="G154" s="271"/>
      <c r="H154" s="271"/>
      <c r="I154" s="539"/>
      <c r="J154" s="271"/>
      <c r="K154" s="262"/>
      <c r="L154" s="271"/>
      <c r="M154" s="262"/>
      <c r="N154" s="271"/>
      <c r="O154" s="233">
        <f>0.2/12*6</f>
        <v>0.1</v>
      </c>
      <c r="P154" s="262"/>
      <c r="Q154" s="271"/>
      <c r="R154" s="262"/>
      <c r="S154" s="271"/>
      <c r="T154" s="262"/>
      <c r="U154" s="271"/>
      <c r="V154" s="262"/>
      <c r="W154" s="271"/>
      <c r="X154" s="233">
        <f>0.2/12*3</f>
        <v>0.05</v>
      </c>
      <c r="Y154" s="262"/>
      <c r="Z154" s="271"/>
      <c r="AA154" s="262">
        <f t="shared" si="27"/>
        <v>0</v>
      </c>
      <c r="AB154" s="271">
        <f t="shared" si="27"/>
        <v>0</v>
      </c>
      <c r="AC154" s="5"/>
      <c r="AD154" s="193">
        <f t="shared" si="22"/>
        <v>0</v>
      </c>
      <c r="AE154" s="190" t="b">
        <f t="shared" si="23"/>
        <v>1</v>
      </c>
    </row>
    <row r="155" spans="1:31" ht="16.5">
      <c r="A155" s="2"/>
      <c r="B155" s="5" t="s">
        <v>31</v>
      </c>
      <c r="C155" s="262"/>
      <c r="D155" s="271"/>
      <c r="E155" s="262"/>
      <c r="F155" s="271"/>
      <c r="G155" s="271"/>
      <c r="H155" s="271"/>
      <c r="I155" s="539"/>
      <c r="J155" s="271"/>
      <c r="K155" s="262"/>
      <c r="L155" s="271"/>
      <c r="M155" s="262"/>
      <c r="N155" s="271"/>
      <c r="O155" s="233">
        <f>0.2/12*3</f>
        <v>0.05</v>
      </c>
      <c r="P155" s="262"/>
      <c r="Q155" s="271"/>
      <c r="R155" s="262"/>
      <c r="S155" s="271"/>
      <c r="T155" s="262"/>
      <c r="U155" s="271"/>
      <c r="V155" s="262"/>
      <c r="W155" s="271"/>
      <c r="X155" s="233"/>
      <c r="Y155" s="262"/>
      <c r="Z155" s="271"/>
      <c r="AA155" s="262">
        <f t="shared" si="27"/>
        <v>0</v>
      </c>
      <c r="AB155" s="271">
        <f t="shared" si="27"/>
        <v>0</v>
      </c>
      <c r="AC155" s="5"/>
      <c r="AD155" s="193">
        <f t="shared" si="22"/>
        <v>0</v>
      </c>
      <c r="AE155" s="190" t="b">
        <f t="shared" si="23"/>
        <v>1</v>
      </c>
    </row>
    <row r="156" spans="1:31" s="279" customFormat="1" ht="16.5">
      <c r="A156" s="182"/>
      <c r="B156" s="185" t="s">
        <v>16</v>
      </c>
      <c r="C156" s="185"/>
      <c r="D156" s="559"/>
      <c r="E156" s="185"/>
      <c r="F156" s="559"/>
      <c r="G156" s="559"/>
      <c r="H156" s="559"/>
      <c r="I156" s="354"/>
      <c r="J156" s="559"/>
      <c r="K156" s="185"/>
      <c r="L156" s="559"/>
      <c r="M156" s="185"/>
      <c r="N156" s="559"/>
      <c r="O156" s="277"/>
      <c r="P156" s="185"/>
      <c r="Q156" s="559"/>
      <c r="R156" s="185"/>
      <c r="S156" s="559"/>
      <c r="T156" s="185"/>
      <c r="U156" s="559"/>
      <c r="V156" s="185"/>
      <c r="W156" s="559"/>
      <c r="X156" s="277"/>
      <c r="Y156" s="185">
        <f>SUM(Y152:Y155)</f>
        <v>0</v>
      </c>
      <c r="Z156" s="559">
        <f>SUM(Z152:Z155)</f>
        <v>0</v>
      </c>
      <c r="AA156" s="185">
        <f>SUM(AA152:AA155)</f>
        <v>0</v>
      </c>
      <c r="AB156" s="559">
        <f>SUM(AB152:AB155)</f>
        <v>0</v>
      </c>
      <c r="AC156" s="185"/>
      <c r="AD156" s="278">
        <f t="shared" si="22"/>
        <v>0</v>
      </c>
      <c r="AE156" s="279" t="b">
        <f t="shared" si="23"/>
        <v>1</v>
      </c>
    </row>
    <row r="157" spans="1:31" ht="16.5">
      <c r="A157" s="2">
        <f>+A151+0.01</f>
        <v>6.02</v>
      </c>
      <c r="B157" s="3" t="s">
        <v>32</v>
      </c>
      <c r="C157" s="17"/>
      <c r="D157" s="276"/>
      <c r="E157" s="17"/>
      <c r="F157" s="276"/>
      <c r="G157" s="276"/>
      <c r="H157" s="276"/>
      <c r="I157" s="359"/>
      <c r="J157" s="276"/>
      <c r="K157" s="17"/>
      <c r="L157" s="276"/>
      <c r="M157" s="17"/>
      <c r="N157" s="276"/>
      <c r="O157" s="244"/>
      <c r="P157" s="17"/>
      <c r="Q157" s="276"/>
      <c r="R157" s="17"/>
      <c r="S157" s="276"/>
      <c r="T157" s="17"/>
      <c r="U157" s="276"/>
      <c r="V157" s="17"/>
      <c r="W157" s="276"/>
      <c r="X157" s="244"/>
      <c r="Y157" s="17"/>
      <c r="Z157" s="276"/>
      <c r="AA157" s="17"/>
      <c r="AB157" s="276"/>
      <c r="AC157" s="3"/>
      <c r="AD157" s="193">
        <f t="shared" si="22"/>
        <v>0</v>
      </c>
      <c r="AE157" s="190" t="b">
        <f t="shared" si="23"/>
        <v>1</v>
      </c>
    </row>
    <row r="158" spans="1:31" ht="16.5">
      <c r="A158" s="2"/>
      <c r="B158" s="5" t="s">
        <v>28</v>
      </c>
      <c r="C158" s="262"/>
      <c r="D158" s="271"/>
      <c r="E158" s="262"/>
      <c r="F158" s="271"/>
      <c r="G158" s="271"/>
      <c r="H158" s="271"/>
      <c r="I158" s="539"/>
      <c r="J158" s="271"/>
      <c r="K158" s="262"/>
      <c r="L158" s="271"/>
      <c r="M158" s="262"/>
      <c r="N158" s="271"/>
      <c r="O158" s="233">
        <v>0.2</v>
      </c>
      <c r="P158" s="262"/>
      <c r="Q158" s="271"/>
      <c r="R158" s="262"/>
      <c r="S158" s="271"/>
      <c r="T158" s="262"/>
      <c r="U158" s="271"/>
      <c r="V158" s="262"/>
      <c r="W158" s="271"/>
      <c r="X158" s="233">
        <v>0.2</v>
      </c>
      <c r="Y158" s="262"/>
      <c r="Z158" s="271"/>
      <c r="AA158" s="262">
        <f t="shared" ref="AA158:AB161" si="28">Y158+V158+T158</f>
        <v>0</v>
      </c>
      <c r="AB158" s="271">
        <f t="shared" si="28"/>
        <v>0</v>
      </c>
      <c r="AC158" s="5"/>
      <c r="AD158" s="193">
        <f t="shared" si="22"/>
        <v>0</v>
      </c>
      <c r="AE158" s="190" t="b">
        <f t="shared" si="23"/>
        <v>1</v>
      </c>
    </row>
    <row r="159" spans="1:31" ht="16.5">
      <c r="A159" s="2"/>
      <c r="B159" s="5" t="s">
        <v>29</v>
      </c>
      <c r="C159" s="262"/>
      <c r="D159" s="271"/>
      <c r="E159" s="262"/>
      <c r="F159" s="271"/>
      <c r="G159" s="271"/>
      <c r="H159" s="271"/>
      <c r="I159" s="539"/>
      <c r="J159" s="271"/>
      <c r="K159" s="262"/>
      <c r="L159" s="271"/>
      <c r="M159" s="262"/>
      <c r="N159" s="271"/>
      <c r="O159" s="233">
        <f>0.2/12*9</f>
        <v>0.15</v>
      </c>
      <c r="P159" s="262"/>
      <c r="Q159" s="271"/>
      <c r="R159" s="262"/>
      <c r="S159" s="271"/>
      <c r="T159" s="262"/>
      <c r="U159" s="271"/>
      <c r="V159" s="262"/>
      <c r="W159" s="271"/>
      <c r="X159" s="233">
        <v>0.15</v>
      </c>
      <c r="Y159" s="262"/>
      <c r="Z159" s="271"/>
      <c r="AA159" s="262">
        <f t="shared" si="28"/>
        <v>0</v>
      </c>
      <c r="AB159" s="271">
        <f t="shared" si="28"/>
        <v>0</v>
      </c>
      <c r="AC159" s="5"/>
      <c r="AD159" s="193">
        <f t="shared" si="22"/>
        <v>0</v>
      </c>
      <c r="AE159" s="190" t="b">
        <f t="shared" si="23"/>
        <v>1</v>
      </c>
    </row>
    <row r="160" spans="1:31" ht="16.5">
      <c r="A160" s="2"/>
      <c r="B160" s="5" t="s">
        <v>30</v>
      </c>
      <c r="C160" s="262"/>
      <c r="D160" s="271"/>
      <c r="E160" s="262"/>
      <c r="F160" s="271"/>
      <c r="G160" s="271"/>
      <c r="H160" s="271"/>
      <c r="I160" s="539"/>
      <c r="J160" s="271"/>
      <c r="K160" s="262"/>
      <c r="L160" s="271"/>
      <c r="M160" s="262"/>
      <c r="N160" s="271"/>
      <c r="O160" s="233">
        <f>0.2/12*6</f>
        <v>0.1</v>
      </c>
      <c r="P160" s="262"/>
      <c r="Q160" s="271"/>
      <c r="R160" s="262"/>
      <c r="S160" s="271"/>
      <c r="T160" s="262"/>
      <c r="U160" s="271"/>
      <c r="V160" s="262"/>
      <c r="W160" s="271"/>
      <c r="X160" s="233">
        <v>0.1</v>
      </c>
      <c r="Y160" s="262"/>
      <c r="Z160" s="271"/>
      <c r="AA160" s="262">
        <f t="shared" si="28"/>
        <v>0</v>
      </c>
      <c r="AB160" s="271">
        <f t="shared" si="28"/>
        <v>0</v>
      </c>
      <c r="AC160" s="5"/>
      <c r="AD160" s="193">
        <f t="shared" si="22"/>
        <v>0</v>
      </c>
      <c r="AE160" s="190" t="b">
        <f t="shared" si="23"/>
        <v>1</v>
      </c>
    </row>
    <row r="161" spans="1:31" ht="16.5">
      <c r="A161" s="2"/>
      <c r="B161" s="5" t="s">
        <v>31</v>
      </c>
      <c r="C161" s="262"/>
      <c r="D161" s="271"/>
      <c r="E161" s="262"/>
      <c r="F161" s="271"/>
      <c r="G161" s="271"/>
      <c r="H161" s="271"/>
      <c r="I161" s="539"/>
      <c r="J161" s="271"/>
      <c r="K161" s="262"/>
      <c r="L161" s="271"/>
      <c r="M161" s="262"/>
      <c r="N161" s="271"/>
      <c r="O161" s="233">
        <v>0.05</v>
      </c>
      <c r="P161" s="262"/>
      <c r="Q161" s="271"/>
      <c r="R161" s="262"/>
      <c r="S161" s="271"/>
      <c r="T161" s="262"/>
      <c r="U161" s="271"/>
      <c r="V161" s="262"/>
      <c r="W161" s="271"/>
      <c r="X161" s="233">
        <v>0.05</v>
      </c>
      <c r="Y161" s="262"/>
      <c r="Z161" s="271"/>
      <c r="AA161" s="262">
        <f t="shared" si="28"/>
        <v>0</v>
      </c>
      <c r="AB161" s="271">
        <f t="shared" si="28"/>
        <v>0</v>
      </c>
      <c r="AC161" s="5"/>
      <c r="AD161" s="193">
        <f t="shared" si="22"/>
        <v>0</v>
      </c>
      <c r="AE161" s="190" t="b">
        <f t="shared" si="23"/>
        <v>1</v>
      </c>
    </row>
    <row r="162" spans="1:31" s="279" customFormat="1" ht="16.5">
      <c r="A162" s="182"/>
      <c r="B162" s="185" t="s">
        <v>16</v>
      </c>
      <c r="C162" s="185"/>
      <c r="D162" s="559"/>
      <c r="E162" s="185"/>
      <c r="F162" s="559"/>
      <c r="G162" s="559"/>
      <c r="H162" s="559"/>
      <c r="I162" s="354"/>
      <c r="J162" s="559"/>
      <c r="K162" s="185"/>
      <c r="L162" s="559"/>
      <c r="M162" s="185"/>
      <c r="N162" s="559"/>
      <c r="O162" s="277"/>
      <c r="P162" s="185"/>
      <c r="Q162" s="559"/>
      <c r="R162" s="185"/>
      <c r="S162" s="559"/>
      <c r="T162" s="185"/>
      <c r="U162" s="559"/>
      <c r="V162" s="185"/>
      <c r="W162" s="559"/>
      <c r="X162" s="277"/>
      <c r="Y162" s="185">
        <f>SUM(Y158:Y161)</f>
        <v>0</v>
      </c>
      <c r="Z162" s="559">
        <f>SUM(Z158:Z161)</f>
        <v>0</v>
      </c>
      <c r="AA162" s="185">
        <f>SUM(AA158:AA161)</f>
        <v>0</v>
      </c>
      <c r="AB162" s="559">
        <f>SUM(AB158:AB161)</f>
        <v>0</v>
      </c>
      <c r="AC162" s="185"/>
      <c r="AD162" s="278">
        <f t="shared" si="22"/>
        <v>0</v>
      </c>
      <c r="AE162" s="279" t="b">
        <f t="shared" si="23"/>
        <v>1</v>
      </c>
    </row>
    <row r="163" spans="1:31" ht="16.5">
      <c r="A163" s="2">
        <v>6.03</v>
      </c>
      <c r="B163" s="3" t="s">
        <v>33</v>
      </c>
      <c r="C163" s="17"/>
      <c r="D163" s="276"/>
      <c r="E163" s="17"/>
      <c r="F163" s="276"/>
      <c r="G163" s="276"/>
      <c r="H163" s="276"/>
      <c r="I163" s="359"/>
      <c r="J163" s="276"/>
      <c r="K163" s="17"/>
      <c r="L163" s="276"/>
      <c r="M163" s="17"/>
      <c r="N163" s="276"/>
      <c r="O163" s="244"/>
      <c r="P163" s="17"/>
      <c r="Q163" s="276"/>
      <c r="R163" s="17"/>
      <c r="S163" s="276"/>
      <c r="T163" s="17"/>
      <c r="U163" s="276"/>
      <c r="V163" s="17"/>
      <c r="W163" s="276"/>
      <c r="X163" s="244"/>
      <c r="Y163" s="17"/>
      <c r="Z163" s="276"/>
      <c r="AA163" s="17"/>
      <c r="AB163" s="276"/>
      <c r="AC163" s="3"/>
      <c r="AD163" s="193">
        <f t="shared" si="22"/>
        <v>0</v>
      </c>
      <c r="AE163" s="190" t="b">
        <f t="shared" si="23"/>
        <v>1</v>
      </c>
    </row>
    <row r="164" spans="1:31" ht="16.5">
      <c r="A164" s="2"/>
      <c r="B164" s="5" t="s">
        <v>28</v>
      </c>
      <c r="C164" s="262"/>
      <c r="D164" s="271"/>
      <c r="E164" s="262"/>
      <c r="F164" s="271"/>
      <c r="G164" s="271"/>
      <c r="H164" s="271"/>
      <c r="I164" s="539"/>
      <c r="J164" s="271"/>
      <c r="K164" s="262"/>
      <c r="L164" s="271"/>
      <c r="M164" s="262"/>
      <c r="N164" s="271"/>
      <c r="O164" s="234">
        <v>0.06</v>
      </c>
      <c r="P164" s="262"/>
      <c r="Q164" s="271"/>
      <c r="R164" s="262"/>
      <c r="S164" s="271"/>
      <c r="T164" s="262"/>
      <c r="U164" s="271"/>
      <c r="V164" s="262"/>
      <c r="W164" s="271"/>
      <c r="X164" s="234">
        <v>0.06</v>
      </c>
      <c r="Y164" s="262"/>
      <c r="Z164" s="271"/>
      <c r="AA164" s="262">
        <f t="shared" ref="AA164:AB167" si="29">Y164+V164+T164</f>
        <v>0</v>
      </c>
      <c r="AB164" s="271">
        <f t="shared" si="29"/>
        <v>0</v>
      </c>
      <c r="AC164" s="5"/>
      <c r="AD164" s="193">
        <f t="shared" si="22"/>
        <v>0</v>
      </c>
      <c r="AE164" s="190" t="b">
        <f t="shared" si="23"/>
        <v>1</v>
      </c>
    </row>
    <row r="165" spans="1:31" ht="16.5">
      <c r="A165" s="2"/>
      <c r="B165" s="5" t="s">
        <v>29</v>
      </c>
      <c r="C165" s="262"/>
      <c r="D165" s="271"/>
      <c r="E165" s="262"/>
      <c r="F165" s="271"/>
      <c r="G165" s="271"/>
      <c r="H165" s="271"/>
      <c r="I165" s="539"/>
      <c r="J165" s="271"/>
      <c r="K165" s="262"/>
      <c r="L165" s="271"/>
      <c r="M165" s="262"/>
      <c r="N165" s="271"/>
      <c r="O165" s="234">
        <f>0.06/12*9</f>
        <v>4.4999999999999998E-2</v>
      </c>
      <c r="P165" s="262"/>
      <c r="Q165" s="271"/>
      <c r="R165" s="262"/>
      <c r="S165" s="271"/>
      <c r="T165" s="262"/>
      <c r="U165" s="271"/>
      <c r="V165" s="262"/>
      <c r="W165" s="271"/>
      <c r="X165" s="234">
        <v>4.4999999999999998E-2</v>
      </c>
      <c r="Y165" s="262"/>
      <c r="Z165" s="271"/>
      <c r="AA165" s="262">
        <f t="shared" si="29"/>
        <v>0</v>
      </c>
      <c r="AB165" s="271">
        <f t="shared" si="29"/>
        <v>0</v>
      </c>
      <c r="AC165" s="5"/>
      <c r="AD165" s="193">
        <f t="shared" si="22"/>
        <v>0</v>
      </c>
      <c r="AE165" s="190" t="b">
        <f t="shared" si="23"/>
        <v>1</v>
      </c>
    </row>
    <row r="166" spans="1:31" ht="16.5">
      <c r="A166" s="2"/>
      <c r="B166" s="5" t="s">
        <v>30</v>
      </c>
      <c r="C166" s="262"/>
      <c r="D166" s="271"/>
      <c r="E166" s="262"/>
      <c r="F166" s="271"/>
      <c r="G166" s="271"/>
      <c r="H166" s="271"/>
      <c r="I166" s="539"/>
      <c r="J166" s="271"/>
      <c r="K166" s="262"/>
      <c r="L166" s="271"/>
      <c r="M166" s="262"/>
      <c r="N166" s="271"/>
      <c r="O166" s="234">
        <f>0.06/12*6</f>
        <v>0.03</v>
      </c>
      <c r="P166" s="262"/>
      <c r="Q166" s="271"/>
      <c r="R166" s="262"/>
      <c r="S166" s="271"/>
      <c r="T166" s="262"/>
      <c r="U166" s="271"/>
      <c r="V166" s="262"/>
      <c r="W166" s="271"/>
      <c r="X166" s="234">
        <v>0.03</v>
      </c>
      <c r="Y166" s="262"/>
      <c r="Z166" s="271"/>
      <c r="AA166" s="262">
        <f t="shared" si="29"/>
        <v>0</v>
      </c>
      <c r="AB166" s="271">
        <f t="shared" si="29"/>
        <v>0</v>
      </c>
      <c r="AC166" s="5"/>
      <c r="AD166" s="193">
        <f t="shared" si="22"/>
        <v>0</v>
      </c>
      <c r="AE166" s="190" t="b">
        <f t="shared" si="23"/>
        <v>1</v>
      </c>
    </row>
    <row r="167" spans="1:31" ht="16.5">
      <c r="A167" s="2"/>
      <c r="B167" s="5" t="s">
        <v>31</v>
      </c>
      <c r="C167" s="262"/>
      <c r="D167" s="271"/>
      <c r="E167" s="262"/>
      <c r="F167" s="271"/>
      <c r="G167" s="271"/>
      <c r="H167" s="271"/>
      <c r="I167" s="539"/>
      <c r="J167" s="271"/>
      <c r="K167" s="262"/>
      <c r="L167" s="271"/>
      <c r="M167" s="262"/>
      <c r="N167" s="271"/>
      <c r="O167" s="234">
        <f>0.06/12*3</f>
        <v>1.4999999999999999E-2</v>
      </c>
      <c r="P167" s="262"/>
      <c r="Q167" s="271"/>
      <c r="R167" s="262"/>
      <c r="S167" s="271"/>
      <c r="T167" s="262"/>
      <c r="U167" s="271"/>
      <c r="V167" s="262"/>
      <c r="W167" s="271"/>
      <c r="X167" s="234">
        <v>1.4999999999999999E-2</v>
      </c>
      <c r="Y167" s="262"/>
      <c r="Z167" s="271"/>
      <c r="AA167" s="262">
        <f t="shared" si="29"/>
        <v>0</v>
      </c>
      <c r="AB167" s="271">
        <f t="shared" si="29"/>
        <v>0</v>
      </c>
      <c r="AC167" s="5"/>
      <c r="AD167" s="193">
        <f t="shared" si="22"/>
        <v>0</v>
      </c>
      <c r="AE167" s="190" t="b">
        <f t="shared" si="23"/>
        <v>1</v>
      </c>
    </row>
    <row r="168" spans="1:31" s="279" customFormat="1" ht="16.5">
      <c r="A168" s="182"/>
      <c r="B168" s="185" t="s">
        <v>16</v>
      </c>
      <c r="C168" s="185"/>
      <c r="D168" s="559"/>
      <c r="E168" s="185"/>
      <c r="F168" s="559"/>
      <c r="G168" s="559"/>
      <c r="H168" s="559"/>
      <c r="I168" s="354"/>
      <c r="J168" s="559"/>
      <c r="K168" s="185"/>
      <c r="L168" s="559"/>
      <c r="M168" s="185"/>
      <c r="N168" s="559"/>
      <c r="O168" s="277"/>
      <c r="P168" s="185"/>
      <c r="Q168" s="559"/>
      <c r="R168" s="185"/>
      <c r="S168" s="559"/>
      <c r="T168" s="185"/>
      <c r="U168" s="559"/>
      <c r="V168" s="185"/>
      <c r="W168" s="559"/>
      <c r="X168" s="277"/>
      <c r="Y168" s="185">
        <f>SUM(Y164:Y167)</f>
        <v>0</v>
      </c>
      <c r="Z168" s="559">
        <f t="shared" ref="Z168:AB168" si="30">SUM(Z164:Z167)</f>
        <v>0</v>
      </c>
      <c r="AA168" s="185">
        <f>SUM(AA164:AA167)</f>
        <v>0</v>
      </c>
      <c r="AB168" s="559">
        <f t="shared" si="30"/>
        <v>0</v>
      </c>
      <c r="AC168" s="185"/>
      <c r="AD168" s="278">
        <f t="shared" si="22"/>
        <v>0</v>
      </c>
      <c r="AE168" s="279" t="b">
        <f t="shared" si="23"/>
        <v>1</v>
      </c>
    </row>
    <row r="169" spans="1:31" ht="16.5">
      <c r="A169" s="2">
        <v>6.04</v>
      </c>
      <c r="B169" s="3" t="s">
        <v>34</v>
      </c>
      <c r="C169" s="17"/>
      <c r="D169" s="276"/>
      <c r="E169" s="17"/>
      <c r="F169" s="276"/>
      <c r="G169" s="276"/>
      <c r="H169" s="276"/>
      <c r="I169" s="359"/>
      <c r="J169" s="276"/>
      <c r="K169" s="17"/>
      <c r="L169" s="276"/>
      <c r="M169" s="17"/>
      <c r="N169" s="276"/>
      <c r="O169" s="244"/>
      <c r="P169" s="17"/>
      <c r="Q169" s="276"/>
      <c r="R169" s="17"/>
      <c r="S169" s="276"/>
      <c r="T169" s="17"/>
      <c r="U169" s="276"/>
      <c r="V169" s="17"/>
      <c r="W169" s="276"/>
      <c r="X169" s="244"/>
      <c r="Y169" s="17"/>
      <c r="Z169" s="276"/>
      <c r="AA169" s="17"/>
      <c r="AB169" s="276"/>
      <c r="AC169" s="3"/>
      <c r="AD169" s="193">
        <f t="shared" si="22"/>
        <v>0</v>
      </c>
      <c r="AE169" s="190" t="b">
        <f t="shared" si="23"/>
        <v>1</v>
      </c>
    </row>
    <row r="170" spans="1:31" ht="16.5">
      <c r="A170" s="2"/>
      <c r="B170" s="5" t="s">
        <v>28</v>
      </c>
      <c r="C170" s="262"/>
      <c r="D170" s="271"/>
      <c r="E170" s="262"/>
      <c r="F170" s="271"/>
      <c r="G170" s="271"/>
      <c r="H170" s="271"/>
      <c r="I170" s="539"/>
      <c r="J170" s="271"/>
      <c r="K170" s="262"/>
      <c r="L170" s="271"/>
      <c r="M170" s="262"/>
      <c r="N170" s="271"/>
      <c r="O170" s="234">
        <f>0.06</f>
        <v>0.06</v>
      </c>
      <c r="P170" s="262"/>
      <c r="Q170" s="271"/>
      <c r="R170" s="262"/>
      <c r="S170" s="271"/>
      <c r="T170" s="262"/>
      <c r="U170" s="271"/>
      <c r="V170" s="262"/>
      <c r="W170" s="271"/>
      <c r="X170" s="234">
        <v>0.06</v>
      </c>
      <c r="Y170" s="262"/>
      <c r="Z170" s="271"/>
      <c r="AA170" s="262">
        <f t="shared" ref="AA170:AB173" si="31">Y170+V170+T170</f>
        <v>0</v>
      </c>
      <c r="AB170" s="271">
        <f t="shared" si="31"/>
        <v>0</v>
      </c>
      <c r="AC170" s="5"/>
      <c r="AD170" s="193">
        <f t="shared" si="22"/>
        <v>0</v>
      </c>
      <c r="AE170" s="190" t="b">
        <f t="shared" si="23"/>
        <v>1</v>
      </c>
    </row>
    <row r="171" spans="1:31" ht="16.5">
      <c r="A171" s="2"/>
      <c r="B171" s="5" t="s">
        <v>29</v>
      </c>
      <c r="C171" s="262"/>
      <c r="D171" s="271"/>
      <c r="E171" s="262"/>
      <c r="F171" s="271"/>
      <c r="G171" s="271"/>
      <c r="H171" s="271"/>
      <c r="I171" s="539"/>
      <c r="J171" s="271"/>
      <c r="K171" s="262"/>
      <c r="L171" s="271"/>
      <c r="M171" s="262"/>
      <c r="N171" s="271"/>
      <c r="O171" s="234">
        <f>0.06/12*9</f>
        <v>4.4999999999999998E-2</v>
      </c>
      <c r="P171" s="262"/>
      <c r="Q171" s="271"/>
      <c r="R171" s="262"/>
      <c r="S171" s="271"/>
      <c r="T171" s="262"/>
      <c r="U171" s="271"/>
      <c r="V171" s="262"/>
      <c r="W171" s="271"/>
      <c r="X171" s="234">
        <v>4.4999999999999998E-2</v>
      </c>
      <c r="Y171" s="262"/>
      <c r="Z171" s="271"/>
      <c r="AA171" s="262">
        <f t="shared" si="31"/>
        <v>0</v>
      </c>
      <c r="AB171" s="271">
        <f t="shared" si="31"/>
        <v>0</v>
      </c>
      <c r="AC171" s="5"/>
      <c r="AD171" s="193">
        <f t="shared" si="22"/>
        <v>0</v>
      </c>
      <c r="AE171" s="190" t="b">
        <f t="shared" si="23"/>
        <v>1</v>
      </c>
    </row>
    <row r="172" spans="1:31" ht="16.5">
      <c r="A172" s="2"/>
      <c r="B172" s="5" t="s">
        <v>30</v>
      </c>
      <c r="C172" s="262"/>
      <c r="D172" s="271"/>
      <c r="E172" s="262"/>
      <c r="F172" s="271"/>
      <c r="G172" s="271"/>
      <c r="H172" s="271"/>
      <c r="I172" s="539"/>
      <c r="J172" s="271"/>
      <c r="K172" s="262"/>
      <c r="L172" s="271"/>
      <c r="M172" s="262"/>
      <c r="N172" s="271"/>
      <c r="O172" s="234">
        <f>0.06/12*6</f>
        <v>0.03</v>
      </c>
      <c r="P172" s="262"/>
      <c r="Q172" s="271"/>
      <c r="R172" s="262"/>
      <c r="S172" s="271"/>
      <c r="T172" s="262"/>
      <c r="U172" s="271"/>
      <c r="V172" s="262"/>
      <c r="W172" s="271"/>
      <c r="X172" s="234">
        <v>0.03</v>
      </c>
      <c r="Y172" s="262"/>
      <c r="Z172" s="271"/>
      <c r="AA172" s="262">
        <f t="shared" si="31"/>
        <v>0</v>
      </c>
      <c r="AB172" s="271">
        <f t="shared" si="31"/>
        <v>0</v>
      </c>
      <c r="AC172" s="5"/>
      <c r="AD172" s="193">
        <f t="shared" si="22"/>
        <v>0</v>
      </c>
      <c r="AE172" s="190" t="b">
        <f t="shared" si="23"/>
        <v>1</v>
      </c>
    </row>
    <row r="173" spans="1:31" ht="16.5">
      <c r="A173" s="2"/>
      <c r="B173" s="5" t="s">
        <v>31</v>
      </c>
      <c r="C173" s="262"/>
      <c r="D173" s="271"/>
      <c r="E173" s="262"/>
      <c r="F173" s="271"/>
      <c r="G173" s="271"/>
      <c r="H173" s="271"/>
      <c r="I173" s="539"/>
      <c r="J173" s="271"/>
      <c r="K173" s="262"/>
      <c r="L173" s="271"/>
      <c r="M173" s="262"/>
      <c r="N173" s="271"/>
      <c r="O173" s="234">
        <f>0.06/12*3</f>
        <v>1.4999999999999999E-2</v>
      </c>
      <c r="P173" s="262"/>
      <c r="Q173" s="271"/>
      <c r="R173" s="262"/>
      <c r="S173" s="271"/>
      <c r="T173" s="262"/>
      <c r="U173" s="271"/>
      <c r="V173" s="262"/>
      <c r="W173" s="271"/>
      <c r="X173" s="234">
        <v>1.4999999999999999E-2</v>
      </c>
      <c r="Y173" s="262"/>
      <c r="Z173" s="271"/>
      <c r="AA173" s="262">
        <f t="shared" si="31"/>
        <v>0</v>
      </c>
      <c r="AB173" s="271">
        <f t="shared" si="31"/>
        <v>0</v>
      </c>
      <c r="AC173" s="5"/>
      <c r="AD173" s="193">
        <f t="shared" si="22"/>
        <v>0</v>
      </c>
      <c r="AE173" s="190" t="b">
        <f t="shared" si="23"/>
        <v>1</v>
      </c>
    </row>
    <row r="174" spans="1:31" s="279" customFormat="1" ht="16.5">
      <c r="A174" s="182"/>
      <c r="B174" s="185" t="s">
        <v>16</v>
      </c>
      <c r="C174" s="185"/>
      <c r="D174" s="559"/>
      <c r="E174" s="185"/>
      <c r="F174" s="559"/>
      <c r="G174" s="559"/>
      <c r="H174" s="559"/>
      <c r="I174" s="354"/>
      <c r="J174" s="559"/>
      <c r="K174" s="185"/>
      <c r="L174" s="559"/>
      <c r="M174" s="185"/>
      <c r="N174" s="559"/>
      <c r="O174" s="277"/>
      <c r="P174" s="185"/>
      <c r="Q174" s="559"/>
      <c r="R174" s="185"/>
      <c r="S174" s="559"/>
      <c r="T174" s="185"/>
      <c r="U174" s="559"/>
      <c r="V174" s="185"/>
      <c r="W174" s="559"/>
      <c r="X174" s="277"/>
      <c r="Y174" s="185">
        <f>SUM(Y170:Y173)</f>
        <v>0</v>
      </c>
      <c r="Z174" s="559">
        <f t="shared" ref="Z174:AB174" si="32">SUM(Z170:Z173)</f>
        <v>0</v>
      </c>
      <c r="AA174" s="185">
        <f t="shared" si="32"/>
        <v>0</v>
      </c>
      <c r="AB174" s="559">
        <f t="shared" si="32"/>
        <v>0</v>
      </c>
      <c r="AC174" s="185"/>
      <c r="AD174" s="278">
        <f t="shared" si="22"/>
        <v>0</v>
      </c>
      <c r="AE174" s="279" t="b">
        <f t="shared" si="23"/>
        <v>1</v>
      </c>
    </row>
    <row r="175" spans="1:31" ht="16.5">
      <c r="A175" s="2">
        <v>6.05</v>
      </c>
      <c r="B175" s="3" t="s">
        <v>35</v>
      </c>
      <c r="C175" s="17"/>
      <c r="D175" s="276"/>
      <c r="E175" s="17"/>
      <c r="F175" s="276"/>
      <c r="G175" s="276"/>
      <c r="H175" s="276"/>
      <c r="I175" s="359"/>
      <c r="J175" s="276"/>
      <c r="K175" s="17"/>
      <c r="L175" s="276"/>
      <c r="M175" s="17"/>
      <c r="N175" s="276"/>
      <c r="O175" s="244"/>
      <c r="P175" s="17"/>
      <c r="Q175" s="276"/>
      <c r="R175" s="17"/>
      <c r="S175" s="276"/>
      <c r="T175" s="17"/>
      <c r="U175" s="276"/>
      <c r="V175" s="17"/>
      <c r="W175" s="276"/>
      <c r="X175" s="244"/>
      <c r="Y175" s="17"/>
      <c r="Z175" s="276"/>
      <c r="AA175" s="17"/>
      <c r="AB175" s="276"/>
      <c r="AC175" s="3"/>
      <c r="AD175" s="193">
        <f t="shared" si="22"/>
        <v>0</v>
      </c>
      <c r="AE175" s="190" t="b">
        <f t="shared" si="23"/>
        <v>1</v>
      </c>
    </row>
    <row r="176" spans="1:31" ht="16.5">
      <c r="A176" s="2"/>
      <c r="B176" s="5" t="s">
        <v>28</v>
      </c>
      <c r="C176" s="262"/>
      <c r="D176" s="271"/>
      <c r="E176" s="262"/>
      <c r="F176" s="271"/>
      <c r="G176" s="271"/>
      <c r="H176" s="271"/>
      <c r="I176" s="539"/>
      <c r="J176" s="271"/>
      <c r="K176" s="262"/>
      <c r="L176" s="271"/>
      <c r="M176" s="262"/>
      <c r="N176" s="271"/>
      <c r="O176" s="234">
        <f>0.06</f>
        <v>0.06</v>
      </c>
      <c r="P176" s="262"/>
      <c r="Q176" s="271"/>
      <c r="R176" s="262"/>
      <c r="S176" s="271"/>
      <c r="T176" s="262"/>
      <c r="U176" s="271"/>
      <c r="V176" s="262"/>
      <c r="W176" s="271"/>
      <c r="X176" s="234">
        <v>0.06</v>
      </c>
      <c r="Y176" s="262"/>
      <c r="Z176" s="271"/>
      <c r="AA176" s="262">
        <f t="shared" ref="AA176:AB179" si="33">Y176+V176+T176</f>
        <v>0</v>
      </c>
      <c r="AB176" s="271">
        <f t="shared" si="33"/>
        <v>0</v>
      </c>
      <c r="AC176" s="5"/>
      <c r="AD176" s="193">
        <f t="shared" si="22"/>
        <v>0</v>
      </c>
      <c r="AE176" s="190" t="b">
        <f t="shared" si="23"/>
        <v>1</v>
      </c>
    </row>
    <row r="177" spans="1:31" ht="16.5">
      <c r="A177" s="2"/>
      <c r="B177" s="5" t="s">
        <v>29</v>
      </c>
      <c r="C177" s="262"/>
      <c r="D177" s="271"/>
      <c r="E177" s="262"/>
      <c r="F177" s="271"/>
      <c r="G177" s="271"/>
      <c r="H177" s="271"/>
      <c r="I177" s="539"/>
      <c r="J177" s="271"/>
      <c r="K177" s="262"/>
      <c r="L177" s="271"/>
      <c r="M177" s="262"/>
      <c r="N177" s="271"/>
      <c r="O177" s="234">
        <f>0.06/12*9</f>
        <v>4.4999999999999998E-2</v>
      </c>
      <c r="P177" s="262"/>
      <c r="Q177" s="271"/>
      <c r="R177" s="262"/>
      <c r="S177" s="271"/>
      <c r="T177" s="262"/>
      <c r="U177" s="271"/>
      <c r="V177" s="262"/>
      <c r="W177" s="271"/>
      <c r="X177" s="234">
        <v>4.4999999999999998E-2</v>
      </c>
      <c r="Y177" s="262"/>
      <c r="Z177" s="271"/>
      <c r="AA177" s="262">
        <f t="shared" si="33"/>
        <v>0</v>
      </c>
      <c r="AB177" s="271">
        <f t="shared" si="33"/>
        <v>0</v>
      </c>
      <c r="AC177" s="5"/>
      <c r="AD177" s="193">
        <f t="shared" si="22"/>
        <v>0</v>
      </c>
      <c r="AE177" s="190" t="b">
        <f t="shared" si="23"/>
        <v>1</v>
      </c>
    </row>
    <row r="178" spans="1:31" ht="16.5">
      <c r="A178" s="2"/>
      <c r="B178" s="5" t="s">
        <v>30</v>
      </c>
      <c r="C178" s="262"/>
      <c r="D178" s="271"/>
      <c r="E178" s="262"/>
      <c r="F178" s="271"/>
      <c r="G178" s="271"/>
      <c r="H178" s="271"/>
      <c r="I178" s="539"/>
      <c r="J178" s="271"/>
      <c r="K178" s="262"/>
      <c r="L178" s="271"/>
      <c r="M178" s="262"/>
      <c r="N178" s="271"/>
      <c r="O178" s="234">
        <f>0.06/12*6</f>
        <v>0.03</v>
      </c>
      <c r="P178" s="262"/>
      <c r="Q178" s="271"/>
      <c r="R178" s="262"/>
      <c r="S178" s="271"/>
      <c r="T178" s="262"/>
      <c r="U178" s="271"/>
      <c r="V178" s="262"/>
      <c r="W178" s="271"/>
      <c r="X178" s="234">
        <v>0.03</v>
      </c>
      <c r="Y178" s="262"/>
      <c r="Z178" s="271"/>
      <c r="AA178" s="262">
        <f t="shared" si="33"/>
        <v>0</v>
      </c>
      <c r="AB178" s="271">
        <f t="shared" si="33"/>
        <v>0</v>
      </c>
      <c r="AC178" s="5"/>
      <c r="AD178" s="193">
        <f t="shared" si="22"/>
        <v>0</v>
      </c>
      <c r="AE178" s="190" t="b">
        <f t="shared" si="23"/>
        <v>1</v>
      </c>
    </row>
    <row r="179" spans="1:31" ht="16.5">
      <c r="A179" s="2"/>
      <c r="B179" s="5" t="s">
        <v>31</v>
      </c>
      <c r="C179" s="262"/>
      <c r="D179" s="271"/>
      <c r="E179" s="262"/>
      <c r="F179" s="271"/>
      <c r="G179" s="271"/>
      <c r="H179" s="271"/>
      <c r="I179" s="539"/>
      <c r="J179" s="271"/>
      <c r="K179" s="262"/>
      <c r="L179" s="271"/>
      <c r="M179" s="262"/>
      <c r="N179" s="271"/>
      <c r="O179" s="234">
        <f>0.06/12*3</f>
        <v>1.4999999999999999E-2</v>
      </c>
      <c r="P179" s="262"/>
      <c r="Q179" s="271"/>
      <c r="R179" s="262"/>
      <c r="S179" s="271"/>
      <c r="T179" s="262"/>
      <c r="U179" s="271"/>
      <c r="V179" s="262"/>
      <c r="W179" s="271"/>
      <c r="X179" s="234">
        <v>1.4999999999999999E-2</v>
      </c>
      <c r="Y179" s="262"/>
      <c r="Z179" s="271"/>
      <c r="AA179" s="262">
        <f t="shared" si="33"/>
        <v>0</v>
      </c>
      <c r="AB179" s="271">
        <f t="shared" si="33"/>
        <v>0</v>
      </c>
      <c r="AC179" s="5"/>
      <c r="AD179" s="193">
        <f t="shared" si="22"/>
        <v>0</v>
      </c>
      <c r="AE179" s="190" t="b">
        <f t="shared" si="23"/>
        <v>1</v>
      </c>
    </row>
    <row r="180" spans="1:31" s="279" customFormat="1" ht="16.5">
      <c r="A180" s="182"/>
      <c r="B180" s="185" t="s">
        <v>36</v>
      </c>
      <c r="C180" s="185"/>
      <c r="D180" s="559"/>
      <c r="E180" s="185"/>
      <c r="F180" s="559"/>
      <c r="G180" s="559"/>
      <c r="H180" s="559"/>
      <c r="I180" s="354"/>
      <c r="J180" s="559"/>
      <c r="K180" s="185"/>
      <c r="L180" s="559"/>
      <c r="M180" s="185"/>
      <c r="N180" s="559"/>
      <c r="O180" s="277"/>
      <c r="P180" s="185"/>
      <c r="Q180" s="559"/>
      <c r="R180" s="185"/>
      <c r="S180" s="559"/>
      <c r="T180" s="185"/>
      <c r="U180" s="559"/>
      <c r="V180" s="185"/>
      <c r="W180" s="559"/>
      <c r="X180" s="277"/>
      <c r="Y180" s="185">
        <f>SUM(Y176:Y179)</f>
        <v>0</v>
      </c>
      <c r="Z180" s="559">
        <f t="shared" ref="Z180:AB180" si="34">SUM(Z176:Z179)</f>
        <v>0</v>
      </c>
      <c r="AA180" s="185">
        <f t="shared" si="34"/>
        <v>0</v>
      </c>
      <c r="AB180" s="559">
        <f t="shared" si="34"/>
        <v>0</v>
      </c>
      <c r="AC180" s="185"/>
      <c r="AD180" s="278">
        <f t="shared" si="22"/>
        <v>0</v>
      </c>
      <c r="AE180" s="279" t="b">
        <f t="shared" si="23"/>
        <v>1</v>
      </c>
    </row>
    <row r="181" spans="1:31" ht="16.5">
      <c r="A181" s="2">
        <v>6.06</v>
      </c>
      <c r="B181" s="3" t="s">
        <v>37</v>
      </c>
      <c r="C181" s="17"/>
      <c r="D181" s="276"/>
      <c r="E181" s="17"/>
      <c r="F181" s="276"/>
      <c r="G181" s="276"/>
      <c r="H181" s="276"/>
      <c r="I181" s="359"/>
      <c r="J181" s="276"/>
      <c r="K181" s="17"/>
      <c r="L181" s="276"/>
      <c r="M181" s="17"/>
      <c r="N181" s="276"/>
      <c r="O181" s="244"/>
      <c r="P181" s="17"/>
      <c r="Q181" s="276"/>
      <c r="R181" s="17"/>
      <c r="S181" s="276"/>
      <c r="T181" s="17"/>
      <c r="U181" s="276"/>
      <c r="V181" s="17"/>
      <c r="W181" s="276"/>
      <c r="X181" s="244"/>
      <c r="Y181" s="17"/>
      <c r="Z181" s="276"/>
      <c r="AA181" s="17"/>
      <c r="AB181" s="276"/>
      <c r="AC181" s="3"/>
      <c r="AD181" s="193">
        <f t="shared" si="22"/>
        <v>0</v>
      </c>
      <c r="AE181" s="190" t="b">
        <f t="shared" si="23"/>
        <v>1</v>
      </c>
    </row>
    <row r="182" spans="1:31" ht="16.5">
      <c r="A182" s="2"/>
      <c r="B182" s="5" t="s">
        <v>28</v>
      </c>
      <c r="C182" s="262"/>
      <c r="D182" s="271"/>
      <c r="E182" s="262"/>
      <c r="F182" s="271"/>
      <c r="G182" s="271"/>
      <c r="H182" s="271"/>
      <c r="I182" s="539"/>
      <c r="J182" s="271"/>
      <c r="K182" s="262"/>
      <c r="L182" s="271"/>
      <c r="M182" s="262"/>
      <c r="N182" s="271"/>
      <c r="O182" s="233">
        <v>0.2</v>
      </c>
      <c r="P182" s="262"/>
      <c r="Q182" s="271"/>
      <c r="R182" s="262"/>
      <c r="S182" s="271"/>
      <c r="T182" s="262"/>
      <c r="U182" s="271"/>
      <c r="V182" s="262"/>
      <c r="W182" s="271"/>
      <c r="X182" s="233">
        <v>0.2</v>
      </c>
      <c r="Y182" s="262"/>
      <c r="Z182" s="271"/>
      <c r="AA182" s="262">
        <f t="shared" ref="AA182:AB185" si="35">Y182+V182+T182</f>
        <v>0</v>
      </c>
      <c r="AB182" s="271">
        <f t="shared" si="35"/>
        <v>0</v>
      </c>
      <c r="AC182" s="5"/>
      <c r="AD182" s="193">
        <f t="shared" si="22"/>
        <v>0</v>
      </c>
      <c r="AE182" s="190" t="b">
        <f t="shared" si="23"/>
        <v>1</v>
      </c>
    </row>
    <row r="183" spans="1:31" ht="16.5">
      <c r="A183" s="2"/>
      <c r="B183" s="5" t="s">
        <v>29</v>
      </c>
      <c r="C183" s="262"/>
      <c r="D183" s="271"/>
      <c r="E183" s="262"/>
      <c r="F183" s="271"/>
      <c r="G183" s="271"/>
      <c r="H183" s="271"/>
      <c r="I183" s="539"/>
      <c r="J183" s="271"/>
      <c r="K183" s="262"/>
      <c r="L183" s="271"/>
      <c r="M183" s="262"/>
      <c r="N183" s="271"/>
      <c r="O183" s="233">
        <f>0.2/12*9</f>
        <v>0.15</v>
      </c>
      <c r="P183" s="262"/>
      <c r="Q183" s="271"/>
      <c r="R183" s="262"/>
      <c r="S183" s="271"/>
      <c r="T183" s="262"/>
      <c r="U183" s="271"/>
      <c r="V183" s="262"/>
      <c r="W183" s="271"/>
      <c r="X183" s="233">
        <v>0.15</v>
      </c>
      <c r="Y183" s="262"/>
      <c r="Z183" s="271"/>
      <c r="AA183" s="262">
        <f t="shared" si="35"/>
        <v>0</v>
      </c>
      <c r="AB183" s="271">
        <f t="shared" si="35"/>
        <v>0</v>
      </c>
      <c r="AC183" s="5"/>
      <c r="AD183" s="193">
        <f t="shared" si="22"/>
        <v>0</v>
      </c>
      <c r="AE183" s="190" t="b">
        <f t="shared" si="23"/>
        <v>1</v>
      </c>
    </row>
    <row r="184" spans="1:31" ht="16.5">
      <c r="A184" s="2"/>
      <c r="B184" s="5" t="s">
        <v>30</v>
      </c>
      <c r="C184" s="262"/>
      <c r="D184" s="271"/>
      <c r="E184" s="262"/>
      <c r="F184" s="271"/>
      <c r="G184" s="271"/>
      <c r="H184" s="271"/>
      <c r="I184" s="539"/>
      <c r="J184" s="271"/>
      <c r="K184" s="262"/>
      <c r="L184" s="271"/>
      <c r="M184" s="262"/>
      <c r="N184" s="271"/>
      <c r="O184" s="233">
        <f>0.2/12*6</f>
        <v>0.1</v>
      </c>
      <c r="P184" s="262"/>
      <c r="Q184" s="271"/>
      <c r="R184" s="262"/>
      <c r="S184" s="271"/>
      <c r="T184" s="262"/>
      <c r="U184" s="271"/>
      <c r="V184" s="262"/>
      <c r="W184" s="271"/>
      <c r="X184" s="233">
        <v>0.1</v>
      </c>
      <c r="Y184" s="262"/>
      <c r="Z184" s="271"/>
      <c r="AA184" s="262">
        <f t="shared" si="35"/>
        <v>0</v>
      </c>
      <c r="AB184" s="271">
        <f t="shared" si="35"/>
        <v>0</v>
      </c>
      <c r="AC184" s="5"/>
      <c r="AD184" s="193">
        <f t="shared" si="22"/>
        <v>0</v>
      </c>
      <c r="AE184" s="190" t="b">
        <f t="shared" si="23"/>
        <v>1</v>
      </c>
    </row>
    <row r="185" spans="1:31" ht="16.5">
      <c r="A185" s="2"/>
      <c r="B185" s="5" t="s">
        <v>31</v>
      </c>
      <c r="C185" s="262"/>
      <c r="D185" s="271"/>
      <c r="E185" s="262"/>
      <c r="F185" s="271"/>
      <c r="G185" s="271"/>
      <c r="H185" s="271"/>
      <c r="I185" s="539"/>
      <c r="J185" s="271"/>
      <c r="K185" s="262"/>
      <c r="L185" s="271"/>
      <c r="M185" s="262"/>
      <c r="N185" s="271"/>
      <c r="O185" s="233">
        <f>0.2/12*3</f>
        <v>0.05</v>
      </c>
      <c r="P185" s="262"/>
      <c r="Q185" s="271"/>
      <c r="R185" s="262"/>
      <c r="S185" s="271"/>
      <c r="T185" s="262"/>
      <c r="U185" s="271"/>
      <c r="V185" s="262"/>
      <c r="W185" s="271"/>
      <c r="X185" s="233">
        <v>0.05</v>
      </c>
      <c r="Y185" s="262"/>
      <c r="Z185" s="271"/>
      <c r="AA185" s="262">
        <f t="shared" si="35"/>
        <v>0</v>
      </c>
      <c r="AB185" s="271">
        <f t="shared" si="35"/>
        <v>0</v>
      </c>
      <c r="AC185" s="5"/>
      <c r="AD185" s="193">
        <f t="shared" si="22"/>
        <v>0</v>
      </c>
      <c r="AE185" s="190" t="b">
        <f t="shared" si="23"/>
        <v>1</v>
      </c>
    </row>
    <row r="186" spans="1:31" s="279" customFormat="1" ht="16.5">
      <c r="A186" s="182"/>
      <c r="B186" s="185" t="s">
        <v>36</v>
      </c>
      <c r="C186" s="185"/>
      <c r="D186" s="559"/>
      <c r="E186" s="185"/>
      <c r="F186" s="559"/>
      <c r="G186" s="559"/>
      <c r="H186" s="559"/>
      <c r="I186" s="354"/>
      <c r="J186" s="559"/>
      <c r="K186" s="185"/>
      <c r="L186" s="559"/>
      <c r="M186" s="185"/>
      <c r="N186" s="559"/>
      <c r="O186" s="263"/>
      <c r="P186" s="185"/>
      <c r="Q186" s="559"/>
      <c r="R186" s="185"/>
      <c r="S186" s="559"/>
      <c r="T186" s="185"/>
      <c r="U186" s="559"/>
      <c r="V186" s="185"/>
      <c r="W186" s="559"/>
      <c r="X186" s="263"/>
      <c r="Y186" s="185">
        <f>SUM(Y182:Y185)</f>
        <v>0</v>
      </c>
      <c r="Z186" s="559">
        <f t="shared" ref="Z186:AB186" si="36">SUM(Z182:Z185)</f>
        <v>0</v>
      </c>
      <c r="AA186" s="185">
        <f t="shared" si="36"/>
        <v>0</v>
      </c>
      <c r="AB186" s="559">
        <f t="shared" si="36"/>
        <v>0</v>
      </c>
      <c r="AC186" s="185"/>
      <c r="AD186" s="278">
        <f t="shared" si="22"/>
        <v>0</v>
      </c>
      <c r="AE186" s="279" t="b">
        <f t="shared" si="23"/>
        <v>1</v>
      </c>
    </row>
    <row r="187" spans="1:31" ht="16.5">
      <c r="A187" s="2">
        <v>6.07</v>
      </c>
      <c r="B187" s="3" t="s">
        <v>241</v>
      </c>
      <c r="C187" s="17"/>
      <c r="D187" s="276"/>
      <c r="E187" s="17"/>
      <c r="F187" s="276"/>
      <c r="G187" s="276"/>
      <c r="H187" s="276"/>
      <c r="I187" s="359"/>
      <c r="J187" s="276"/>
      <c r="K187" s="17"/>
      <c r="L187" s="276"/>
      <c r="M187" s="17"/>
      <c r="N187" s="276"/>
      <c r="O187" s="239"/>
      <c r="P187" s="17"/>
      <c r="Q187" s="276"/>
      <c r="R187" s="17"/>
      <c r="S187" s="276"/>
      <c r="T187" s="17"/>
      <c r="U187" s="276"/>
      <c r="V187" s="17"/>
      <c r="W187" s="276"/>
      <c r="X187" s="239"/>
      <c r="Y187" s="17"/>
      <c r="Z187" s="276"/>
      <c r="AA187" s="17"/>
      <c r="AB187" s="276"/>
      <c r="AC187" s="3"/>
      <c r="AD187" s="193">
        <f t="shared" si="22"/>
        <v>0</v>
      </c>
      <c r="AE187" s="190" t="b">
        <f t="shared" si="23"/>
        <v>1</v>
      </c>
    </row>
    <row r="188" spans="1:31" ht="16.5">
      <c r="A188" s="2"/>
      <c r="B188" s="5" t="s">
        <v>28</v>
      </c>
      <c r="C188" s="262"/>
      <c r="D188" s="271"/>
      <c r="E188" s="262"/>
      <c r="F188" s="271"/>
      <c r="G188" s="271"/>
      <c r="H188" s="271"/>
      <c r="I188" s="539"/>
      <c r="J188" s="271"/>
      <c r="K188" s="262"/>
      <c r="L188" s="271"/>
      <c r="M188" s="262"/>
      <c r="N188" s="271"/>
      <c r="O188" s="234">
        <f>0.06</f>
        <v>0.06</v>
      </c>
      <c r="P188" s="262"/>
      <c r="Q188" s="271"/>
      <c r="R188" s="262"/>
      <c r="S188" s="271"/>
      <c r="T188" s="262"/>
      <c r="U188" s="271"/>
      <c r="V188" s="262"/>
      <c r="W188" s="271"/>
      <c r="X188" s="234">
        <v>0.06</v>
      </c>
      <c r="Y188" s="262"/>
      <c r="Z188" s="271"/>
      <c r="AA188" s="262">
        <f t="shared" ref="AA188:AB191" si="37">Y188+V188+T188</f>
        <v>0</v>
      </c>
      <c r="AB188" s="271">
        <f t="shared" si="37"/>
        <v>0</v>
      </c>
      <c r="AC188" s="5"/>
      <c r="AD188" s="193">
        <f t="shared" si="22"/>
        <v>0</v>
      </c>
      <c r="AE188" s="190" t="b">
        <f t="shared" si="23"/>
        <v>1</v>
      </c>
    </row>
    <row r="189" spans="1:31" ht="16.5">
      <c r="A189" s="2"/>
      <c r="B189" s="5" t="s">
        <v>29</v>
      </c>
      <c r="C189" s="262"/>
      <c r="D189" s="271"/>
      <c r="E189" s="262"/>
      <c r="F189" s="271"/>
      <c r="G189" s="271"/>
      <c r="H189" s="271"/>
      <c r="I189" s="539"/>
      <c r="J189" s="271"/>
      <c r="K189" s="262"/>
      <c r="L189" s="271"/>
      <c r="M189" s="262"/>
      <c r="N189" s="271"/>
      <c r="O189" s="234">
        <f>0.06/12*9</f>
        <v>4.4999999999999998E-2</v>
      </c>
      <c r="P189" s="262"/>
      <c r="Q189" s="271"/>
      <c r="R189" s="262"/>
      <c r="S189" s="271"/>
      <c r="T189" s="262"/>
      <c r="U189" s="271"/>
      <c r="V189" s="262"/>
      <c r="W189" s="271"/>
      <c r="X189" s="234">
        <v>4.4999999999999998E-2</v>
      </c>
      <c r="Y189" s="262"/>
      <c r="Z189" s="271"/>
      <c r="AA189" s="262">
        <f t="shared" si="37"/>
        <v>0</v>
      </c>
      <c r="AB189" s="271">
        <f t="shared" si="37"/>
        <v>0</v>
      </c>
      <c r="AC189" s="5"/>
      <c r="AD189" s="193">
        <f t="shared" si="22"/>
        <v>0</v>
      </c>
      <c r="AE189" s="190" t="b">
        <f t="shared" si="23"/>
        <v>1</v>
      </c>
    </row>
    <row r="190" spans="1:31" ht="16.5">
      <c r="A190" s="2"/>
      <c r="B190" s="5" t="s">
        <v>30</v>
      </c>
      <c r="C190" s="262"/>
      <c r="D190" s="271"/>
      <c r="E190" s="262"/>
      <c r="F190" s="271"/>
      <c r="G190" s="271"/>
      <c r="H190" s="271"/>
      <c r="I190" s="539"/>
      <c r="J190" s="271"/>
      <c r="K190" s="262"/>
      <c r="L190" s="271"/>
      <c r="M190" s="262"/>
      <c r="N190" s="271"/>
      <c r="O190" s="234">
        <f>0.06/12*6</f>
        <v>0.03</v>
      </c>
      <c r="P190" s="262"/>
      <c r="Q190" s="271"/>
      <c r="R190" s="262"/>
      <c r="S190" s="271"/>
      <c r="T190" s="262"/>
      <c r="U190" s="271"/>
      <c r="V190" s="262"/>
      <c r="W190" s="271"/>
      <c r="X190" s="234">
        <v>0.03</v>
      </c>
      <c r="Y190" s="262"/>
      <c r="Z190" s="271"/>
      <c r="AA190" s="262">
        <f t="shared" si="37"/>
        <v>0</v>
      </c>
      <c r="AB190" s="271">
        <f t="shared" si="37"/>
        <v>0</v>
      </c>
      <c r="AC190" s="5"/>
      <c r="AD190" s="193">
        <f t="shared" si="22"/>
        <v>0</v>
      </c>
      <c r="AE190" s="190" t="b">
        <f t="shared" si="23"/>
        <v>1</v>
      </c>
    </row>
    <row r="191" spans="1:31" ht="16.5">
      <c r="A191" s="2"/>
      <c r="B191" s="5" t="s">
        <v>31</v>
      </c>
      <c r="C191" s="262"/>
      <c r="D191" s="271"/>
      <c r="E191" s="262"/>
      <c r="F191" s="271"/>
      <c r="G191" s="271"/>
      <c r="H191" s="271"/>
      <c r="I191" s="539"/>
      <c r="J191" s="271"/>
      <c r="K191" s="262"/>
      <c r="L191" s="271"/>
      <c r="M191" s="262"/>
      <c r="N191" s="271"/>
      <c r="O191" s="234">
        <f>0.06/12*3</f>
        <v>1.4999999999999999E-2</v>
      </c>
      <c r="P191" s="262"/>
      <c r="Q191" s="271"/>
      <c r="R191" s="262"/>
      <c r="S191" s="271"/>
      <c r="T191" s="262"/>
      <c r="U191" s="271"/>
      <c r="V191" s="262"/>
      <c r="W191" s="271"/>
      <c r="X191" s="234">
        <v>1.4999999999999999E-2</v>
      </c>
      <c r="Y191" s="262"/>
      <c r="Z191" s="271"/>
      <c r="AA191" s="262">
        <f t="shared" si="37"/>
        <v>0</v>
      </c>
      <c r="AB191" s="271">
        <f t="shared" si="37"/>
        <v>0</v>
      </c>
      <c r="AC191" s="5"/>
      <c r="AD191" s="193">
        <f t="shared" si="22"/>
        <v>0</v>
      </c>
      <c r="AE191" s="190" t="b">
        <f t="shared" si="23"/>
        <v>1</v>
      </c>
    </row>
    <row r="192" spans="1:31" s="279" customFormat="1" ht="16.5">
      <c r="A192" s="182"/>
      <c r="B192" s="185" t="s">
        <v>36</v>
      </c>
      <c r="C192" s="185"/>
      <c r="D192" s="559"/>
      <c r="E192" s="185"/>
      <c r="F192" s="559"/>
      <c r="G192" s="559"/>
      <c r="H192" s="559"/>
      <c r="I192" s="354"/>
      <c r="J192" s="559"/>
      <c r="K192" s="185"/>
      <c r="L192" s="559"/>
      <c r="M192" s="185"/>
      <c r="N192" s="559"/>
      <c r="O192" s="263"/>
      <c r="P192" s="185"/>
      <c r="Q192" s="559"/>
      <c r="R192" s="185"/>
      <c r="S192" s="559"/>
      <c r="T192" s="185"/>
      <c r="U192" s="559"/>
      <c r="V192" s="185"/>
      <c r="W192" s="559"/>
      <c r="X192" s="263"/>
      <c r="Y192" s="185">
        <f>SUM(Y188:Y191)</f>
        <v>0</v>
      </c>
      <c r="Z192" s="559">
        <f t="shared" ref="Z192:AB192" si="38">SUM(Z188:Z191)</f>
        <v>0</v>
      </c>
      <c r="AA192" s="185">
        <f t="shared" si="38"/>
        <v>0</v>
      </c>
      <c r="AB192" s="559">
        <f t="shared" si="38"/>
        <v>0</v>
      </c>
      <c r="AC192" s="185"/>
      <c r="AD192" s="278">
        <f t="shared" si="22"/>
        <v>0</v>
      </c>
      <c r="AE192" s="279" t="b">
        <f t="shared" si="23"/>
        <v>1</v>
      </c>
    </row>
    <row r="193" spans="1:31" s="290" customFormat="1" ht="16.5">
      <c r="A193" s="188"/>
      <c r="B193" s="288" t="s">
        <v>38</v>
      </c>
      <c r="C193" s="288"/>
      <c r="D193" s="667"/>
      <c r="E193" s="288"/>
      <c r="F193" s="667"/>
      <c r="G193" s="667"/>
      <c r="H193" s="667"/>
      <c r="I193" s="357"/>
      <c r="J193" s="667"/>
      <c r="K193" s="288"/>
      <c r="L193" s="667"/>
      <c r="M193" s="288"/>
      <c r="N193" s="667"/>
      <c r="O193" s="287"/>
      <c r="P193" s="288"/>
      <c r="Q193" s="667"/>
      <c r="R193" s="288"/>
      <c r="S193" s="667"/>
      <c r="T193" s="288"/>
      <c r="U193" s="667"/>
      <c r="V193" s="288"/>
      <c r="W193" s="667"/>
      <c r="X193" s="287"/>
      <c r="Y193" s="288">
        <f>Y192+Y186+Y180+Y174+Y168+Y162+Y156</f>
        <v>0</v>
      </c>
      <c r="Z193" s="667">
        <f t="shared" ref="Z193:AB193" si="39">Z192+Z186+Z180+Z174+Z168+Z162+Z156</f>
        <v>0</v>
      </c>
      <c r="AA193" s="288">
        <f t="shared" si="39"/>
        <v>0</v>
      </c>
      <c r="AB193" s="667">
        <f t="shared" si="39"/>
        <v>0</v>
      </c>
      <c r="AC193" s="288"/>
      <c r="AD193" s="289">
        <f t="shared" si="22"/>
        <v>0</v>
      </c>
      <c r="AE193" s="290" t="b">
        <f t="shared" si="23"/>
        <v>1</v>
      </c>
    </row>
    <row r="194" spans="1:31" ht="16.5">
      <c r="A194" s="307" t="s">
        <v>39</v>
      </c>
      <c r="B194" s="3" t="s">
        <v>40</v>
      </c>
      <c r="C194" s="17"/>
      <c r="D194" s="276"/>
      <c r="E194" s="17"/>
      <c r="F194" s="276"/>
      <c r="G194" s="276"/>
      <c r="H194" s="276"/>
      <c r="I194" s="359"/>
      <c r="J194" s="276"/>
      <c r="K194" s="17"/>
      <c r="L194" s="276"/>
      <c r="M194" s="17"/>
      <c r="N194" s="276"/>
      <c r="O194" s="239"/>
      <c r="P194" s="17"/>
      <c r="Q194" s="276"/>
      <c r="R194" s="17"/>
      <c r="S194" s="276"/>
      <c r="T194" s="17"/>
      <c r="U194" s="276"/>
      <c r="V194" s="17"/>
      <c r="W194" s="276"/>
      <c r="X194" s="239"/>
      <c r="Y194" s="17"/>
      <c r="Z194" s="276"/>
      <c r="AA194" s="17"/>
      <c r="AB194" s="276"/>
      <c r="AC194" s="3"/>
      <c r="AD194" s="193">
        <f t="shared" si="22"/>
        <v>0</v>
      </c>
      <c r="AE194" s="190" t="b">
        <f t="shared" si="23"/>
        <v>1</v>
      </c>
    </row>
    <row r="195" spans="1:31" ht="16.5">
      <c r="A195" s="4">
        <v>7</v>
      </c>
      <c r="B195" s="3" t="s">
        <v>256</v>
      </c>
      <c r="C195" s="17"/>
      <c r="D195" s="276"/>
      <c r="E195" s="17"/>
      <c r="F195" s="276"/>
      <c r="G195" s="276"/>
      <c r="H195" s="276"/>
      <c r="I195" s="359"/>
      <c r="J195" s="276"/>
      <c r="K195" s="17"/>
      <c r="L195" s="276"/>
      <c r="M195" s="17"/>
      <c r="N195" s="276"/>
      <c r="O195" s="239"/>
      <c r="P195" s="17"/>
      <c r="Q195" s="276"/>
      <c r="R195" s="17"/>
      <c r="S195" s="276"/>
      <c r="T195" s="17"/>
      <c r="U195" s="276"/>
      <c r="V195" s="17"/>
      <c r="W195" s="276"/>
      <c r="X195" s="239"/>
      <c r="Y195" s="17"/>
      <c r="Z195" s="276"/>
      <c r="AA195" s="17"/>
      <c r="AB195" s="276"/>
      <c r="AC195" s="3"/>
      <c r="AD195" s="193">
        <f t="shared" si="22"/>
        <v>0</v>
      </c>
      <c r="AE195" s="190" t="b">
        <f t="shared" si="23"/>
        <v>1</v>
      </c>
    </row>
    <row r="196" spans="1:31" ht="16.5">
      <c r="A196" s="2">
        <v>7.01</v>
      </c>
      <c r="B196" s="5" t="s">
        <v>257</v>
      </c>
      <c r="C196" s="262"/>
      <c r="D196" s="271"/>
      <c r="E196" s="262"/>
      <c r="F196" s="271"/>
      <c r="G196" s="271"/>
      <c r="H196" s="271"/>
      <c r="I196" s="539"/>
      <c r="J196" s="271"/>
      <c r="K196" s="262"/>
      <c r="L196" s="271"/>
      <c r="M196" s="262"/>
      <c r="N196" s="271"/>
      <c r="O196" s="229"/>
      <c r="P196" s="262"/>
      <c r="Q196" s="271"/>
      <c r="R196" s="262"/>
      <c r="S196" s="271"/>
      <c r="T196" s="262"/>
      <c r="U196" s="271"/>
      <c r="V196" s="262"/>
      <c r="W196" s="271"/>
      <c r="X196" s="229"/>
      <c r="Y196" s="262"/>
      <c r="Z196" s="271"/>
      <c r="AA196" s="262"/>
      <c r="AB196" s="271"/>
      <c r="AC196" s="5"/>
      <c r="AD196" s="193">
        <f t="shared" si="22"/>
        <v>0</v>
      </c>
      <c r="AE196" s="190" t="b">
        <f t="shared" si="23"/>
        <v>1</v>
      </c>
    </row>
    <row r="197" spans="1:31" ht="16.5">
      <c r="A197" s="2"/>
      <c r="B197" s="5" t="s">
        <v>41</v>
      </c>
      <c r="C197" s="262"/>
      <c r="D197" s="271"/>
      <c r="E197" s="262"/>
      <c r="F197" s="271"/>
      <c r="G197" s="271"/>
      <c r="H197" s="271"/>
      <c r="I197" s="539"/>
      <c r="J197" s="271"/>
      <c r="K197" s="262"/>
      <c r="L197" s="271"/>
      <c r="M197" s="262"/>
      <c r="N197" s="271"/>
      <c r="O197" s="229"/>
      <c r="P197" s="560"/>
      <c r="Q197" s="271">
        <f>O197*P197</f>
        <v>0</v>
      </c>
      <c r="R197" s="262">
        <f>P197</f>
        <v>0</v>
      </c>
      <c r="S197" s="271">
        <f>Q197</f>
        <v>0</v>
      </c>
      <c r="T197" s="262"/>
      <c r="U197" s="271"/>
      <c r="V197" s="262"/>
      <c r="W197" s="271"/>
      <c r="X197" s="229"/>
      <c r="Y197" s="560"/>
      <c r="Z197" s="271">
        <f>X197*Y197</f>
        <v>0</v>
      </c>
      <c r="AA197" s="262">
        <f t="shared" ref="AA197:AB205" si="40">Y197+V197+T197</f>
        <v>0</v>
      </c>
      <c r="AB197" s="271">
        <f t="shared" si="40"/>
        <v>0</v>
      </c>
      <c r="AC197" s="5"/>
      <c r="AD197" s="193">
        <f t="shared" si="22"/>
        <v>0</v>
      </c>
      <c r="AE197" s="190" t="b">
        <f t="shared" si="23"/>
        <v>1</v>
      </c>
    </row>
    <row r="198" spans="1:31" ht="16.5">
      <c r="A198" s="2"/>
      <c r="B198" s="5" t="s">
        <v>318</v>
      </c>
      <c r="C198" s="262">
        <v>2</v>
      </c>
      <c r="D198" s="271">
        <v>3.0000000000000001E-3</v>
      </c>
      <c r="E198" s="262">
        <v>0</v>
      </c>
      <c r="F198" s="271">
        <v>0</v>
      </c>
      <c r="G198" s="271">
        <f>(E198/C198)*100</f>
        <v>0</v>
      </c>
      <c r="H198" s="271">
        <f>(F198/D198)*100</f>
        <v>0</v>
      </c>
      <c r="I198" s="539">
        <f>C198-E198</f>
        <v>2</v>
      </c>
      <c r="J198" s="271">
        <f>D198-F198</f>
        <v>3.0000000000000001E-3</v>
      </c>
      <c r="K198" s="262"/>
      <c r="L198" s="271"/>
      <c r="M198" s="262"/>
      <c r="N198" s="271"/>
      <c r="O198" s="229">
        <v>0</v>
      </c>
      <c r="P198" s="262">
        <v>0</v>
      </c>
      <c r="Q198" s="271">
        <f t="shared" ref="Q198:Q205" si="41">O198*P198</f>
        <v>0</v>
      </c>
      <c r="R198" s="262">
        <f t="shared" ref="R198:R205" si="42">P198</f>
        <v>0</v>
      </c>
      <c r="S198" s="271">
        <f t="shared" ref="S198:S205" si="43">Q198</f>
        <v>0</v>
      </c>
      <c r="T198" s="262"/>
      <c r="U198" s="271"/>
      <c r="V198" s="262"/>
      <c r="W198" s="271"/>
      <c r="X198" s="229">
        <v>1.5E-3</v>
      </c>
      <c r="Y198" s="262">
        <v>0</v>
      </c>
      <c r="Z198" s="271">
        <f t="shared" ref="Z198:Z205" si="44">X198*Y198</f>
        <v>0</v>
      </c>
      <c r="AA198" s="262">
        <f t="shared" si="40"/>
        <v>0</v>
      </c>
      <c r="AB198" s="271">
        <f t="shared" si="40"/>
        <v>0</v>
      </c>
      <c r="AC198" s="5"/>
      <c r="AD198" s="193">
        <f t="shared" si="22"/>
        <v>0</v>
      </c>
      <c r="AE198" s="190" t="b">
        <f t="shared" si="23"/>
        <v>1</v>
      </c>
    </row>
    <row r="199" spans="1:31" ht="16.5">
      <c r="A199" s="2"/>
      <c r="B199" s="5" t="s">
        <v>319</v>
      </c>
      <c r="C199" s="262"/>
      <c r="D199" s="271"/>
      <c r="E199" s="262"/>
      <c r="F199" s="271"/>
      <c r="G199" s="271"/>
      <c r="H199" s="271"/>
      <c r="I199" s="539"/>
      <c r="J199" s="271"/>
      <c r="K199" s="262"/>
      <c r="L199" s="271"/>
      <c r="M199" s="262"/>
      <c r="N199" s="271"/>
      <c r="O199" s="229">
        <v>1.5E-3</v>
      </c>
      <c r="P199" s="262"/>
      <c r="Q199" s="271">
        <f t="shared" si="41"/>
        <v>0</v>
      </c>
      <c r="R199" s="262">
        <f t="shared" si="42"/>
        <v>0</v>
      </c>
      <c r="S199" s="271">
        <f t="shared" si="43"/>
        <v>0</v>
      </c>
      <c r="T199" s="262"/>
      <c r="U199" s="271"/>
      <c r="V199" s="262"/>
      <c r="W199" s="271"/>
      <c r="X199" s="229">
        <v>1.5E-3</v>
      </c>
      <c r="Y199" s="262"/>
      <c r="Z199" s="271">
        <f t="shared" si="44"/>
        <v>0</v>
      </c>
      <c r="AA199" s="262">
        <f t="shared" si="40"/>
        <v>0</v>
      </c>
      <c r="AB199" s="271">
        <f t="shared" si="40"/>
        <v>0</v>
      </c>
      <c r="AC199" s="5"/>
      <c r="AD199" s="193">
        <f t="shared" si="22"/>
        <v>0</v>
      </c>
      <c r="AE199" s="190" t="b">
        <f t="shared" si="23"/>
        <v>1</v>
      </c>
    </row>
    <row r="200" spans="1:31" ht="16.5">
      <c r="A200" s="2"/>
      <c r="B200" s="5" t="s">
        <v>320</v>
      </c>
      <c r="C200" s="262"/>
      <c r="D200" s="271"/>
      <c r="E200" s="262"/>
      <c r="F200" s="271"/>
      <c r="G200" s="271"/>
      <c r="H200" s="271"/>
      <c r="I200" s="539"/>
      <c r="J200" s="271"/>
      <c r="K200" s="262"/>
      <c r="L200" s="271"/>
      <c r="M200" s="262"/>
      <c r="N200" s="271"/>
      <c r="O200" s="229"/>
      <c r="P200" s="262"/>
      <c r="Q200" s="271">
        <f t="shared" si="41"/>
        <v>0</v>
      </c>
      <c r="R200" s="262">
        <f t="shared" si="42"/>
        <v>0</v>
      </c>
      <c r="S200" s="271">
        <f t="shared" si="43"/>
        <v>0</v>
      </c>
      <c r="T200" s="262"/>
      <c r="U200" s="271"/>
      <c r="V200" s="262"/>
      <c r="W200" s="271"/>
      <c r="X200" s="229"/>
      <c r="Y200" s="262"/>
      <c r="Z200" s="271">
        <f t="shared" si="44"/>
        <v>0</v>
      </c>
      <c r="AA200" s="262">
        <f t="shared" si="40"/>
        <v>0</v>
      </c>
      <c r="AB200" s="271">
        <f t="shared" si="40"/>
        <v>0</v>
      </c>
      <c r="AC200" s="5"/>
      <c r="AD200" s="193">
        <f t="shared" ref="AD200:AD263" si="45">AB200</f>
        <v>0</v>
      </c>
      <c r="AE200" s="190" t="b">
        <f t="shared" ref="AE200:AE263" si="46">AB200=Z200</f>
        <v>1</v>
      </c>
    </row>
    <row r="201" spans="1:31" ht="16.5">
      <c r="A201" s="2"/>
      <c r="B201" s="5" t="s">
        <v>328</v>
      </c>
      <c r="C201" s="262"/>
      <c r="D201" s="271"/>
      <c r="E201" s="262"/>
      <c r="F201" s="271"/>
      <c r="G201" s="271"/>
      <c r="H201" s="271"/>
      <c r="I201" s="539"/>
      <c r="J201" s="271"/>
      <c r="K201" s="262"/>
      <c r="L201" s="271"/>
      <c r="M201" s="262"/>
      <c r="N201" s="271"/>
      <c r="O201" s="229">
        <v>1.5E-3</v>
      </c>
      <c r="P201" s="262"/>
      <c r="Q201" s="271">
        <f t="shared" si="41"/>
        <v>0</v>
      </c>
      <c r="R201" s="262">
        <f t="shared" si="42"/>
        <v>0</v>
      </c>
      <c r="S201" s="271">
        <f t="shared" si="43"/>
        <v>0</v>
      </c>
      <c r="T201" s="262"/>
      <c r="U201" s="271"/>
      <c r="V201" s="262"/>
      <c r="W201" s="271"/>
      <c r="X201" s="229">
        <v>1.5E-3</v>
      </c>
      <c r="Y201" s="262"/>
      <c r="Z201" s="271">
        <f t="shared" si="44"/>
        <v>0</v>
      </c>
      <c r="AA201" s="262">
        <f t="shared" si="40"/>
        <v>0</v>
      </c>
      <c r="AB201" s="271">
        <f t="shared" si="40"/>
        <v>0</v>
      </c>
      <c r="AC201" s="5"/>
      <c r="AD201" s="193">
        <f t="shared" si="45"/>
        <v>0</v>
      </c>
      <c r="AE201" s="190" t="b">
        <f t="shared" si="46"/>
        <v>1</v>
      </c>
    </row>
    <row r="202" spans="1:31" ht="16.5">
      <c r="A202" s="2"/>
      <c r="B202" s="5" t="s">
        <v>329</v>
      </c>
      <c r="C202" s="262">
        <v>7</v>
      </c>
      <c r="D202" s="271">
        <v>1.0500000000000001E-2</v>
      </c>
      <c r="E202" s="262">
        <v>0</v>
      </c>
      <c r="F202" s="271">
        <v>0</v>
      </c>
      <c r="G202" s="271">
        <f>(E202/C202)*100</f>
        <v>0</v>
      </c>
      <c r="H202" s="271">
        <f>(F202/D202)*100</f>
        <v>0</v>
      </c>
      <c r="I202" s="539">
        <f>C202-E202</f>
        <v>7</v>
      </c>
      <c r="J202" s="271">
        <f>D202-F202</f>
        <v>1.0500000000000001E-2</v>
      </c>
      <c r="K202" s="262"/>
      <c r="L202" s="271"/>
      <c r="M202" s="262"/>
      <c r="N202" s="271"/>
      <c r="O202" s="229">
        <v>0</v>
      </c>
      <c r="P202" s="262">
        <v>0</v>
      </c>
      <c r="Q202" s="271">
        <f t="shared" si="41"/>
        <v>0</v>
      </c>
      <c r="R202" s="262">
        <f t="shared" si="42"/>
        <v>0</v>
      </c>
      <c r="S202" s="271">
        <f t="shared" si="43"/>
        <v>0</v>
      </c>
      <c r="T202" s="262"/>
      <c r="U202" s="271"/>
      <c r="V202" s="262"/>
      <c r="W202" s="271"/>
      <c r="X202" s="229">
        <v>1.5E-3</v>
      </c>
      <c r="Y202" s="262">
        <v>0</v>
      </c>
      <c r="Z202" s="271">
        <f t="shared" si="44"/>
        <v>0</v>
      </c>
      <c r="AA202" s="262">
        <f t="shared" si="40"/>
        <v>0</v>
      </c>
      <c r="AB202" s="271">
        <f t="shared" si="40"/>
        <v>0</v>
      </c>
      <c r="AC202" s="5"/>
      <c r="AD202" s="193">
        <f t="shared" si="45"/>
        <v>0</v>
      </c>
      <c r="AE202" s="190" t="b">
        <f t="shared" si="46"/>
        <v>1</v>
      </c>
    </row>
    <row r="203" spans="1:31" ht="16.5">
      <c r="A203" s="2">
        <f>+A196+0.01</f>
        <v>7.02</v>
      </c>
      <c r="B203" s="5" t="s">
        <v>258</v>
      </c>
      <c r="C203" s="262"/>
      <c r="D203" s="271"/>
      <c r="E203" s="262"/>
      <c r="F203" s="271"/>
      <c r="G203" s="271"/>
      <c r="H203" s="271"/>
      <c r="I203" s="539"/>
      <c r="J203" s="271"/>
      <c r="K203" s="262"/>
      <c r="L203" s="271"/>
      <c r="M203" s="262"/>
      <c r="N203" s="271"/>
      <c r="O203" s="229"/>
      <c r="P203" s="262"/>
      <c r="Q203" s="271">
        <f t="shared" si="41"/>
        <v>0</v>
      </c>
      <c r="R203" s="262">
        <f t="shared" si="42"/>
        <v>0</v>
      </c>
      <c r="S203" s="271">
        <f t="shared" si="43"/>
        <v>0</v>
      </c>
      <c r="T203" s="262"/>
      <c r="U203" s="271"/>
      <c r="V203" s="262"/>
      <c r="W203" s="271"/>
      <c r="X203" s="229"/>
      <c r="Y203" s="262"/>
      <c r="Z203" s="271">
        <f t="shared" si="44"/>
        <v>0</v>
      </c>
      <c r="AA203" s="262">
        <f t="shared" si="40"/>
        <v>0</v>
      </c>
      <c r="AB203" s="271">
        <f t="shared" si="40"/>
        <v>0</v>
      </c>
      <c r="AC203" s="5"/>
      <c r="AD203" s="193">
        <f t="shared" si="45"/>
        <v>0</v>
      </c>
      <c r="AE203" s="190" t="b">
        <f t="shared" si="46"/>
        <v>1</v>
      </c>
    </row>
    <row r="204" spans="1:31" ht="16.5">
      <c r="A204" s="2">
        <f t="shared" ref="A204:A205" si="47">+A203+0.01</f>
        <v>7.0299999999999994</v>
      </c>
      <c r="B204" s="5" t="s">
        <v>43</v>
      </c>
      <c r="C204" s="262"/>
      <c r="D204" s="271"/>
      <c r="E204" s="262"/>
      <c r="F204" s="271"/>
      <c r="G204" s="271"/>
      <c r="H204" s="271"/>
      <c r="I204" s="539"/>
      <c r="J204" s="271"/>
      <c r="K204" s="262"/>
      <c r="L204" s="271"/>
      <c r="M204" s="262"/>
      <c r="N204" s="271"/>
      <c r="O204" s="229">
        <v>2.5000000000000001E-3</v>
      </c>
      <c r="P204" s="262"/>
      <c r="Q204" s="271">
        <f t="shared" si="41"/>
        <v>0</v>
      </c>
      <c r="R204" s="262">
        <f t="shared" si="42"/>
        <v>0</v>
      </c>
      <c r="S204" s="271">
        <f t="shared" si="43"/>
        <v>0</v>
      </c>
      <c r="T204" s="262"/>
      <c r="U204" s="271"/>
      <c r="V204" s="262"/>
      <c r="W204" s="271"/>
      <c r="X204" s="229">
        <v>2.5000000000000001E-3</v>
      </c>
      <c r="Y204" s="262"/>
      <c r="Z204" s="271">
        <f t="shared" si="44"/>
        <v>0</v>
      </c>
      <c r="AA204" s="262">
        <f t="shared" si="40"/>
        <v>0</v>
      </c>
      <c r="AB204" s="271">
        <f t="shared" si="40"/>
        <v>0</v>
      </c>
      <c r="AC204" s="5"/>
      <c r="AD204" s="193">
        <f t="shared" si="45"/>
        <v>0</v>
      </c>
      <c r="AE204" s="190" t="b">
        <f t="shared" si="46"/>
        <v>1</v>
      </c>
    </row>
    <row r="205" spans="1:31" ht="16.5">
      <c r="A205" s="2">
        <f t="shared" si="47"/>
        <v>7.0399999999999991</v>
      </c>
      <c r="B205" s="5" t="s">
        <v>259</v>
      </c>
      <c r="C205" s="262"/>
      <c r="D205" s="271"/>
      <c r="E205" s="262"/>
      <c r="F205" s="271"/>
      <c r="G205" s="271"/>
      <c r="H205" s="271"/>
      <c r="I205" s="539"/>
      <c r="J205" s="271"/>
      <c r="K205" s="262"/>
      <c r="L205" s="271"/>
      <c r="M205" s="262"/>
      <c r="N205" s="271"/>
      <c r="O205" s="229">
        <v>2.5000000000000001E-3</v>
      </c>
      <c r="P205" s="262"/>
      <c r="Q205" s="271">
        <f t="shared" si="41"/>
        <v>0</v>
      </c>
      <c r="R205" s="262">
        <f t="shared" si="42"/>
        <v>0</v>
      </c>
      <c r="S205" s="271">
        <f t="shared" si="43"/>
        <v>0</v>
      </c>
      <c r="T205" s="262"/>
      <c r="U205" s="271"/>
      <c r="V205" s="262"/>
      <c r="W205" s="271"/>
      <c r="X205" s="229">
        <v>2.5000000000000001E-3</v>
      </c>
      <c r="Y205" s="262"/>
      <c r="Z205" s="271">
        <f t="shared" si="44"/>
        <v>0</v>
      </c>
      <c r="AA205" s="262">
        <f t="shared" si="40"/>
        <v>0</v>
      </c>
      <c r="AB205" s="271">
        <f t="shared" si="40"/>
        <v>0</v>
      </c>
      <c r="AC205" s="5"/>
      <c r="AD205" s="193">
        <f t="shared" si="45"/>
        <v>0</v>
      </c>
      <c r="AE205" s="190" t="b">
        <f t="shared" si="46"/>
        <v>1</v>
      </c>
    </row>
    <row r="206" spans="1:31" s="290" customFormat="1" ht="16.5">
      <c r="A206" s="188"/>
      <c r="B206" s="288" t="s">
        <v>16</v>
      </c>
      <c r="C206" s="288">
        <f>SUM(C197:C205)</f>
        <v>9</v>
      </c>
      <c r="D206" s="667">
        <f>SUM(D197:D205)</f>
        <v>1.3500000000000002E-2</v>
      </c>
      <c r="E206" s="288">
        <f t="shared" ref="E206:W206" si="48">SUM(E197:E205)</f>
        <v>0</v>
      </c>
      <c r="F206" s="667">
        <f t="shared" si="48"/>
        <v>0</v>
      </c>
      <c r="G206" s="667">
        <f t="shared" si="48"/>
        <v>0</v>
      </c>
      <c r="H206" s="667">
        <f t="shared" si="48"/>
        <v>0</v>
      </c>
      <c r="I206" s="357">
        <f>SUM(I197:I205)</f>
        <v>9</v>
      </c>
      <c r="J206" s="667">
        <f>SUM(J197:J205)</f>
        <v>1.3500000000000002E-2</v>
      </c>
      <c r="K206" s="288">
        <f t="shared" si="48"/>
        <v>0</v>
      </c>
      <c r="L206" s="667">
        <f t="shared" si="48"/>
        <v>0</v>
      </c>
      <c r="M206" s="288">
        <f t="shared" si="48"/>
        <v>0</v>
      </c>
      <c r="N206" s="667">
        <f t="shared" si="48"/>
        <v>0</v>
      </c>
      <c r="O206" s="288"/>
      <c r="P206" s="288">
        <f t="shared" si="48"/>
        <v>0</v>
      </c>
      <c r="Q206" s="667">
        <f t="shared" si="48"/>
        <v>0</v>
      </c>
      <c r="R206" s="288">
        <f t="shared" si="48"/>
        <v>0</v>
      </c>
      <c r="S206" s="667">
        <f t="shared" si="48"/>
        <v>0</v>
      </c>
      <c r="T206" s="288">
        <f t="shared" si="48"/>
        <v>0</v>
      </c>
      <c r="U206" s="667">
        <f t="shared" si="48"/>
        <v>0</v>
      </c>
      <c r="V206" s="288">
        <f t="shared" si="48"/>
        <v>0</v>
      </c>
      <c r="W206" s="667">
        <f t="shared" si="48"/>
        <v>0</v>
      </c>
      <c r="X206" s="288"/>
      <c r="Y206" s="288">
        <f>SUM(Y197:Y205)</f>
        <v>0</v>
      </c>
      <c r="Z206" s="667">
        <f t="shared" ref="Z206:AB206" si="49">SUM(Z197:Z205)</f>
        <v>0</v>
      </c>
      <c r="AA206" s="288">
        <f t="shared" si="49"/>
        <v>0</v>
      </c>
      <c r="AB206" s="667">
        <f t="shared" si="49"/>
        <v>0</v>
      </c>
      <c r="AC206" s="288"/>
      <c r="AD206" s="289">
        <f t="shared" si="45"/>
        <v>0</v>
      </c>
      <c r="AE206" s="290" t="b">
        <f t="shared" si="46"/>
        <v>1</v>
      </c>
    </row>
    <row r="207" spans="1:31" ht="16.5">
      <c r="A207" s="4">
        <v>8</v>
      </c>
      <c r="B207" s="3" t="s">
        <v>44</v>
      </c>
      <c r="C207" s="17"/>
      <c r="D207" s="276"/>
      <c r="E207" s="17"/>
      <c r="F207" s="276"/>
      <c r="G207" s="276"/>
      <c r="H207" s="276"/>
      <c r="I207" s="359"/>
      <c r="J207" s="276"/>
      <c r="K207" s="17"/>
      <c r="L207" s="276"/>
      <c r="M207" s="17"/>
      <c r="N207" s="276"/>
      <c r="O207" s="239"/>
      <c r="P207" s="17"/>
      <c r="Q207" s="276"/>
      <c r="R207" s="17"/>
      <c r="S207" s="276"/>
      <c r="T207" s="17"/>
      <c r="U207" s="276"/>
      <c r="V207" s="17"/>
      <c r="W207" s="276"/>
      <c r="X207" s="239"/>
      <c r="Y207" s="17"/>
      <c r="Z207" s="276"/>
      <c r="AA207" s="17"/>
      <c r="AB207" s="276"/>
      <c r="AC207" s="3"/>
      <c r="AD207" s="193">
        <f t="shared" si="45"/>
        <v>0</v>
      </c>
      <c r="AE207" s="190" t="b">
        <f t="shared" si="46"/>
        <v>1</v>
      </c>
    </row>
    <row r="208" spans="1:31" ht="16.5">
      <c r="A208" s="2">
        <v>8.01</v>
      </c>
      <c r="B208" s="5" t="s">
        <v>45</v>
      </c>
      <c r="C208" s="262"/>
      <c r="D208" s="271"/>
      <c r="E208" s="262"/>
      <c r="F208" s="271"/>
      <c r="G208" s="271"/>
      <c r="H208" s="271"/>
      <c r="I208" s="539"/>
      <c r="J208" s="271"/>
      <c r="K208" s="262"/>
      <c r="L208" s="271"/>
      <c r="M208" s="262"/>
      <c r="N208" s="271"/>
      <c r="O208" s="245"/>
      <c r="P208" s="262"/>
      <c r="Q208" s="271"/>
      <c r="R208" s="262"/>
      <c r="S208" s="271"/>
      <c r="T208" s="262"/>
      <c r="U208" s="271"/>
      <c r="V208" s="262"/>
      <c r="W208" s="271"/>
      <c r="X208" s="245"/>
      <c r="Y208" s="262"/>
      <c r="Z208" s="271"/>
      <c r="AA208" s="262">
        <f t="shared" ref="AA208:AB211" si="50">Y208+V208+T208</f>
        <v>0</v>
      </c>
      <c r="AB208" s="271">
        <f t="shared" si="50"/>
        <v>0</v>
      </c>
      <c r="AC208" s="5"/>
      <c r="AD208" s="193">
        <f t="shared" si="45"/>
        <v>0</v>
      </c>
      <c r="AE208" s="190" t="b">
        <f t="shared" si="46"/>
        <v>1</v>
      </c>
    </row>
    <row r="209" spans="1:31" ht="16.5">
      <c r="A209" s="2">
        <f>+A208+0.01</f>
        <v>8.02</v>
      </c>
      <c r="B209" s="5" t="s">
        <v>46</v>
      </c>
      <c r="C209" s="262"/>
      <c r="D209" s="271"/>
      <c r="E209" s="262"/>
      <c r="F209" s="271"/>
      <c r="G209" s="271"/>
      <c r="H209" s="271"/>
      <c r="I209" s="539"/>
      <c r="J209" s="271"/>
      <c r="K209" s="262"/>
      <c r="L209" s="271"/>
      <c r="M209" s="262"/>
      <c r="N209" s="271"/>
      <c r="O209" s="245"/>
      <c r="P209" s="262"/>
      <c r="Q209" s="271"/>
      <c r="R209" s="262"/>
      <c r="S209" s="271"/>
      <c r="T209" s="262"/>
      <c r="U209" s="271"/>
      <c r="V209" s="262"/>
      <c r="W209" s="271"/>
      <c r="X209" s="245"/>
      <c r="Y209" s="262"/>
      <c r="Z209" s="271"/>
      <c r="AA209" s="262">
        <f t="shared" si="50"/>
        <v>0</v>
      </c>
      <c r="AB209" s="271">
        <f t="shared" si="50"/>
        <v>0</v>
      </c>
      <c r="AC209" s="5"/>
      <c r="AD209" s="193">
        <f t="shared" si="45"/>
        <v>0</v>
      </c>
      <c r="AE209" s="190" t="b">
        <f t="shared" si="46"/>
        <v>1</v>
      </c>
    </row>
    <row r="210" spans="1:31" ht="16.5">
      <c r="A210" s="2">
        <f t="shared" ref="A210:A211" si="51">+A209+0.01</f>
        <v>8.0299999999999994</v>
      </c>
      <c r="B210" s="5" t="s">
        <v>47</v>
      </c>
      <c r="C210" s="262"/>
      <c r="D210" s="271"/>
      <c r="E210" s="262"/>
      <c r="F210" s="271"/>
      <c r="G210" s="271"/>
      <c r="H210" s="271"/>
      <c r="I210" s="539"/>
      <c r="J210" s="271"/>
      <c r="K210" s="262"/>
      <c r="L210" s="271"/>
      <c r="M210" s="262"/>
      <c r="N210" s="271"/>
      <c r="O210" s="245"/>
      <c r="P210" s="262"/>
      <c r="Q210" s="271"/>
      <c r="R210" s="262"/>
      <c r="S210" s="271"/>
      <c r="T210" s="262"/>
      <c r="U210" s="271"/>
      <c r="V210" s="262"/>
      <c r="W210" s="271"/>
      <c r="X210" s="245"/>
      <c r="Y210" s="262"/>
      <c r="Z210" s="271"/>
      <c r="AA210" s="262">
        <f t="shared" si="50"/>
        <v>0</v>
      </c>
      <c r="AB210" s="271">
        <f t="shared" si="50"/>
        <v>0</v>
      </c>
      <c r="AC210" s="5"/>
      <c r="AD210" s="193">
        <f t="shared" si="45"/>
        <v>0</v>
      </c>
      <c r="AE210" s="190" t="b">
        <f t="shared" si="46"/>
        <v>1</v>
      </c>
    </row>
    <row r="211" spans="1:31" ht="16.5">
      <c r="A211" s="2">
        <f t="shared" si="51"/>
        <v>8.0399999999999991</v>
      </c>
      <c r="B211" s="5" t="s">
        <v>48</v>
      </c>
      <c r="C211" s="262"/>
      <c r="D211" s="271"/>
      <c r="E211" s="262"/>
      <c r="F211" s="271"/>
      <c r="G211" s="271"/>
      <c r="H211" s="271"/>
      <c r="I211" s="539"/>
      <c r="J211" s="271"/>
      <c r="K211" s="262"/>
      <c r="L211" s="271"/>
      <c r="M211" s="262"/>
      <c r="N211" s="271"/>
      <c r="O211" s="245"/>
      <c r="P211" s="262"/>
      <c r="Q211" s="271"/>
      <c r="R211" s="262"/>
      <c r="S211" s="271"/>
      <c r="T211" s="262"/>
      <c r="U211" s="271"/>
      <c r="V211" s="262"/>
      <c r="W211" s="271"/>
      <c r="X211" s="245"/>
      <c r="Y211" s="262"/>
      <c r="Z211" s="271"/>
      <c r="AA211" s="262">
        <f t="shared" si="50"/>
        <v>0</v>
      </c>
      <c r="AB211" s="271">
        <f t="shared" si="50"/>
        <v>0</v>
      </c>
      <c r="AC211" s="5"/>
      <c r="AD211" s="193">
        <f t="shared" si="45"/>
        <v>0</v>
      </c>
      <c r="AE211" s="190" t="b">
        <f t="shared" si="46"/>
        <v>1</v>
      </c>
    </row>
    <row r="212" spans="1:31" s="290" customFormat="1" ht="16.5">
      <c r="A212" s="188"/>
      <c r="B212" s="288" t="s">
        <v>36</v>
      </c>
      <c r="C212" s="288"/>
      <c r="D212" s="667"/>
      <c r="E212" s="288"/>
      <c r="F212" s="667"/>
      <c r="G212" s="667"/>
      <c r="H212" s="667"/>
      <c r="I212" s="357"/>
      <c r="J212" s="667"/>
      <c r="K212" s="288"/>
      <c r="L212" s="667"/>
      <c r="M212" s="288"/>
      <c r="N212" s="667"/>
      <c r="O212" s="287"/>
      <c r="P212" s="288"/>
      <c r="Q212" s="667"/>
      <c r="R212" s="288"/>
      <c r="S212" s="667"/>
      <c r="T212" s="288"/>
      <c r="U212" s="667"/>
      <c r="V212" s="288"/>
      <c r="W212" s="667"/>
      <c r="X212" s="287"/>
      <c r="Y212" s="288">
        <f t="shared" ref="Y212:AB212" si="52">SUM(Y208:Y211)</f>
        <v>0</v>
      </c>
      <c r="Z212" s="667">
        <f t="shared" si="52"/>
        <v>0</v>
      </c>
      <c r="AA212" s="288">
        <f t="shared" si="52"/>
        <v>0</v>
      </c>
      <c r="AB212" s="667">
        <f t="shared" si="52"/>
        <v>0</v>
      </c>
      <c r="AC212" s="288"/>
      <c r="AD212" s="289">
        <f t="shared" si="45"/>
        <v>0</v>
      </c>
      <c r="AE212" s="290" t="b">
        <f t="shared" si="46"/>
        <v>1</v>
      </c>
    </row>
    <row r="213" spans="1:31" ht="16.5">
      <c r="A213" s="4">
        <v>9</v>
      </c>
      <c r="B213" s="3" t="s">
        <v>49</v>
      </c>
      <c r="C213" s="17"/>
      <c r="D213" s="276"/>
      <c r="E213" s="17"/>
      <c r="F213" s="276"/>
      <c r="G213" s="276"/>
      <c r="H213" s="276"/>
      <c r="I213" s="359"/>
      <c r="J213" s="276"/>
      <c r="K213" s="17"/>
      <c r="L213" s="276"/>
      <c r="M213" s="17"/>
      <c r="N213" s="276"/>
      <c r="O213" s="239"/>
      <c r="P213" s="17"/>
      <c r="Q213" s="276"/>
      <c r="R213" s="17"/>
      <c r="S213" s="276"/>
      <c r="T213" s="17"/>
      <c r="U213" s="276"/>
      <c r="V213" s="17"/>
      <c r="W213" s="276"/>
      <c r="X213" s="239"/>
      <c r="Y213" s="17"/>
      <c r="Z213" s="276"/>
      <c r="AA213" s="17"/>
      <c r="AB213" s="276"/>
      <c r="AC213" s="3"/>
      <c r="AD213" s="193">
        <f t="shared" si="45"/>
        <v>0</v>
      </c>
      <c r="AE213" s="190" t="b">
        <f t="shared" si="46"/>
        <v>1</v>
      </c>
    </row>
    <row r="214" spans="1:31" ht="16.5">
      <c r="A214" s="2">
        <v>9.01</v>
      </c>
      <c r="B214" s="5" t="s">
        <v>50</v>
      </c>
      <c r="C214" s="262"/>
      <c r="D214" s="271"/>
      <c r="E214" s="262"/>
      <c r="F214" s="271"/>
      <c r="G214" s="271"/>
      <c r="H214" s="271"/>
      <c r="I214" s="539"/>
      <c r="J214" s="271"/>
      <c r="K214" s="262"/>
      <c r="L214" s="271"/>
      <c r="M214" s="262"/>
      <c r="N214" s="271"/>
      <c r="O214" s="233">
        <v>0.2</v>
      </c>
      <c r="P214" s="262"/>
      <c r="Q214" s="271"/>
      <c r="R214" s="262"/>
      <c r="S214" s="271"/>
      <c r="T214" s="262"/>
      <c r="U214" s="271"/>
      <c r="V214" s="262"/>
      <c r="W214" s="271"/>
      <c r="X214" s="233">
        <v>0.2</v>
      </c>
      <c r="Y214" s="262"/>
      <c r="Z214" s="271"/>
      <c r="AA214" s="262">
        <f t="shared" ref="AA214:AB215" si="53">Y214+V214+T214</f>
        <v>0</v>
      </c>
      <c r="AB214" s="271">
        <f t="shared" si="53"/>
        <v>0</v>
      </c>
      <c r="AC214" s="5"/>
      <c r="AD214" s="193">
        <f t="shared" si="45"/>
        <v>0</v>
      </c>
      <c r="AE214" s="190" t="b">
        <f t="shared" si="46"/>
        <v>1</v>
      </c>
    </row>
    <row r="215" spans="1:31" ht="16.5">
      <c r="A215" s="2">
        <v>9.02</v>
      </c>
      <c r="B215" s="5" t="s">
        <v>51</v>
      </c>
      <c r="C215" s="262"/>
      <c r="D215" s="271"/>
      <c r="E215" s="262"/>
      <c r="F215" s="271"/>
      <c r="G215" s="271"/>
      <c r="H215" s="271"/>
      <c r="I215" s="539"/>
      <c r="J215" s="271"/>
      <c r="K215" s="262"/>
      <c r="L215" s="271"/>
      <c r="M215" s="262"/>
      <c r="N215" s="271"/>
      <c r="O215" s="233">
        <v>0.5</v>
      </c>
      <c r="P215" s="262"/>
      <c r="Q215" s="271"/>
      <c r="R215" s="262"/>
      <c r="S215" s="271"/>
      <c r="T215" s="262"/>
      <c r="U215" s="271"/>
      <c r="V215" s="262"/>
      <c r="W215" s="271"/>
      <c r="X215" s="233">
        <v>0.5</v>
      </c>
      <c r="Y215" s="262"/>
      <c r="Z215" s="271"/>
      <c r="AA215" s="262">
        <f t="shared" si="53"/>
        <v>0</v>
      </c>
      <c r="AB215" s="271">
        <f t="shared" si="53"/>
        <v>0</v>
      </c>
      <c r="AC215" s="5"/>
      <c r="AD215" s="193">
        <f t="shared" si="45"/>
        <v>0</v>
      </c>
      <c r="AE215" s="190" t="b">
        <f t="shared" si="46"/>
        <v>1</v>
      </c>
    </row>
    <row r="216" spans="1:31" s="290" customFormat="1" ht="16.5">
      <c r="A216" s="188"/>
      <c r="B216" s="291" t="s">
        <v>36</v>
      </c>
      <c r="C216" s="288"/>
      <c r="D216" s="667"/>
      <c r="E216" s="288"/>
      <c r="F216" s="667"/>
      <c r="G216" s="667"/>
      <c r="H216" s="667"/>
      <c r="I216" s="357"/>
      <c r="J216" s="667"/>
      <c r="K216" s="288"/>
      <c r="L216" s="667"/>
      <c r="M216" s="288"/>
      <c r="N216" s="667"/>
      <c r="O216" s="287"/>
      <c r="P216" s="288"/>
      <c r="Q216" s="667"/>
      <c r="R216" s="288"/>
      <c r="S216" s="667"/>
      <c r="T216" s="288"/>
      <c r="U216" s="667"/>
      <c r="V216" s="288"/>
      <c r="W216" s="667"/>
      <c r="X216" s="287"/>
      <c r="Y216" s="288">
        <f>SUM(Y214:Y215)</f>
        <v>0</v>
      </c>
      <c r="Z216" s="667">
        <f>SUM(Z214:Z215)</f>
        <v>0</v>
      </c>
      <c r="AA216" s="288">
        <f t="shared" ref="AA216:AB216" si="54">SUM(AA214:AA215)</f>
        <v>0</v>
      </c>
      <c r="AB216" s="667">
        <f t="shared" si="54"/>
        <v>0</v>
      </c>
      <c r="AC216" s="291"/>
      <c r="AD216" s="289">
        <f t="shared" si="45"/>
        <v>0</v>
      </c>
      <c r="AE216" s="290" t="b">
        <f t="shared" si="46"/>
        <v>1</v>
      </c>
    </row>
    <row r="217" spans="1:31" ht="16.5">
      <c r="A217" s="307" t="s">
        <v>52</v>
      </c>
      <c r="B217" s="3" t="s">
        <v>53</v>
      </c>
      <c r="C217" s="17"/>
      <c r="D217" s="276"/>
      <c r="E217" s="17"/>
      <c r="F217" s="276"/>
      <c r="G217" s="276"/>
      <c r="H217" s="276"/>
      <c r="I217" s="359"/>
      <c r="J217" s="276"/>
      <c r="K217" s="17"/>
      <c r="L217" s="276"/>
      <c r="M217" s="17"/>
      <c r="N217" s="276"/>
      <c r="O217" s="239"/>
      <c r="P217" s="17"/>
      <c r="Q217" s="276"/>
      <c r="R217" s="17"/>
      <c r="S217" s="276"/>
      <c r="T217" s="17"/>
      <c r="U217" s="276"/>
      <c r="V217" s="17"/>
      <c r="W217" s="276"/>
      <c r="X217" s="239"/>
      <c r="Y217" s="17"/>
      <c r="Z217" s="276"/>
      <c r="AA217" s="17"/>
      <c r="AB217" s="276"/>
      <c r="AC217" s="3"/>
      <c r="AD217" s="193">
        <f t="shared" si="45"/>
        <v>0</v>
      </c>
      <c r="AE217" s="190" t="b">
        <f t="shared" si="46"/>
        <v>1</v>
      </c>
    </row>
    <row r="218" spans="1:31" ht="16.5">
      <c r="A218" s="4">
        <v>10</v>
      </c>
      <c r="B218" s="3" t="s">
        <v>271</v>
      </c>
      <c r="C218" s="17"/>
      <c r="D218" s="276"/>
      <c r="E218" s="17"/>
      <c r="F218" s="276"/>
      <c r="G218" s="276"/>
      <c r="H218" s="276"/>
      <c r="I218" s="359"/>
      <c r="J218" s="276"/>
      <c r="K218" s="17"/>
      <c r="L218" s="276"/>
      <c r="M218" s="17"/>
      <c r="N218" s="276"/>
      <c r="O218" s="239"/>
      <c r="P218" s="17"/>
      <c r="Q218" s="276"/>
      <c r="R218" s="17"/>
      <c r="S218" s="276"/>
      <c r="T218" s="17"/>
      <c r="U218" s="276"/>
      <c r="V218" s="17"/>
      <c r="W218" s="276"/>
      <c r="X218" s="239"/>
      <c r="Y218" s="17"/>
      <c r="Z218" s="276"/>
      <c r="AA218" s="17"/>
      <c r="AB218" s="276"/>
      <c r="AC218" s="3"/>
      <c r="AD218" s="193">
        <f t="shared" si="45"/>
        <v>0</v>
      </c>
      <c r="AE218" s="190" t="b">
        <f t="shared" si="46"/>
        <v>1</v>
      </c>
    </row>
    <row r="219" spans="1:31" ht="16.5">
      <c r="A219" s="20"/>
      <c r="B219" s="21" t="s">
        <v>272</v>
      </c>
      <c r="C219" s="253"/>
      <c r="D219" s="668"/>
      <c r="E219" s="253"/>
      <c r="F219" s="668"/>
      <c r="G219" s="668"/>
      <c r="H219" s="668"/>
      <c r="I219" s="561"/>
      <c r="J219" s="668"/>
      <c r="K219" s="253"/>
      <c r="L219" s="668"/>
      <c r="M219" s="253"/>
      <c r="N219" s="668"/>
      <c r="O219" s="246"/>
      <c r="P219" s="253"/>
      <c r="Q219" s="668"/>
      <c r="R219" s="253"/>
      <c r="S219" s="668"/>
      <c r="T219" s="253"/>
      <c r="U219" s="668"/>
      <c r="V219" s="253"/>
      <c r="W219" s="668"/>
      <c r="X219" s="246"/>
      <c r="Y219" s="253"/>
      <c r="Z219" s="668"/>
      <c r="AA219" s="253"/>
      <c r="AB219" s="668"/>
      <c r="AC219" s="21"/>
      <c r="AD219" s="193">
        <f t="shared" si="45"/>
        <v>0</v>
      </c>
      <c r="AE219" s="190" t="b">
        <f t="shared" si="46"/>
        <v>1</v>
      </c>
    </row>
    <row r="220" spans="1:31" ht="16.5">
      <c r="A220" s="2">
        <v>10.01</v>
      </c>
      <c r="B220" s="22" t="s">
        <v>298</v>
      </c>
      <c r="C220" s="562"/>
      <c r="D220" s="566"/>
      <c r="E220" s="562"/>
      <c r="F220" s="566"/>
      <c r="G220" s="566"/>
      <c r="H220" s="566"/>
      <c r="I220" s="563"/>
      <c r="J220" s="566"/>
      <c r="K220" s="562"/>
      <c r="L220" s="566"/>
      <c r="M220" s="562"/>
      <c r="N220" s="566"/>
      <c r="O220" s="233"/>
      <c r="P220" s="562"/>
      <c r="Q220" s="566"/>
      <c r="R220" s="562"/>
      <c r="S220" s="566"/>
      <c r="T220" s="562"/>
      <c r="U220" s="566"/>
      <c r="V220" s="562"/>
      <c r="W220" s="566"/>
      <c r="X220" s="233"/>
      <c r="Y220" s="562"/>
      <c r="Z220" s="566"/>
      <c r="AA220" s="262">
        <f t="shared" ref="AA220:AB222" si="55">Y220+V220+T220</f>
        <v>0</v>
      </c>
      <c r="AB220" s="271">
        <f t="shared" si="55"/>
        <v>0</v>
      </c>
      <c r="AC220" s="22"/>
      <c r="AD220" s="193">
        <f t="shared" si="45"/>
        <v>0</v>
      </c>
      <c r="AE220" s="190" t="b">
        <f t="shared" si="46"/>
        <v>1</v>
      </c>
    </row>
    <row r="221" spans="1:31" ht="16.5">
      <c r="A221" s="2">
        <v>10.02</v>
      </c>
      <c r="B221" s="22" t="s">
        <v>299</v>
      </c>
      <c r="C221" s="562"/>
      <c r="D221" s="566"/>
      <c r="E221" s="562"/>
      <c r="F221" s="566"/>
      <c r="G221" s="566"/>
      <c r="H221" s="566"/>
      <c r="I221" s="563"/>
      <c r="J221" s="566"/>
      <c r="K221" s="562"/>
      <c r="L221" s="566"/>
      <c r="M221" s="562"/>
      <c r="N221" s="566"/>
      <c r="O221" s="233"/>
      <c r="P221" s="605"/>
      <c r="Q221" s="233"/>
      <c r="R221" s="233"/>
      <c r="S221" s="233"/>
      <c r="T221" s="562"/>
      <c r="U221" s="566"/>
      <c r="V221" s="562"/>
      <c r="W221" s="566"/>
      <c r="X221" s="233">
        <v>2.1800000000000002</v>
      </c>
      <c r="Y221" s="605"/>
      <c r="Z221" s="233"/>
      <c r="AA221" s="262">
        <f t="shared" si="55"/>
        <v>0</v>
      </c>
      <c r="AB221" s="271">
        <f t="shared" si="55"/>
        <v>0</v>
      </c>
      <c r="AC221" s="22"/>
      <c r="AD221" s="193">
        <f t="shared" si="45"/>
        <v>0</v>
      </c>
      <c r="AE221" s="190" t="b">
        <f t="shared" si="46"/>
        <v>1</v>
      </c>
    </row>
    <row r="222" spans="1:31" ht="30">
      <c r="A222" s="2">
        <f>+A221+0.01</f>
        <v>10.029999999999999</v>
      </c>
      <c r="B222" s="23" t="s">
        <v>242</v>
      </c>
      <c r="C222" s="564"/>
      <c r="D222" s="669"/>
      <c r="E222" s="564"/>
      <c r="F222" s="669"/>
      <c r="G222" s="669"/>
      <c r="H222" s="669"/>
      <c r="I222" s="565"/>
      <c r="J222" s="669"/>
      <c r="K222" s="564"/>
      <c r="L222" s="669"/>
      <c r="M222" s="564"/>
      <c r="N222" s="669"/>
      <c r="O222" s="247"/>
      <c r="P222" s="564"/>
      <c r="Q222" s="669"/>
      <c r="R222" s="564"/>
      <c r="S222" s="669"/>
      <c r="T222" s="564"/>
      <c r="U222" s="669"/>
      <c r="V222" s="564"/>
      <c r="W222" s="669"/>
      <c r="X222" s="247"/>
      <c r="Y222" s="564"/>
      <c r="Z222" s="669"/>
      <c r="AA222" s="262">
        <f t="shared" si="55"/>
        <v>0</v>
      </c>
      <c r="AB222" s="271">
        <f t="shared" si="55"/>
        <v>0</v>
      </c>
      <c r="AC222" s="23"/>
      <c r="AD222" s="193">
        <f t="shared" si="45"/>
        <v>0</v>
      </c>
      <c r="AE222" s="190" t="b">
        <f t="shared" si="46"/>
        <v>1</v>
      </c>
    </row>
    <row r="223" spans="1:31" ht="16.5">
      <c r="A223" s="2"/>
      <c r="B223" s="21" t="s">
        <v>243</v>
      </c>
      <c r="C223" s="253"/>
      <c r="D223" s="668"/>
      <c r="E223" s="253"/>
      <c r="F223" s="668"/>
      <c r="G223" s="668"/>
      <c r="H223" s="668"/>
      <c r="I223" s="561"/>
      <c r="J223" s="668"/>
      <c r="K223" s="253"/>
      <c r="L223" s="668"/>
      <c r="M223" s="253"/>
      <c r="N223" s="668"/>
      <c r="O223" s="246"/>
      <c r="P223" s="253"/>
      <c r="Q223" s="668"/>
      <c r="R223" s="253"/>
      <c r="S223" s="668"/>
      <c r="T223" s="253"/>
      <c r="U223" s="668"/>
      <c r="V223" s="253"/>
      <c r="W223" s="668"/>
      <c r="X223" s="246"/>
      <c r="Y223" s="253"/>
      <c r="Z223" s="668"/>
      <c r="AA223" s="253"/>
      <c r="AB223" s="668"/>
      <c r="AC223" s="21"/>
      <c r="AD223" s="193">
        <f t="shared" si="45"/>
        <v>0</v>
      </c>
      <c r="AE223" s="190" t="b">
        <f t="shared" si="46"/>
        <v>1</v>
      </c>
    </row>
    <row r="224" spans="1:31" ht="16.5">
      <c r="A224" s="2">
        <v>10.039999999999999</v>
      </c>
      <c r="B224" s="22" t="s">
        <v>314</v>
      </c>
      <c r="C224" s="562"/>
      <c r="D224" s="566"/>
      <c r="E224" s="562"/>
      <c r="F224" s="566"/>
      <c r="G224" s="566"/>
      <c r="H224" s="566"/>
      <c r="I224" s="563"/>
      <c r="J224" s="566"/>
      <c r="K224" s="562"/>
      <c r="L224" s="566"/>
      <c r="M224" s="562"/>
      <c r="N224" s="566"/>
      <c r="O224" s="247"/>
      <c r="P224" s="562"/>
      <c r="Q224" s="566"/>
      <c r="R224" s="562"/>
      <c r="S224" s="566"/>
      <c r="T224" s="562"/>
      <c r="U224" s="566"/>
      <c r="V224" s="562"/>
      <c r="W224" s="566"/>
      <c r="X224" s="247"/>
      <c r="Y224" s="562"/>
      <c r="Z224" s="566"/>
      <c r="AA224" s="262">
        <f t="shared" ref="AA224:AB236" si="56">Y224+V224+T224</f>
        <v>0</v>
      </c>
      <c r="AB224" s="271">
        <f t="shared" si="56"/>
        <v>0</v>
      </c>
      <c r="AC224" s="22"/>
      <c r="AD224" s="193">
        <f t="shared" si="45"/>
        <v>0</v>
      </c>
      <c r="AE224" s="190" t="b">
        <f t="shared" si="46"/>
        <v>1</v>
      </c>
    </row>
    <row r="225" spans="1:31" ht="16.5">
      <c r="A225" s="2"/>
      <c r="B225" s="24" t="s">
        <v>54</v>
      </c>
      <c r="C225" s="566"/>
      <c r="D225" s="566"/>
      <c r="E225" s="566"/>
      <c r="F225" s="566"/>
      <c r="G225" s="566"/>
      <c r="H225" s="566"/>
      <c r="I225" s="563"/>
      <c r="J225" s="566"/>
      <c r="K225" s="566"/>
      <c r="L225" s="566"/>
      <c r="M225" s="566"/>
      <c r="N225" s="566"/>
      <c r="O225" s="233"/>
      <c r="P225" s="566"/>
      <c r="Q225" s="566"/>
      <c r="R225" s="566"/>
      <c r="S225" s="566"/>
      <c r="T225" s="566"/>
      <c r="U225" s="566"/>
      <c r="V225" s="566"/>
      <c r="W225" s="566"/>
      <c r="X225" s="233"/>
      <c r="Y225" s="566"/>
      <c r="Z225" s="566"/>
      <c r="AA225" s="262">
        <f t="shared" si="56"/>
        <v>0</v>
      </c>
      <c r="AB225" s="271">
        <f t="shared" si="56"/>
        <v>0</v>
      </c>
      <c r="AC225" s="24"/>
      <c r="AD225" s="193">
        <f t="shared" si="45"/>
        <v>0</v>
      </c>
      <c r="AE225" s="190" t="b">
        <f t="shared" si="46"/>
        <v>1</v>
      </c>
    </row>
    <row r="226" spans="1:31" ht="16.5">
      <c r="A226" s="2"/>
      <c r="B226" s="24" t="s">
        <v>55</v>
      </c>
      <c r="C226" s="566"/>
      <c r="D226" s="566"/>
      <c r="E226" s="566"/>
      <c r="F226" s="566"/>
      <c r="G226" s="566"/>
      <c r="H226" s="566"/>
      <c r="I226" s="563"/>
      <c r="J226" s="566"/>
      <c r="K226" s="566"/>
      <c r="L226" s="566"/>
      <c r="M226" s="566"/>
      <c r="N226" s="566"/>
      <c r="O226" s="233"/>
      <c r="P226" s="566"/>
      <c r="Q226" s="566"/>
      <c r="R226" s="566"/>
      <c r="S226" s="566"/>
      <c r="T226" s="566"/>
      <c r="U226" s="566"/>
      <c r="V226" s="566"/>
      <c r="W226" s="566"/>
      <c r="X226" s="233"/>
      <c r="Y226" s="566"/>
      <c r="Z226" s="566"/>
      <c r="AA226" s="262">
        <f t="shared" si="56"/>
        <v>0</v>
      </c>
      <c r="AB226" s="271">
        <f t="shared" si="56"/>
        <v>0</v>
      </c>
      <c r="AC226" s="24"/>
      <c r="AD226" s="193">
        <f t="shared" si="45"/>
        <v>0</v>
      </c>
      <c r="AE226" s="190" t="b">
        <f t="shared" si="46"/>
        <v>1</v>
      </c>
    </row>
    <row r="227" spans="1:31" ht="16.5">
      <c r="A227" s="2"/>
      <c r="B227" s="24" t="s">
        <v>56</v>
      </c>
      <c r="C227" s="566"/>
      <c r="D227" s="566"/>
      <c r="E227" s="566"/>
      <c r="F227" s="566"/>
      <c r="G227" s="566"/>
      <c r="H227" s="566"/>
      <c r="I227" s="563"/>
      <c r="J227" s="566"/>
      <c r="K227" s="566"/>
      <c r="L227" s="566"/>
      <c r="M227" s="566"/>
      <c r="N227" s="566"/>
      <c r="O227" s="233"/>
      <c r="P227" s="566"/>
      <c r="Q227" s="566"/>
      <c r="R227" s="566"/>
      <c r="S227" s="566"/>
      <c r="T227" s="566"/>
      <c r="U227" s="566"/>
      <c r="V227" s="566"/>
      <c r="W227" s="566"/>
      <c r="X227" s="233"/>
      <c r="Y227" s="566"/>
      <c r="Z227" s="566"/>
      <c r="AA227" s="262">
        <f t="shared" si="56"/>
        <v>0</v>
      </c>
      <c r="AB227" s="271">
        <f t="shared" si="56"/>
        <v>0</v>
      </c>
      <c r="AC227" s="24"/>
      <c r="AD227" s="193">
        <f t="shared" si="45"/>
        <v>0</v>
      </c>
      <c r="AE227" s="190" t="b">
        <f t="shared" si="46"/>
        <v>1</v>
      </c>
    </row>
    <row r="228" spans="1:31" ht="16.5">
      <c r="A228" s="2">
        <v>10.050000000000001</v>
      </c>
      <c r="B228" s="22" t="s">
        <v>315</v>
      </c>
      <c r="C228" s="566"/>
      <c r="D228" s="566"/>
      <c r="E228" s="566"/>
      <c r="F228" s="566"/>
      <c r="G228" s="566"/>
      <c r="H228" s="566"/>
      <c r="I228" s="563"/>
      <c r="J228" s="566"/>
      <c r="K228" s="566"/>
      <c r="L228" s="566"/>
      <c r="M228" s="566"/>
      <c r="N228" s="566"/>
      <c r="O228" s="248"/>
      <c r="P228" s="566"/>
      <c r="Q228" s="566"/>
      <c r="R228" s="566"/>
      <c r="S228" s="566"/>
      <c r="T228" s="566"/>
      <c r="U228" s="566"/>
      <c r="V228" s="566"/>
      <c r="W228" s="566"/>
      <c r="X228" s="248"/>
      <c r="Y228" s="566"/>
      <c r="Z228" s="566"/>
      <c r="AA228" s="262">
        <f t="shared" si="56"/>
        <v>0</v>
      </c>
      <c r="AB228" s="271">
        <f t="shared" si="56"/>
        <v>0</v>
      </c>
      <c r="AC228" s="24"/>
      <c r="AD228" s="193">
        <f t="shared" si="45"/>
        <v>0</v>
      </c>
      <c r="AE228" s="190" t="b">
        <f t="shared" si="46"/>
        <v>1</v>
      </c>
    </row>
    <row r="229" spans="1:31" ht="16.5">
      <c r="A229" s="2"/>
      <c r="B229" s="24" t="s">
        <v>54</v>
      </c>
      <c r="C229" s="566"/>
      <c r="D229" s="566"/>
      <c r="E229" s="566"/>
      <c r="F229" s="566"/>
      <c r="G229" s="566"/>
      <c r="H229" s="566"/>
      <c r="I229" s="563"/>
      <c r="J229" s="566"/>
      <c r="K229" s="566"/>
      <c r="L229" s="566"/>
      <c r="M229" s="566"/>
      <c r="N229" s="566"/>
      <c r="O229" s="233"/>
      <c r="P229" s="566"/>
      <c r="Q229" s="566"/>
      <c r="R229" s="566"/>
      <c r="S229" s="566"/>
      <c r="T229" s="566"/>
      <c r="U229" s="566"/>
      <c r="V229" s="566"/>
      <c r="W229" s="566"/>
      <c r="X229" s="233"/>
      <c r="Y229" s="566"/>
      <c r="Z229" s="566"/>
      <c r="AA229" s="262">
        <f t="shared" si="56"/>
        <v>0</v>
      </c>
      <c r="AB229" s="271">
        <f t="shared" si="56"/>
        <v>0</v>
      </c>
      <c r="AC229" s="24"/>
      <c r="AD229" s="193">
        <f t="shared" si="45"/>
        <v>0</v>
      </c>
      <c r="AE229" s="190" t="b">
        <f t="shared" si="46"/>
        <v>1</v>
      </c>
    </row>
    <row r="230" spans="1:31" ht="16.5">
      <c r="A230" s="2"/>
      <c r="B230" s="24" t="s">
        <v>55</v>
      </c>
      <c r="C230" s="566"/>
      <c r="D230" s="566"/>
      <c r="E230" s="566"/>
      <c r="F230" s="566"/>
      <c r="G230" s="566"/>
      <c r="H230" s="566"/>
      <c r="I230" s="563"/>
      <c r="J230" s="566"/>
      <c r="K230" s="566"/>
      <c r="L230" s="566"/>
      <c r="M230" s="566"/>
      <c r="N230" s="566"/>
      <c r="O230" s="233"/>
      <c r="P230" s="566"/>
      <c r="Q230" s="566"/>
      <c r="R230" s="566"/>
      <c r="S230" s="566"/>
      <c r="T230" s="566"/>
      <c r="U230" s="566"/>
      <c r="V230" s="566"/>
      <c r="W230" s="566"/>
      <c r="X230" s="233"/>
      <c r="Y230" s="566"/>
      <c r="Z230" s="566"/>
      <c r="AA230" s="262">
        <f t="shared" si="56"/>
        <v>0</v>
      </c>
      <c r="AB230" s="271">
        <f t="shared" si="56"/>
        <v>0</v>
      </c>
      <c r="AC230" s="24"/>
      <c r="AD230" s="193">
        <f t="shared" si="45"/>
        <v>0</v>
      </c>
      <c r="AE230" s="190" t="b">
        <f t="shared" si="46"/>
        <v>1</v>
      </c>
    </row>
    <row r="231" spans="1:31" ht="16.5">
      <c r="A231" s="2"/>
      <c r="B231" s="24" t="s">
        <v>56</v>
      </c>
      <c r="C231" s="566"/>
      <c r="D231" s="566"/>
      <c r="E231" s="566"/>
      <c r="F231" s="566"/>
      <c r="G231" s="566"/>
      <c r="H231" s="566"/>
      <c r="I231" s="563"/>
      <c r="J231" s="566"/>
      <c r="K231" s="566"/>
      <c r="L231" s="566"/>
      <c r="M231" s="566"/>
      <c r="N231" s="566"/>
      <c r="O231" s="233"/>
      <c r="P231" s="566"/>
      <c r="Q231" s="566"/>
      <c r="R231" s="566"/>
      <c r="S231" s="566"/>
      <c r="T231" s="566"/>
      <c r="U231" s="566"/>
      <c r="V231" s="566"/>
      <c r="W231" s="566"/>
      <c r="X231" s="233"/>
      <c r="Y231" s="566"/>
      <c r="Z231" s="566"/>
      <c r="AA231" s="262">
        <f t="shared" si="56"/>
        <v>0</v>
      </c>
      <c r="AB231" s="271">
        <f t="shared" si="56"/>
        <v>0</v>
      </c>
      <c r="AC231" s="24"/>
      <c r="AD231" s="193">
        <f t="shared" si="45"/>
        <v>0</v>
      </c>
      <c r="AE231" s="190" t="b">
        <f t="shared" si="46"/>
        <v>1</v>
      </c>
    </row>
    <row r="232" spans="1:31" ht="30">
      <c r="A232" s="2">
        <f>+A228+0.01</f>
        <v>10.06</v>
      </c>
      <c r="B232" s="23" t="s">
        <v>244</v>
      </c>
      <c r="C232" s="564"/>
      <c r="D232" s="669"/>
      <c r="E232" s="564"/>
      <c r="F232" s="669"/>
      <c r="G232" s="669"/>
      <c r="H232" s="669"/>
      <c r="I232" s="565"/>
      <c r="J232" s="669"/>
      <c r="K232" s="564"/>
      <c r="L232" s="669"/>
      <c r="M232" s="564"/>
      <c r="N232" s="669"/>
      <c r="O232" s="247"/>
      <c r="P232" s="564"/>
      <c r="Q232" s="669"/>
      <c r="R232" s="564"/>
      <c r="S232" s="669"/>
      <c r="T232" s="564"/>
      <c r="U232" s="669"/>
      <c r="V232" s="564"/>
      <c r="W232" s="669"/>
      <c r="X232" s="247"/>
      <c r="Y232" s="564"/>
      <c r="Z232" s="669"/>
      <c r="AA232" s="262">
        <f t="shared" si="56"/>
        <v>0</v>
      </c>
      <c r="AB232" s="271">
        <f t="shared" si="56"/>
        <v>0</v>
      </c>
      <c r="AC232" s="23"/>
      <c r="AD232" s="193">
        <f t="shared" si="45"/>
        <v>0</v>
      </c>
      <c r="AE232" s="190" t="b">
        <f t="shared" si="46"/>
        <v>1</v>
      </c>
    </row>
    <row r="233" spans="1:31" ht="30">
      <c r="A233" s="2">
        <f t="shared" ref="A233:A254" si="57">+A232+0.01</f>
        <v>10.07</v>
      </c>
      <c r="B233" s="23" t="s">
        <v>57</v>
      </c>
      <c r="C233" s="564"/>
      <c r="D233" s="669"/>
      <c r="E233" s="564"/>
      <c r="F233" s="669"/>
      <c r="G233" s="669"/>
      <c r="H233" s="669"/>
      <c r="I233" s="565"/>
      <c r="J233" s="669"/>
      <c r="K233" s="564"/>
      <c r="L233" s="669"/>
      <c r="M233" s="564"/>
      <c r="N233" s="669"/>
      <c r="O233" s="247"/>
      <c r="P233" s="564"/>
      <c r="Q233" s="669"/>
      <c r="R233" s="564"/>
      <c r="S233" s="669"/>
      <c r="T233" s="564"/>
      <c r="U233" s="669"/>
      <c r="V233" s="564"/>
      <c r="W233" s="669"/>
      <c r="X233" s="247"/>
      <c r="Y233" s="564"/>
      <c r="Z233" s="669"/>
      <c r="AA233" s="262">
        <f t="shared" si="56"/>
        <v>0</v>
      </c>
      <c r="AB233" s="271">
        <f t="shared" si="56"/>
        <v>0</v>
      </c>
      <c r="AC233" s="23"/>
      <c r="AD233" s="193">
        <f t="shared" si="45"/>
        <v>0</v>
      </c>
      <c r="AE233" s="190" t="b">
        <f t="shared" si="46"/>
        <v>1</v>
      </c>
    </row>
    <row r="234" spans="1:31" ht="16.5">
      <c r="A234" s="2"/>
      <c r="B234" s="23" t="s">
        <v>58</v>
      </c>
      <c r="C234" s="564"/>
      <c r="D234" s="669"/>
      <c r="E234" s="564"/>
      <c r="F234" s="669"/>
      <c r="G234" s="669"/>
      <c r="H234" s="669"/>
      <c r="I234" s="565"/>
      <c r="J234" s="669"/>
      <c r="K234" s="564"/>
      <c r="L234" s="669"/>
      <c r="M234" s="564"/>
      <c r="N234" s="669"/>
      <c r="O234" s="234"/>
      <c r="P234" s="564"/>
      <c r="Q234" s="669"/>
      <c r="R234" s="564"/>
      <c r="S234" s="669"/>
      <c r="T234" s="564"/>
      <c r="U234" s="669"/>
      <c r="V234" s="564"/>
      <c r="W234" s="669"/>
      <c r="X234" s="234"/>
      <c r="Y234" s="564"/>
      <c r="Z234" s="669"/>
      <c r="AA234" s="262">
        <f t="shared" si="56"/>
        <v>0</v>
      </c>
      <c r="AB234" s="271">
        <f t="shared" si="56"/>
        <v>0</v>
      </c>
      <c r="AC234" s="23"/>
      <c r="AD234" s="193">
        <f t="shared" si="45"/>
        <v>0</v>
      </c>
      <c r="AE234" s="190" t="b">
        <f t="shared" si="46"/>
        <v>1</v>
      </c>
    </row>
    <row r="235" spans="1:31" ht="16.5">
      <c r="A235" s="2"/>
      <c r="B235" s="23" t="s">
        <v>59</v>
      </c>
      <c r="C235" s="564"/>
      <c r="D235" s="669"/>
      <c r="E235" s="564"/>
      <c r="F235" s="669"/>
      <c r="G235" s="669"/>
      <c r="H235" s="669"/>
      <c r="I235" s="565"/>
      <c r="J235" s="669"/>
      <c r="K235" s="564"/>
      <c r="L235" s="669"/>
      <c r="M235" s="564"/>
      <c r="N235" s="669"/>
      <c r="O235" s="234"/>
      <c r="P235" s="564"/>
      <c r="Q235" s="669"/>
      <c r="R235" s="564"/>
      <c r="S235" s="669"/>
      <c r="T235" s="564"/>
      <c r="U235" s="669"/>
      <c r="V235" s="564"/>
      <c r="W235" s="669"/>
      <c r="X235" s="234"/>
      <c r="Y235" s="564"/>
      <c r="Z235" s="669"/>
      <c r="AA235" s="262">
        <f t="shared" si="56"/>
        <v>0</v>
      </c>
      <c r="AB235" s="271">
        <f t="shared" si="56"/>
        <v>0</v>
      </c>
      <c r="AC235" s="23"/>
      <c r="AD235" s="193">
        <f t="shared" si="45"/>
        <v>0</v>
      </c>
      <c r="AE235" s="190" t="b">
        <f t="shared" si="46"/>
        <v>1</v>
      </c>
    </row>
    <row r="236" spans="1:31" ht="16.5">
      <c r="A236" s="2"/>
      <c r="B236" s="23" t="s">
        <v>60</v>
      </c>
      <c r="C236" s="564"/>
      <c r="D236" s="669"/>
      <c r="E236" s="564"/>
      <c r="F236" s="669"/>
      <c r="G236" s="669"/>
      <c r="H236" s="669"/>
      <c r="I236" s="565"/>
      <c r="J236" s="669"/>
      <c r="K236" s="564"/>
      <c r="L236" s="669"/>
      <c r="M236" s="564"/>
      <c r="N236" s="669"/>
      <c r="O236" s="234"/>
      <c r="P236" s="564"/>
      <c r="Q236" s="669"/>
      <c r="R236" s="564"/>
      <c r="S236" s="669"/>
      <c r="T236" s="564"/>
      <c r="U236" s="669"/>
      <c r="V236" s="564"/>
      <c r="W236" s="669"/>
      <c r="X236" s="234"/>
      <c r="Y236" s="564"/>
      <c r="Z236" s="669"/>
      <c r="AA236" s="262">
        <f t="shared" si="56"/>
        <v>0</v>
      </c>
      <c r="AB236" s="271">
        <f t="shared" si="56"/>
        <v>0</v>
      </c>
      <c r="AC236" s="23"/>
      <c r="AD236" s="193">
        <f t="shared" si="45"/>
        <v>0</v>
      </c>
      <c r="AE236" s="190" t="b">
        <f t="shared" si="46"/>
        <v>1</v>
      </c>
    </row>
    <row r="237" spans="1:31" s="290" customFormat="1" ht="16.5">
      <c r="A237" s="188"/>
      <c r="B237" s="293" t="s">
        <v>16</v>
      </c>
      <c r="C237" s="293"/>
      <c r="D237" s="670"/>
      <c r="E237" s="293"/>
      <c r="F237" s="670"/>
      <c r="G237" s="670"/>
      <c r="H237" s="670"/>
      <c r="I237" s="358"/>
      <c r="J237" s="670"/>
      <c r="K237" s="293"/>
      <c r="L237" s="670"/>
      <c r="M237" s="293"/>
      <c r="N237" s="670"/>
      <c r="O237" s="292"/>
      <c r="P237" s="293"/>
      <c r="Q237" s="670"/>
      <c r="R237" s="293"/>
      <c r="S237" s="670"/>
      <c r="T237" s="293"/>
      <c r="U237" s="670"/>
      <c r="V237" s="293"/>
      <c r="W237" s="670"/>
      <c r="X237" s="292"/>
      <c r="Y237" s="288">
        <f t="shared" ref="Y237:AA237" si="58">SUM(Y220:Y236)</f>
        <v>0</v>
      </c>
      <c r="Z237" s="667">
        <f>SUM(Z220:Z236)</f>
        <v>0</v>
      </c>
      <c r="AA237" s="288">
        <f t="shared" si="58"/>
        <v>0</v>
      </c>
      <c r="AB237" s="667">
        <f>SUM(AB220:AB236)</f>
        <v>0</v>
      </c>
      <c r="AC237" s="293"/>
      <c r="AD237" s="289">
        <f t="shared" si="45"/>
        <v>0</v>
      </c>
      <c r="AE237" s="290" t="b">
        <f t="shared" si="46"/>
        <v>1</v>
      </c>
    </row>
    <row r="238" spans="1:31" s="290" customFormat="1" ht="16.5">
      <c r="A238" s="188"/>
      <c r="B238" s="293" t="s">
        <v>38</v>
      </c>
      <c r="C238" s="293"/>
      <c r="D238" s="670"/>
      <c r="E238" s="293"/>
      <c r="F238" s="670"/>
      <c r="G238" s="670"/>
      <c r="H238" s="670"/>
      <c r="I238" s="358"/>
      <c r="J238" s="670"/>
      <c r="K238" s="293"/>
      <c r="L238" s="670"/>
      <c r="M238" s="293"/>
      <c r="N238" s="670"/>
      <c r="O238" s="292"/>
      <c r="P238" s="293">
        <f>SUM(P220:P236)</f>
        <v>0</v>
      </c>
      <c r="Q238" s="670">
        <f>SUM(Q220:Q236)</f>
        <v>0</v>
      </c>
      <c r="R238" s="293">
        <f>SUM(R220:R236)</f>
        <v>0</v>
      </c>
      <c r="S238" s="670">
        <f>SUM(S220:S236)</f>
        <v>0</v>
      </c>
      <c r="T238" s="293"/>
      <c r="U238" s="670"/>
      <c r="V238" s="293"/>
      <c r="W238" s="670"/>
      <c r="X238" s="292"/>
      <c r="Y238" s="293">
        <f>SUM(Y220:Y236)</f>
        <v>0</v>
      </c>
      <c r="Z238" s="670">
        <f>SUM(Z220:Z236)</f>
        <v>0</v>
      </c>
      <c r="AA238" s="293">
        <f>SUM(AA220:AA236)</f>
        <v>0</v>
      </c>
      <c r="AB238" s="670">
        <f>SUM(AB220:AB236)</f>
        <v>0</v>
      </c>
      <c r="AC238" s="293"/>
      <c r="AD238" s="289">
        <f t="shared" si="45"/>
        <v>0</v>
      </c>
      <c r="AE238" s="290" t="b">
        <f t="shared" si="46"/>
        <v>1</v>
      </c>
    </row>
    <row r="239" spans="1:31" ht="28.5">
      <c r="A239" s="2"/>
      <c r="B239" s="21" t="s">
        <v>260</v>
      </c>
      <c r="C239" s="253"/>
      <c r="D239" s="668"/>
      <c r="E239" s="253"/>
      <c r="F239" s="668"/>
      <c r="G239" s="668"/>
      <c r="H239" s="668"/>
      <c r="I239" s="561"/>
      <c r="J239" s="668"/>
      <c r="K239" s="253"/>
      <c r="L239" s="668"/>
      <c r="M239" s="253"/>
      <c r="N239" s="668"/>
      <c r="O239" s="246"/>
      <c r="P239" s="253"/>
      <c r="Q239" s="668"/>
      <c r="R239" s="253"/>
      <c r="S239" s="668"/>
      <c r="T239" s="253"/>
      <c r="U239" s="668"/>
      <c r="V239" s="253"/>
      <c r="W239" s="668"/>
      <c r="X239" s="246"/>
      <c r="Y239" s="253"/>
      <c r="Z239" s="668"/>
      <c r="AA239" s="253"/>
      <c r="AB239" s="668"/>
      <c r="AC239" s="21"/>
      <c r="AD239" s="193">
        <f t="shared" si="45"/>
        <v>0</v>
      </c>
      <c r="AE239" s="190" t="b">
        <f t="shared" si="46"/>
        <v>1</v>
      </c>
    </row>
    <row r="240" spans="1:31" ht="16.5">
      <c r="A240" s="2"/>
      <c r="B240" s="21" t="s">
        <v>272</v>
      </c>
      <c r="C240" s="253"/>
      <c r="D240" s="668"/>
      <c r="E240" s="253"/>
      <c r="F240" s="668"/>
      <c r="G240" s="668"/>
      <c r="H240" s="668"/>
      <c r="I240" s="561"/>
      <c r="J240" s="668"/>
      <c r="K240" s="253"/>
      <c r="L240" s="668"/>
      <c r="M240" s="253"/>
      <c r="N240" s="668"/>
      <c r="O240" s="246"/>
      <c r="P240" s="253"/>
      <c r="Q240" s="668"/>
      <c r="R240" s="253"/>
      <c r="S240" s="668"/>
      <c r="T240" s="253"/>
      <c r="U240" s="668"/>
      <c r="V240" s="253"/>
      <c r="W240" s="668"/>
      <c r="X240" s="246"/>
      <c r="Y240" s="253"/>
      <c r="Z240" s="668"/>
      <c r="AA240" s="253"/>
      <c r="AB240" s="668"/>
      <c r="AC240" s="21"/>
      <c r="AD240" s="193">
        <f t="shared" si="45"/>
        <v>0</v>
      </c>
      <c r="AE240" s="190" t="b">
        <f t="shared" si="46"/>
        <v>1</v>
      </c>
    </row>
    <row r="241" spans="1:31" ht="16.5">
      <c r="A241" s="2">
        <f>+A233+0.01</f>
        <v>10.08</v>
      </c>
      <c r="B241" s="25" t="s">
        <v>316</v>
      </c>
      <c r="C241" s="567"/>
      <c r="D241" s="249"/>
      <c r="E241" s="567"/>
      <c r="F241" s="249"/>
      <c r="G241" s="249"/>
      <c r="H241" s="249"/>
      <c r="I241" s="568"/>
      <c r="J241" s="249"/>
      <c r="K241" s="567"/>
      <c r="L241" s="249"/>
      <c r="M241" s="567"/>
      <c r="N241" s="249"/>
      <c r="O241" s="249"/>
      <c r="P241" s="567"/>
      <c r="Q241" s="249"/>
      <c r="R241" s="567"/>
      <c r="S241" s="249"/>
      <c r="T241" s="567"/>
      <c r="U241" s="249"/>
      <c r="V241" s="567"/>
      <c r="W241" s="249"/>
      <c r="X241" s="249"/>
      <c r="Y241" s="567"/>
      <c r="Z241" s="249"/>
      <c r="AA241" s="262">
        <f t="shared" ref="AA241:AB257" si="59">Y241+V241+T241</f>
        <v>0</v>
      </c>
      <c r="AB241" s="271">
        <f t="shared" si="59"/>
        <v>0</v>
      </c>
      <c r="AC241" s="25"/>
      <c r="AD241" s="193">
        <f t="shared" si="45"/>
        <v>0</v>
      </c>
      <c r="AE241" s="190" t="b">
        <f t="shared" si="46"/>
        <v>1</v>
      </c>
    </row>
    <row r="242" spans="1:31" ht="16.5">
      <c r="A242" s="2">
        <v>10.09</v>
      </c>
      <c r="B242" s="25" t="s">
        <v>317</v>
      </c>
      <c r="C242" s="264">
        <v>14</v>
      </c>
      <c r="D242" s="265">
        <v>30.492000000000001</v>
      </c>
      <c r="E242" s="264">
        <v>14</v>
      </c>
      <c r="F242" s="265">
        <f>D242-6.1</f>
        <v>24.392000000000003</v>
      </c>
      <c r="G242" s="265">
        <f>E242/C242*100</f>
        <v>100</v>
      </c>
      <c r="H242" s="265">
        <f>F242/D242*100</f>
        <v>79.994752722025453</v>
      </c>
      <c r="I242" s="539">
        <f>C242-E242</f>
        <v>0</v>
      </c>
      <c r="J242" s="271">
        <f>D242-F242</f>
        <v>6.0999999999999979</v>
      </c>
      <c r="K242" s="264">
        <v>0</v>
      </c>
      <c r="L242" s="265">
        <v>0</v>
      </c>
      <c r="M242" s="264">
        <v>0</v>
      </c>
      <c r="N242" s="265">
        <v>6.1</v>
      </c>
      <c r="O242" s="265">
        <v>2.4</v>
      </c>
      <c r="P242" s="264">
        <v>29</v>
      </c>
      <c r="Q242" s="265">
        <f>P242*O242</f>
        <v>69.599999999999994</v>
      </c>
      <c r="R242" s="264">
        <f t="shared" ref="R242" si="60">P242</f>
        <v>29</v>
      </c>
      <c r="S242" s="265">
        <f t="shared" ref="S242" si="61">Q242+L242+N242</f>
        <v>75.699999999999989</v>
      </c>
      <c r="T242" s="264">
        <v>0</v>
      </c>
      <c r="U242" s="265">
        <v>0</v>
      </c>
      <c r="V242" s="264">
        <v>0</v>
      </c>
      <c r="W242" s="265">
        <v>6.1</v>
      </c>
      <c r="X242" s="265">
        <v>2.4</v>
      </c>
      <c r="Y242" s="264">
        <v>29</v>
      </c>
      <c r="Z242" s="265">
        <f>X242*Y242</f>
        <v>69.599999999999994</v>
      </c>
      <c r="AA242" s="262">
        <f t="shared" si="59"/>
        <v>29</v>
      </c>
      <c r="AB242" s="271">
        <f t="shared" si="59"/>
        <v>75.699999999999989</v>
      </c>
      <c r="AC242" s="25"/>
      <c r="AD242" s="193">
        <f t="shared" si="45"/>
        <v>75.699999999999989</v>
      </c>
      <c r="AE242" s="190" t="b">
        <f t="shared" si="46"/>
        <v>0</v>
      </c>
    </row>
    <row r="243" spans="1:31" ht="16.5">
      <c r="A243" s="2">
        <v>10.1</v>
      </c>
      <c r="B243" s="22" t="s">
        <v>245</v>
      </c>
      <c r="C243" s="562"/>
      <c r="D243" s="566"/>
      <c r="E243" s="562"/>
      <c r="F243" s="566"/>
      <c r="G243" s="566"/>
      <c r="H243" s="566"/>
      <c r="I243" s="563"/>
      <c r="J243" s="566"/>
      <c r="K243" s="562"/>
      <c r="L243" s="566"/>
      <c r="M243" s="562"/>
      <c r="N243" s="566"/>
      <c r="O243" s="249"/>
      <c r="P243" s="562"/>
      <c r="Q243" s="566"/>
      <c r="R243" s="562"/>
      <c r="S243" s="566"/>
      <c r="T243" s="562"/>
      <c r="U243" s="566"/>
      <c r="V243" s="562"/>
      <c r="W243" s="566"/>
      <c r="X243" s="249"/>
      <c r="Y243" s="562"/>
      <c r="Z243" s="566"/>
      <c r="AA243" s="262">
        <f t="shared" si="59"/>
        <v>0</v>
      </c>
      <c r="AB243" s="271">
        <f t="shared" si="59"/>
        <v>0</v>
      </c>
      <c r="AC243" s="22"/>
      <c r="AD243" s="193">
        <f t="shared" si="45"/>
        <v>0</v>
      </c>
      <c r="AE243" s="190" t="b">
        <f t="shared" si="46"/>
        <v>1</v>
      </c>
    </row>
    <row r="244" spans="1:31" ht="16.5">
      <c r="A244" s="2"/>
      <c r="B244" s="21" t="s">
        <v>243</v>
      </c>
      <c r="C244" s="253"/>
      <c r="D244" s="668"/>
      <c r="E244" s="253"/>
      <c r="F244" s="668"/>
      <c r="G244" s="668"/>
      <c r="H244" s="668"/>
      <c r="I244" s="561"/>
      <c r="J244" s="668"/>
      <c r="K244" s="253"/>
      <c r="L244" s="668"/>
      <c r="M244" s="253"/>
      <c r="N244" s="668"/>
      <c r="O244" s="246"/>
      <c r="P244" s="253"/>
      <c r="Q244" s="668"/>
      <c r="R244" s="253"/>
      <c r="S244" s="668"/>
      <c r="T244" s="253"/>
      <c r="U244" s="668"/>
      <c r="V244" s="253"/>
      <c r="W244" s="668"/>
      <c r="X244" s="246"/>
      <c r="Y244" s="253"/>
      <c r="Z244" s="668"/>
      <c r="AA244" s="262"/>
      <c r="AB244" s="271"/>
      <c r="AC244" s="21"/>
      <c r="AD244" s="193">
        <f t="shared" si="45"/>
        <v>0</v>
      </c>
      <c r="AE244" s="190" t="b">
        <f t="shared" si="46"/>
        <v>1</v>
      </c>
    </row>
    <row r="245" spans="1:31" ht="30">
      <c r="A245" s="2">
        <f>+A243+0.01</f>
        <v>10.11</v>
      </c>
      <c r="B245" s="22" t="s">
        <v>311</v>
      </c>
      <c r="C245" s="562"/>
      <c r="D245" s="566"/>
      <c r="E245" s="562"/>
      <c r="F245" s="566"/>
      <c r="G245" s="566"/>
      <c r="H245" s="566"/>
      <c r="I245" s="563"/>
      <c r="J245" s="566"/>
      <c r="K245" s="562"/>
      <c r="L245" s="566"/>
      <c r="M245" s="562"/>
      <c r="N245" s="566"/>
      <c r="O245" s="247"/>
      <c r="P245" s="562"/>
      <c r="Q245" s="566"/>
      <c r="R245" s="562"/>
      <c r="S245" s="566"/>
      <c r="T245" s="562"/>
      <c r="U245" s="566"/>
      <c r="V245" s="562"/>
      <c r="W245" s="566"/>
      <c r="X245" s="247"/>
      <c r="Y245" s="562"/>
      <c r="Z245" s="566"/>
      <c r="AA245" s="262"/>
      <c r="AB245" s="271"/>
      <c r="AC245" s="22"/>
      <c r="AD245" s="193">
        <f t="shared" si="45"/>
        <v>0</v>
      </c>
      <c r="AE245" s="190" t="b">
        <f t="shared" si="46"/>
        <v>1</v>
      </c>
    </row>
    <row r="246" spans="1:31" ht="16.5">
      <c r="A246" s="2"/>
      <c r="B246" s="24" t="s">
        <v>54</v>
      </c>
      <c r="C246" s="264"/>
      <c r="D246" s="265"/>
      <c r="E246" s="264"/>
      <c r="F246" s="265"/>
      <c r="G246" s="265"/>
      <c r="H246" s="265"/>
      <c r="I246" s="571">
        <v>0</v>
      </c>
      <c r="J246" s="265">
        <v>0</v>
      </c>
      <c r="K246" s="264">
        <v>0</v>
      </c>
      <c r="L246" s="265">
        <v>0</v>
      </c>
      <c r="M246" s="264">
        <v>0</v>
      </c>
      <c r="N246" s="265">
        <v>0</v>
      </c>
      <c r="O246" s="265"/>
      <c r="P246" s="264"/>
      <c r="Q246" s="265">
        <f t="shared" ref="Q246:Q248" si="62">P246*O246</f>
        <v>0</v>
      </c>
      <c r="R246" s="264">
        <f t="shared" ref="R246:S248" si="63">P246</f>
        <v>0</v>
      </c>
      <c r="S246" s="265">
        <f t="shared" si="63"/>
        <v>0</v>
      </c>
      <c r="T246" s="264">
        <v>0</v>
      </c>
      <c r="U246" s="265">
        <v>0</v>
      </c>
      <c r="V246" s="264">
        <v>0</v>
      </c>
      <c r="W246" s="265">
        <v>0</v>
      </c>
      <c r="X246" s="265"/>
      <c r="Y246" s="264"/>
      <c r="Z246" s="265">
        <f t="shared" ref="Z246:Z248" si="64">Y246*X246</f>
        <v>0</v>
      </c>
      <c r="AA246" s="262">
        <f t="shared" si="59"/>
        <v>0</v>
      </c>
      <c r="AB246" s="271">
        <f t="shared" si="59"/>
        <v>0</v>
      </c>
      <c r="AC246" s="24"/>
      <c r="AD246" s="193">
        <f t="shared" si="45"/>
        <v>0</v>
      </c>
      <c r="AE246" s="190" t="b">
        <f t="shared" si="46"/>
        <v>1</v>
      </c>
    </row>
    <row r="247" spans="1:31" ht="16.5">
      <c r="A247" s="2"/>
      <c r="B247" s="24" t="s">
        <v>55</v>
      </c>
      <c r="C247" s="264"/>
      <c r="D247" s="265"/>
      <c r="E247" s="264"/>
      <c r="F247" s="265"/>
      <c r="G247" s="265"/>
      <c r="H247" s="265"/>
      <c r="I247" s="571">
        <v>0</v>
      </c>
      <c r="J247" s="265">
        <v>0</v>
      </c>
      <c r="K247" s="264">
        <v>0</v>
      </c>
      <c r="L247" s="265">
        <v>0</v>
      </c>
      <c r="M247" s="264">
        <v>0</v>
      </c>
      <c r="N247" s="265">
        <v>0</v>
      </c>
      <c r="O247" s="265"/>
      <c r="P247" s="264"/>
      <c r="Q247" s="265">
        <f t="shared" si="62"/>
        <v>0</v>
      </c>
      <c r="R247" s="264">
        <f t="shared" si="63"/>
        <v>0</v>
      </c>
      <c r="S247" s="265">
        <f t="shared" si="63"/>
        <v>0</v>
      </c>
      <c r="T247" s="264">
        <v>0</v>
      </c>
      <c r="U247" s="265">
        <v>0</v>
      </c>
      <c r="V247" s="264">
        <v>0</v>
      </c>
      <c r="W247" s="265">
        <v>0</v>
      </c>
      <c r="X247" s="265"/>
      <c r="Y247" s="264"/>
      <c r="Z247" s="265">
        <f t="shared" si="64"/>
        <v>0</v>
      </c>
      <c r="AA247" s="262">
        <f t="shared" si="59"/>
        <v>0</v>
      </c>
      <c r="AB247" s="271">
        <f t="shared" si="59"/>
        <v>0</v>
      </c>
      <c r="AC247" s="24"/>
      <c r="AD247" s="193">
        <f t="shared" si="45"/>
        <v>0</v>
      </c>
      <c r="AE247" s="190" t="b">
        <f t="shared" si="46"/>
        <v>1</v>
      </c>
    </row>
    <row r="248" spans="1:31" ht="16.5">
      <c r="A248" s="2"/>
      <c r="B248" s="24" t="s">
        <v>56</v>
      </c>
      <c r="C248" s="264"/>
      <c r="D248" s="265"/>
      <c r="E248" s="264"/>
      <c r="F248" s="265"/>
      <c r="G248" s="265"/>
      <c r="H248" s="265"/>
      <c r="I248" s="571">
        <v>0</v>
      </c>
      <c r="J248" s="265">
        <v>0</v>
      </c>
      <c r="K248" s="264">
        <v>0</v>
      </c>
      <c r="L248" s="265">
        <v>0</v>
      </c>
      <c r="M248" s="264">
        <v>0</v>
      </c>
      <c r="N248" s="265">
        <v>0</v>
      </c>
      <c r="O248" s="265"/>
      <c r="P248" s="264"/>
      <c r="Q248" s="265">
        <f t="shared" si="62"/>
        <v>0</v>
      </c>
      <c r="R248" s="264">
        <f t="shared" si="63"/>
        <v>0</v>
      </c>
      <c r="S248" s="265">
        <f t="shared" si="63"/>
        <v>0</v>
      </c>
      <c r="T248" s="264">
        <v>0</v>
      </c>
      <c r="U248" s="265">
        <v>0</v>
      </c>
      <c r="V248" s="264">
        <v>0</v>
      </c>
      <c r="W248" s="265">
        <v>0</v>
      </c>
      <c r="X248" s="265"/>
      <c r="Y248" s="264"/>
      <c r="Z248" s="265">
        <f t="shared" si="64"/>
        <v>0</v>
      </c>
      <c r="AA248" s="262">
        <f t="shared" si="59"/>
        <v>0</v>
      </c>
      <c r="AB248" s="271">
        <f t="shared" si="59"/>
        <v>0</v>
      </c>
      <c r="AC248" s="24"/>
      <c r="AD248" s="193">
        <f t="shared" si="45"/>
        <v>0</v>
      </c>
      <c r="AE248" s="190" t="b">
        <f t="shared" si="46"/>
        <v>1</v>
      </c>
    </row>
    <row r="249" spans="1:31" ht="30">
      <c r="A249" s="2">
        <f>+A245+0.01</f>
        <v>10.119999999999999</v>
      </c>
      <c r="B249" s="22" t="s">
        <v>312</v>
      </c>
      <c r="C249" s="566"/>
      <c r="D249" s="566"/>
      <c r="E249" s="566"/>
      <c r="F249" s="566"/>
      <c r="G249" s="566"/>
      <c r="H249" s="566"/>
      <c r="I249" s="563"/>
      <c r="J249" s="566"/>
      <c r="K249" s="566"/>
      <c r="L249" s="566"/>
      <c r="M249" s="566"/>
      <c r="N249" s="566"/>
      <c r="O249" s="248"/>
      <c r="P249" s="566"/>
      <c r="Q249" s="566"/>
      <c r="R249" s="566"/>
      <c r="S249" s="566"/>
      <c r="T249" s="566"/>
      <c r="U249" s="566"/>
      <c r="V249" s="566"/>
      <c r="W249" s="566"/>
      <c r="X249" s="248"/>
      <c r="Y249" s="566"/>
      <c r="Z249" s="566"/>
      <c r="AA249" s="262"/>
      <c r="AB249" s="271"/>
      <c r="AC249" s="24"/>
      <c r="AD249" s="193">
        <f t="shared" si="45"/>
        <v>0</v>
      </c>
      <c r="AE249" s="190" t="b">
        <f t="shared" si="46"/>
        <v>1</v>
      </c>
    </row>
    <row r="250" spans="1:31" ht="16.5">
      <c r="A250" s="2"/>
      <c r="B250" s="24" t="s">
        <v>54</v>
      </c>
      <c r="C250" s="599">
        <v>4</v>
      </c>
      <c r="D250" s="572">
        <v>8.7200000000000006</v>
      </c>
      <c r="E250" s="599">
        <v>4</v>
      </c>
      <c r="F250" s="572">
        <f>D250-1.75</f>
        <v>6.9700000000000006</v>
      </c>
      <c r="G250" s="265">
        <f t="shared" ref="G250:G252" si="65">E250/C250*100</f>
        <v>100</v>
      </c>
      <c r="H250" s="265">
        <f t="shared" ref="H250:H252" si="66">F250/D250*100</f>
        <v>79.931192660550465</v>
      </c>
      <c r="I250" s="539">
        <f t="shared" ref="I250:I252" si="67">C250-E250</f>
        <v>0</v>
      </c>
      <c r="J250" s="271">
        <f t="shared" ref="J250:J252" si="68">D250-F250</f>
        <v>1.75</v>
      </c>
      <c r="K250" s="566"/>
      <c r="L250" s="566"/>
      <c r="M250" s="566"/>
      <c r="N250" s="566">
        <v>1.75</v>
      </c>
      <c r="O250" s="265">
        <v>2.4</v>
      </c>
      <c r="P250" s="264">
        <v>7</v>
      </c>
      <c r="Q250" s="265">
        <f t="shared" ref="Q250:Q252" si="69">P250*O250</f>
        <v>16.8</v>
      </c>
      <c r="R250" s="264">
        <f t="shared" ref="R250:R252" si="70">P250</f>
        <v>7</v>
      </c>
      <c r="S250" s="265">
        <f t="shared" ref="S250:S252" si="71">Q250+L250+N250</f>
        <v>18.55</v>
      </c>
      <c r="T250" s="566"/>
      <c r="U250" s="566"/>
      <c r="V250" s="566"/>
      <c r="W250" s="566">
        <v>1.75</v>
      </c>
      <c r="X250" s="265">
        <v>2.4</v>
      </c>
      <c r="Y250" s="264">
        <v>7</v>
      </c>
      <c r="Z250" s="265">
        <f t="shared" ref="Z250:Z252" si="72">Y250*X250</f>
        <v>16.8</v>
      </c>
      <c r="AA250" s="262">
        <f t="shared" si="59"/>
        <v>7</v>
      </c>
      <c r="AB250" s="271">
        <f t="shared" si="59"/>
        <v>18.55</v>
      </c>
      <c r="AC250" s="24"/>
      <c r="AD250" s="193">
        <f t="shared" si="45"/>
        <v>18.55</v>
      </c>
      <c r="AE250" s="190" t="b">
        <f t="shared" si="46"/>
        <v>0</v>
      </c>
    </row>
    <row r="251" spans="1:31" ht="16.5">
      <c r="A251" s="2"/>
      <c r="B251" s="24" t="s">
        <v>55</v>
      </c>
      <c r="C251" s="599">
        <v>4</v>
      </c>
      <c r="D251" s="572">
        <v>8.7200000000000006</v>
      </c>
      <c r="E251" s="599">
        <v>4</v>
      </c>
      <c r="F251" s="572">
        <f t="shared" ref="F251:F252" si="73">D251-1.75</f>
        <v>6.9700000000000006</v>
      </c>
      <c r="G251" s="265">
        <f t="shared" si="65"/>
        <v>100</v>
      </c>
      <c r="H251" s="265">
        <f t="shared" si="66"/>
        <v>79.931192660550465</v>
      </c>
      <c r="I251" s="539">
        <f t="shared" si="67"/>
        <v>0</v>
      </c>
      <c r="J251" s="271">
        <f t="shared" si="68"/>
        <v>1.75</v>
      </c>
      <c r="K251" s="566"/>
      <c r="L251" s="566"/>
      <c r="M251" s="566"/>
      <c r="N251" s="566">
        <v>1.75</v>
      </c>
      <c r="O251" s="265">
        <v>2.4</v>
      </c>
      <c r="P251" s="264">
        <v>7</v>
      </c>
      <c r="Q251" s="265">
        <f t="shared" si="69"/>
        <v>16.8</v>
      </c>
      <c r="R251" s="264">
        <f t="shared" si="70"/>
        <v>7</v>
      </c>
      <c r="S251" s="265">
        <f t="shared" si="71"/>
        <v>18.55</v>
      </c>
      <c r="T251" s="566"/>
      <c r="U251" s="566"/>
      <c r="V251" s="566"/>
      <c r="W251" s="566">
        <v>1.75</v>
      </c>
      <c r="X251" s="265">
        <v>2.4</v>
      </c>
      <c r="Y251" s="264">
        <v>7</v>
      </c>
      <c r="Z251" s="265">
        <f t="shared" si="72"/>
        <v>16.8</v>
      </c>
      <c r="AA251" s="262">
        <f t="shared" si="59"/>
        <v>7</v>
      </c>
      <c r="AB251" s="271">
        <f t="shared" si="59"/>
        <v>18.55</v>
      </c>
      <c r="AC251" s="24"/>
      <c r="AD251" s="193">
        <f t="shared" si="45"/>
        <v>18.55</v>
      </c>
      <c r="AE251" s="190" t="b">
        <f t="shared" si="46"/>
        <v>0</v>
      </c>
    </row>
    <row r="252" spans="1:31" ht="16.5">
      <c r="A252" s="2"/>
      <c r="B252" s="24" t="s">
        <v>56</v>
      </c>
      <c r="C252" s="599">
        <v>4</v>
      </c>
      <c r="D252" s="572">
        <v>8.7200000000000006</v>
      </c>
      <c r="E252" s="599">
        <v>4</v>
      </c>
      <c r="F252" s="572">
        <f t="shared" si="73"/>
        <v>6.9700000000000006</v>
      </c>
      <c r="G252" s="265">
        <f t="shared" si="65"/>
        <v>100</v>
      </c>
      <c r="H252" s="265">
        <f t="shared" si="66"/>
        <v>79.931192660550465</v>
      </c>
      <c r="I252" s="539">
        <f t="shared" si="67"/>
        <v>0</v>
      </c>
      <c r="J252" s="271">
        <f t="shared" si="68"/>
        <v>1.75</v>
      </c>
      <c r="K252" s="566"/>
      <c r="L252" s="566"/>
      <c r="M252" s="566"/>
      <c r="N252" s="566">
        <v>1.75</v>
      </c>
      <c r="O252" s="265">
        <v>2.4</v>
      </c>
      <c r="P252" s="264">
        <v>7</v>
      </c>
      <c r="Q252" s="265">
        <f t="shared" si="69"/>
        <v>16.8</v>
      </c>
      <c r="R252" s="264">
        <f t="shared" si="70"/>
        <v>7</v>
      </c>
      <c r="S252" s="265">
        <f t="shared" si="71"/>
        <v>18.55</v>
      </c>
      <c r="T252" s="566"/>
      <c r="U252" s="566"/>
      <c r="V252" s="566"/>
      <c r="W252" s="566">
        <v>1.75</v>
      </c>
      <c r="X252" s="265">
        <v>2.4</v>
      </c>
      <c r="Y252" s="264">
        <v>7</v>
      </c>
      <c r="Z252" s="265">
        <f t="shared" si="72"/>
        <v>16.8</v>
      </c>
      <c r="AA252" s="262">
        <f t="shared" si="59"/>
        <v>7</v>
      </c>
      <c r="AB252" s="271">
        <f t="shared" si="59"/>
        <v>18.55</v>
      </c>
      <c r="AC252" s="24"/>
      <c r="AD252" s="193">
        <f t="shared" si="45"/>
        <v>18.55</v>
      </c>
      <c r="AE252" s="190" t="b">
        <f t="shared" si="46"/>
        <v>0</v>
      </c>
    </row>
    <row r="253" spans="1:31" ht="30">
      <c r="A253" s="2">
        <f>+A249+0.01</f>
        <v>10.129999999999999</v>
      </c>
      <c r="B253" s="22" t="s">
        <v>246</v>
      </c>
      <c r="C253" s="562"/>
      <c r="D253" s="566"/>
      <c r="E253" s="562"/>
      <c r="F253" s="566"/>
      <c r="G253" s="566"/>
      <c r="H253" s="566"/>
      <c r="I253" s="563"/>
      <c r="J253" s="566"/>
      <c r="K253" s="562"/>
      <c r="L253" s="566"/>
      <c r="M253" s="562"/>
      <c r="N253" s="566"/>
      <c r="O253" s="247"/>
      <c r="P253" s="562"/>
      <c r="Q253" s="566"/>
      <c r="R253" s="562"/>
      <c r="S253" s="566"/>
      <c r="T253" s="562"/>
      <c r="U253" s="566"/>
      <c r="V253" s="562"/>
      <c r="W253" s="566"/>
      <c r="X253" s="247"/>
      <c r="Y253" s="562"/>
      <c r="Z253" s="566"/>
      <c r="AA253" s="262">
        <f t="shared" si="59"/>
        <v>0</v>
      </c>
      <c r="AB253" s="271">
        <f t="shared" si="59"/>
        <v>0</v>
      </c>
      <c r="AC253" s="22"/>
      <c r="AD253" s="193">
        <f t="shared" si="45"/>
        <v>0</v>
      </c>
      <c r="AE253" s="190" t="b">
        <f t="shared" si="46"/>
        <v>1</v>
      </c>
    </row>
    <row r="254" spans="1:31" ht="16.5">
      <c r="A254" s="2">
        <f t="shared" si="57"/>
        <v>10.139999999999999</v>
      </c>
      <c r="B254" s="22" t="s">
        <v>61</v>
      </c>
      <c r="C254" s="562"/>
      <c r="D254" s="566"/>
      <c r="E254" s="562"/>
      <c r="F254" s="566"/>
      <c r="G254" s="566"/>
      <c r="H254" s="566"/>
      <c r="I254" s="563"/>
      <c r="J254" s="566"/>
      <c r="K254" s="562"/>
      <c r="L254" s="566"/>
      <c r="M254" s="562"/>
      <c r="N254" s="566"/>
      <c r="O254" s="247"/>
      <c r="P254" s="562"/>
      <c r="Q254" s="566"/>
      <c r="R254" s="562"/>
      <c r="S254" s="566"/>
      <c r="T254" s="562"/>
      <c r="U254" s="566"/>
      <c r="V254" s="562"/>
      <c r="W254" s="566"/>
      <c r="X254" s="247"/>
      <c r="Y254" s="562"/>
      <c r="Z254" s="566"/>
      <c r="AA254" s="262"/>
      <c r="AB254" s="271"/>
      <c r="AC254" s="22"/>
      <c r="AD254" s="193">
        <f t="shared" si="45"/>
        <v>0</v>
      </c>
      <c r="AE254" s="190" t="b">
        <f t="shared" si="46"/>
        <v>1</v>
      </c>
    </row>
    <row r="255" spans="1:31" ht="16.5">
      <c r="A255" s="2"/>
      <c r="B255" s="22" t="s">
        <v>58</v>
      </c>
      <c r="C255" s="569">
        <v>0</v>
      </c>
      <c r="D255" s="572">
        <v>0</v>
      </c>
      <c r="E255" s="569">
        <v>0</v>
      </c>
      <c r="F255" s="572"/>
      <c r="G255" s="572"/>
      <c r="H255" s="572"/>
      <c r="I255" s="606">
        <v>0</v>
      </c>
      <c r="J255" s="572">
        <v>0</v>
      </c>
      <c r="K255" s="569">
        <v>0</v>
      </c>
      <c r="L255" s="572">
        <v>0</v>
      </c>
      <c r="M255" s="569">
        <v>0</v>
      </c>
      <c r="N255" s="572">
        <v>0</v>
      </c>
      <c r="O255" s="265">
        <v>0.94</v>
      </c>
      <c r="P255" s="264">
        <v>23</v>
      </c>
      <c r="Q255" s="265">
        <f t="shared" ref="Q255" si="74">P255*O255</f>
        <v>21.619999999999997</v>
      </c>
      <c r="R255" s="264">
        <f t="shared" ref="R255" si="75">P255</f>
        <v>23</v>
      </c>
      <c r="S255" s="265">
        <f t="shared" ref="S255:S257" si="76">Q255+L255+N255</f>
        <v>21.619999999999997</v>
      </c>
      <c r="T255" s="569">
        <v>0</v>
      </c>
      <c r="U255" s="572">
        <v>0</v>
      </c>
      <c r="V255" s="569">
        <v>0</v>
      </c>
      <c r="W255" s="572">
        <v>0</v>
      </c>
      <c r="X255" s="265">
        <v>0.94</v>
      </c>
      <c r="Y255" s="264">
        <v>23</v>
      </c>
      <c r="Z255" s="265">
        <f t="shared" ref="Z255:Z257" si="77">Y255*X255</f>
        <v>21.619999999999997</v>
      </c>
      <c r="AA255" s="262">
        <f t="shared" si="59"/>
        <v>23</v>
      </c>
      <c r="AB255" s="271">
        <f t="shared" si="59"/>
        <v>21.619999999999997</v>
      </c>
      <c r="AC255" s="22"/>
      <c r="AD255" s="193">
        <f t="shared" si="45"/>
        <v>21.619999999999997</v>
      </c>
      <c r="AE255" s="190" t="b">
        <f t="shared" si="46"/>
        <v>1</v>
      </c>
    </row>
    <row r="256" spans="1:31" ht="16.5">
      <c r="A256" s="2"/>
      <c r="B256" s="22" t="s">
        <v>59</v>
      </c>
      <c r="C256" s="264">
        <v>9</v>
      </c>
      <c r="D256" s="265">
        <v>7.62</v>
      </c>
      <c r="E256" s="264">
        <v>9</v>
      </c>
      <c r="F256" s="265">
        <v>3.4</v>
      </c>
      <c r="G256" s="265">
        <f t="shared" ref="G256:H260" si="78">E256/C256*100</f>
        <v>100</v>
      </c>
      <c r="H256" s="265">
        <f t="shared" si="78"/>
        <v>44.619422572178472</v>
      </c>
      <c r="I256" s="539">
        <f t="shared" ref="I256:I257" si="79">C256-E256</f>
        <v>0</v>
      </c>
      <c r="J256" s="271">
        <f t="shared" ref="J256:J257" si="80">D256-F256</f>
        <v>4.2200000000000006</v>
      </c>
      <c r="K256" s="264">
        <v>0</v>
      </c>
      <c r="L256" s="265">
        <v>0</v>
      </c>
      <c r="M256" s="264">
        <v>0</v>
      </c>
      <c r="N256" s="265">
        <v>0</v>
      </c>
      <c r="O256" s="265">
        <v>0.94</v>
      </c>
      <c r="P256" s="264">
        <v>23</v>
      </c>
      <c r="Q256" s="265">
        <f t="shared" ref="Q256:Q257" si="81">P256*O256</f>
        <v>21.619999999999997</v>
      </c>
      <c r="R256" s="264">
        <f t="shared" ref="R256:R257" si="82">P256</f>
        <v>23</v>
      </c>
      <c r="S256" s="265">
        <f t="shared" si="76"/>
        <v>21.619999999999997</v>
      </c>
      <c r="T256" s="264">
        <v>0</v>
      </c>
      <c r="U256" s="265">
        <v>0</v>
      </c>
      <c r="V256" s="264">
        <v>0</v>
      </c>
      <c r="W256" s="265">
        <v>0</v>
      </c>
      <c r="X256" s="265">
        <v>0.94</v>
      </c>
      <c r="Y256" s="264">
        <v>23</v>
      </c>
      <c r="Z256" s="265">
        <f t="shared" si="77"/>
        <v>21.619999999999997</v>
      </c>
      <c r="AA256" s="262">
        <f t="shared" si="59"/>
        <v>23</v>
      </c>
      <c r="AB256" s="271">
        <f t="shared" si="59"/>
        <v>21.619999999999997</v>
      </c>
      <c r="AC256" s="22"/>
      <c r="AD256" s="193">
        <f t="shared" si="45"/>
        <v>21.619999999999997</v>
      </c>
      <c r="AE256" s="190" t="b">
        <f t="shared" si="46"/>
        <v>1</v>
      </c>
    </row>
    <row r="257" spans="1:31" ht="16.5">
      <c r="A257" s="2"/>
      <c r="B257" s="22" t="s">
        <v>62</v>
      </c>
      <c r="C257" s="264">
        <v>10</v>
      </c>
      <c r="D257" s="265">
        <v>8.4700000000000006</v>
      </c>
      <c r="E257" s="264">
        <v>10</v>
      </c>
      <c r="F257" s="265">
        <v>5</v>
      </c>
      <c r="G257" s="265">
        <f t="shared" si="78"/>
        <v>100</v>
      </c>
      <c r="H257" s="265">
        <f t="shared" si="78"/>
        <v>59.031877213695395</v>
      </c>
      <c r="I257" s="539">
        <f t="shared" si="79"/>
        <v>0</v>
      </c>
      <c r="J257" s="271">
        <f t="shared" si="80"/>
        <v>3.4700000000000006</v>
      </c>
      <c r="K257" s="264">
        <v>0</v>
      </c>
      <c r="L257" s="265">
        <v>0</v>
      </c>
      <c r="M257" s="264">
        <v>0</v>
      </c>
      <c r="N257" s="265">
        <v>0</v>
      </c>
      <c r="O257" s="265">
        <v>0.94</v>
      </c>
      <c r="P257" s="264">
        <v>23</v>
      </c>
      <c r="Q257" s="265">
        <f t="shared" si="81"/>
        <v>21.619999999999997</v>
      </c>
      <c r="R257" s="264">
        <f t="shared" si="82"/>
        <v>23</v>
      </c>
      <c r="S257" s="265">
        <f t="shared" si="76"/>
        <v>21.619999999999997</v>
      </c>
      <c r="T257" s="264">
        <v>0</v>
      </c>
      <c r="U257" s="265">
        <v>0</v>
      </c>
      <c r="V257" s="264">
        <v>0</v>
      </c>
      <c r="W257" s="265">
        <v>0</v>
      </c>
      <c r="X257" s="265">
        <v>0.94</v>
      </c>
      <c r="Y257" s="264">
        <v>23</v>
      </c>
      <c r="Z257" s="265">
        <f t="shared" si="77"/>
        <v>21.619999999999997</v>
      </c>
      <c r="AA257" s="262">
        <f t="shared" si="59"/>
        <v>23</v>
      </c>
      <c r="AB257" s="271">
        <f t="shared" si="59"/>
        <v>21.619999999999997</v>
      </c>
      <c r="AC257" s="22"/>
      <c r="AD257" s="193">
        <f t="shared" si="45"/>
        <v>21.619999999999997</v>
      </c>
      <c r="AE257" s="190" t="b">
        <f t="shared" si="46"/>
        <v>1</v>
      </c>
    </row>
    <row r="258" spans="1:31" s="279" customFormat="1" ht="16.5">
      <c r="A258" s="187"/>
      <c r="B258" s="186" t="s">
        <v>36</v>
      </c>
      <c r="C258" s="268">
        <f>SUM(C241:C257)</f>
        <v>45</v>
      </c>
      <c r="D258" s="302">
        <f t="shared" ref="D258:S258" si="83">SUM(D241:D257)</f>
        <v>72.742000000000004</v>
      </c>
      <c r="E258" s="268">
        <f t="shared" si="83"/>
        <v>45</v>
      </c>
      <c r="F258" s="302">
        <f t="shared" ref="F258" si="84">SUM(F241:F257)</f>
        <v>53.701999999999998</v>
      </c>
      <c r="G258" s="302">
        <f t="shared" si="78"/>
        <v>100</v>
      </c>
      <c r="H258" s="302">
        <f t="shared" si="78"/>
        <v>73.825300376673724</v>
      </c>
      <c r="I258" s="361">
        <f t="shared" si="83"/>
        <v>0</v>
      </c>
      <c r="J258" s="302">
        <f t="shared" si="83"/>
        <v>19.04</v>
      </c>
      <c r="K258" s="268">
        <f t="shared" si="83"/>
        <v>0</v>
      </c>
      <c r="L258" s="302">
        <f t="shared" si="83"/>
        <v>0</v>
      </c>
      <c r="M258" s="268">
        <f t="shared" si="83"/>
        <v>0</v>
      </c>
      <c r="N258" s="302">
        <f t="shared" si="83"/>
        <v>11.35</v>
      </c>
      <c r="O258" s="268"/>
      <c r="P258" s="268">
        <f>SUM(P241:P257)</f>
        <v>119</v>
      </c>
      <c r="Q258" s="302">
        <f>SUM(Q241:Q257)</f>
        <v>184.85999999999999</v>
      </c>
      <c r="R258" s="268">
        <f t="shared" si="83"/>
        <v>119</v>
      </c>
      <c r="S258" s="302">
        <f t="shared" si="83"/>
        <v>196.21</v>
      </c>
      <c r="T258" s="268">
        <f t="shared" ref="T258:W258" si="85">SUM(T241:T257)</f>
        <v>0</v>
      </c>
      <c r="U258" s="302">
        <f t="shared" si="85"/>
        <v>0</v>
      </c>
      <c r="V258" s="268">
        <f t="shared" si="85"/>
        <v>0</v>
      </c>
      <c r="W258" s="302">
        <f t="shared" si="85"/>
        <v>11.35</v>
      </c>
      <c r="X258" s="268">
        <v>0</v>
      </c>
      <c r="Y258" s="267">
        <f>SUM(Y241:Y257)</f>
        <v>119</v>
      </c>
      <c r="Z258" s="573">
        <f>SUM(Z241:Z257)</f>
        <v>184.85999999999999</v>
      </c>
      <c r="AA258" s="267">
        <f t="shared" ref="AA258:AB258" si="86">SUM(AA241:AA257)</f>
        <v>119</v>
      </c>
      <c r="AB258" s="573">
        <f t="shared" si="86"/>
        <v>196.21</v>
      </c>
      <c r="AC258" s="186"/>
      <c r="AD258" s="278">
        <f t="shared" si="45"/>
        <v>196.21</v>
      </c>
      <c r="AE258" s="279" t="b">
        <f t="shared" si="46"/>
        <v>0</v>
      </c>
    </row>
    <row r="259" spans="1:31" s="290" customFormat="1" ht="16.5">
      <c r="A259" s="295"/>
      <c r="B259" s="189" t="s">
        <v>38</v>
      </c>
      <c r="C259" s="574">
        <f>C258</f>
        <v>45</v>
      </c>
      <c r="D259" s="575">
        <f t="shared" ref="D259:S259" si="87">D258</f>
        <v>72.742000000000004</v>
      </c>
      <c r="E259" s="574">
        <f t="shared" si="87"/>
        <v>45</v>
      </c>
      <c r="F259" s="575">
        <f t="shared" ref="F259" si="88">F258</f>
        <v>53.701999999999998</v>
      </c>
      <c r="G259" s="600">
        <f t="shared" si="78"/>
        <v>100</v>
      </c>
      <c r="H259" s="600">
        <f t="shared" si="78"/>
        <v>73.825300376673724</v>
      </c>
      <c r="I259" s="576">
        <f t="shared" si="87"/>
        <v>0</v>
      </c>
      <c r="J259" s="575">
        <f t="shared" si="87"/>
        <v>19.04</v>
      </c>
      <c r="K259" s="574">
        <f t="shared" si="87"/>
        <v>0</v>
      </c>
      <c r="L259" s="575">
        <f t="shared" si="87"/>
        <v>0</v>
      </c>
      <c r="M259" s="574">
        <f t="shared" si="87"/>
        <v>0</v>
      </c>
      <c r="N259" s="575">
        <f t="shared" si="87"/>
        <v>11.35</v>
      </c>
      <c r="O259" s="574"/>
      <c r="P259" s="574">
        <f t="shared" si="87"/>
        <v>119</v>
      </c>
      <c r="Q259" s="575">
        <f t="shared" si="87"/>
        <v>184.85999999999999</v>
      </c>
      <c r="R259" s="574">
        <f t="shared" si="87"/>
        <v>119</v>
      </c>
      <c r="S259" s="575">
        <f t="shared" si="87"/>
        <v>196.21</v>
      </c>
      <c r="T259" s="574">
        <f t="shared" ref="T259:W259" si="89">T258</f>
        <v>0</v>
      </c>
      <c r="U259" s="575">
        <f t="shared" si="89"/>
        <v>0</v>
      </c>
      <c r="V259" s="574">
        <f t="shared" si="89"/>
        <v>0</v>
      </c>
      <c r="W259" s="575">
        <f t="shared" si="89"/>
        <v>11.35</v>
      </c>
      <c r="X259" s="574">
        <v>0</v>
      </c>
      <c r="Y259" s="574">
        <f t="shared" ref="Y259:Z259" si="90">Y258</f>
        <v>119</v>
      </c>
      <c r="Z259" s="575">
        <f t="shared" si="90"/>
        <v>184.85999999999999</v>
      </c>
      <c r="AA259" s="294">
        <f t="shared" ref="AA259:AB259" si="91">SUM(AA242:AA257)</f>
        <v>119</v>
      </c>
      <c r="AB259" s="688">
        <f t="shared" si="91"/>
        <v>196.21</v>
      </c>
      <c r="AC259" s="189"/>
      <c r="AD259" s="289">
        <f t="shared" si="45"/>
        <v>196.21</v>
      </c>
      <c r="AE259" s="290" t="b">
        <f t="shared" si="46"/>
        <v>0</v>
      </c>
    </row>
    <row r="260" spans="1:31" s="300" customFormat="1" ht="16.5">
      <c r="A260" s="297"/>
      <c r="B260" s="298" t="s">
        <v>63</v>
      </c>
      <c r="C260" s="577">
        <f>C259+C238</f>
        <v>45</v>
      </c>
      <c r="D260" s="578">
        <f t="shared" ref="D260:S260" si="92">D259+D238</f>
        <v>72.742000000000004</v>
      </c>
      <c r="E260" s="577">
        <f t="shared" si="92"/>
        <v>45</v>
      </c>
      <c r="F260" s="578">
        <f t="shared" ref="F260" si="93">F259+F238</f>
        <v>53.701999999999998</v>
      </c>
      <c r="G260" s="601">
        <f t="shared" si="78"/>
        <v>100</v>
      </c>
      <c r="H260" s="601">
        <f t="shared" si="78"/>
        <v>73.825300376673724</v>
      </c>
      <c r="I260" s="579">
        <f t="shared" si="92"/>
        <v>0</v>
      </c>
      <c r="J260" s="578">
        <f t="shared" si="92"/>
        <v>19.04</v>
      </c>
      <c r="K260" s="577">
        <f t="shared" si="92"/>
        <v>0</v>
      </c>
      <c r="L260" s="578">
        <f t="shared" si="92"/>
        <v>0</v>
      </c>
      <c r="M260" s="577">
        <f t="shared" si="92"/>
        <v>0</v>
      </c>
      <c r="N260" s="578">
        <f t="shared" si="92"/>
        <v>11.35</v>
      </c>
      <c r="O260" s="577"/>
      <c r="P260" s="577">
        <f t="shared" si="92"/>
        <v>119</v>
      </c>
      <c r="Q260" s="578">
        <f>Q259+Q238</f>
        <v>184.85999999999999</v>
      </c>
      <c r="R260" s="577">
        <f t="shared" si="92"/>
        <v>119</v>
      </c>
      <c r="S260" s="578">
        <f t="shared" si="92"/>
        <v>196.21</v>
      </c>
      <c r="T260" s="577">
        <f t="shared" ref="T260:W260" si="94">T259+T238</f>
        <v>0</v>
      </c>
      <c r="U260" s="578">
        <f t="shared" si="94"/>
        <v>0</v>
      </c>
      <c r="V260" s="577">
        <f t="shared" si="94"/>
        <v>0</v>
      </c>
      <c r="W260" s="578">
        <f t="shared" si="94"/>
        <v>11.35</v>
      </c>
      <c r="X260" s="577"/>
      <c r="Y260" s="577">
        <f t="shared" ref="Y260" si="95">Y259+Y238</f>
        <v>119</v>
      </c>
      <c r="Z260" s="578">
        <f>Z259+Z238</f>
        <v>184.85999999999999</v>
      </c>
      <c r="AA260" s="296">
        <f t="shared" ref="AA260:AB260" si="96">SUM(AA241:AA257)</f>
        <v>119</v>
      </c>
      <c r="AB260" s="601">
        <f t="shared" si="96"/>
        <v>196.21</v>
      </c>
      <c r="AC260" s="298"/>
      <c r="AD260" s="299">
        <f t="shared" si="45"/>
        <v>196.21</v>
      </c>
      <c r="AE260" s="300" t="b">
        <f t="shared" si="46"/>
        <v>0</v>
      </c>
    </row>
    <row r="261" spans="1:31" ht="16.5">
      <c r="A261" s="4">
        <v>11</v>
      </c>
      <c r="B261" s="3" t="s">
        <v>64</v>
      </c>
      <c r="C261" s="17"/>
      <c r="D261" s="276"/>
      <c r="E261" s="17"/>
      <c r="F261" s="276"/>
      <c r="G261" s="276"/>
      <c r="H261" s="276"/>
      <c r="I261" s="359"/>
      <c r="J261" s="276"/>
      <c r="K261" s="17"/>
      <c r="L261" s="276"/>
      <c r="M261" s="17"/>
      <c r="N261" s="276"/>
      <c r="O261" s="239"/>
      <c r="P261" s="17"/>
      <c r="Q261" s="276"/>
      <c r="R261" s="17"/>
      <c r="S261" s="276"/>
      <c r="T261" s="17"/>
      <c r="U261" s="276"/>
      <c r="V261" s="17"/>
      <c r="W261" s="276"/>
      <c r="X261" s="239"/>
      <c r="Y261" s="17"/>
      <c r="Z261" s="276"/>
      <c r="AA261" s="17"/>
      <c r="AB261" s="276"/>
      <c r="AC261" s="3"/>
      <c r="AD261" s="193">
        <f t="shared" si="45"/>
        <v>0</v>
      </c>
      <c r="AE261" s="190" t="b">
        <f t="shared" si="46"/>
        <v>1</v>
      </c>
    </row>
    <row r="262" spans="1:31" ht="16.5">
      <c r="A262" s="2"/>
      <c r="B262" s="3" t="s">
        <v>280</v>
      </c>
      <c r="C262" s="17"/>
      <c r="D262" s="276"/>
      <c r="E262" s="17"/>
      <c r="F262" s="276"/>
      <c r="G262" s="276"/>
      <c r="H262" s="276"/>
      <c r="I262" s="359"/>
      <c r="J262" s="276"/>
      <c r="K262" s="17"/>
      <c r="L262" s="276"/>
      <c r="M262" s="17"/>
      <c r="N262" s="276"/>
      <c r="O262" s="239"/>
      <c r="P262" s="17"/>
      <c r="Q262" s="276"/>
      <c r="R262" s="17"/>
      <c r="S262" s="276"/>
      <c r="T262" s="17"/>
      <c r="U262" s="276"/>
      <c r="V262" s="17"/>
      <c r="W262" s="276"/>
      <c r="X262" s="239"/>
      <c r="Y262" s="17"/>
      <c r="Z262" s="276"/>
      <c r="AA262" s="17"/>
      <c r="AB262" s="276"/>
      <c r="AC262" s="3"/>
      <c r="AD262" s="193">
        <f t="shared" si="45"/>
        <v>0</v>
      </c>
      <c r="AE262" s="190" t="b">
        <f t="shared" si="46"/>
        <v>1</v>
      </c>
    </row>
    <row r="263" spans="1:31" ht="16.5">
      <c r="A263" s="2">
        <v>11.01</v>
      </c>
      <c r="B263" s="5" t="s">
        <v>65</v>
      </c>
      <c r="C263" s="262"/>
      <c r="D263" s="271"/>
      <c r="E263" s="262"/>
      <c r="F263" s="271"/>
      <c r="G263" s="271"/>
      <c r="H263" s="271"/>
      <c r="I263" s="539"/>
      <c r="J263" s="271"/>
      <c r="K263" s="262"/>
      <c r="L263" s="271"/>
      <c r="M263" s="262"/>
      <c r="N263" s="271"/>
      <c r="O263" s="229"/>
      <c r="P263" s="262"/>
      <c r="Q263" s="271"/>
      <c r="R263" s="262"/>
      <c r="S263" s="271"/>
      <c r="T263" s="262"/>
      <c r="U263" s="271"/>
      <c r="V263" s="262"/>
      <c r="W263" s="271"/>
      <c r="X263" s="229"/>
      <c r="Y263" s="262"/>
      <c r="Z263" s="271"/>
      <c r="AA263" s="262"/>
      <c r="AB263" s="271"/>
      <c r="AC263" s="5"/>
      <c r="AD263" s="193">
        <f t="shared" si="45"/>
        <v>0</v>
      </c>
      <c r="AE263" s="190" t="b">
        <f t="shared" si="46"/>
        <v>1</v>
      </c>
    </row>
    <row r="264" spans="1:31" ht="16.5">
      <c r="A264" s="2"/>
      <c r="B264" s="5" t="s">
        <v>41</v>
      </c>
      <c r="C264" s="264">
        <v>350</v>
      </c>
      <c r="D264" s="265">
        <v>1.75</v>
      </c>
      <c r="E264" s="264">
        <v>0</v>
      </c>
      <c r="F264" s="265">
        <v>0</v>
      </c>
      <c r="G264" s="265">
        <f t="shared" ref="G264:H266" si="97">E264/C264*100</f>
        <v>0</v>
      </c>
      <c r="H264" s="265">
        <f t="shared" si="97"/>
        <v>0</v>
      </c>
      <c r="I264" s="539">
        <f t="shared" ref="I264:I266" si="98">C264-E264</f>
        <v>350</v>
      </c>
      <c r="J264" s="271">
        <f t="shared" ref="J264:J266" si="99">D264-F264</f>
        <v>1.75</v>
      </c>
      <c r="K264" s="264">
        <v>0</v>
      </c>
      <c r="L264" s="265">
        <v>0</v>
      </c>
      <c r="M264" s="264">
        <v>0</v>
      </c>
      <c r="N264" s="265">
        <v>0</v>
      </c>
      <c r="O264" s="269">
        <v>5.0000000000000001E-3</v>
      </c>
      <c r="P264" s="264">
        <v>366</v>
      </c>
      <c r="Q264" s="265">
        <f t="shared" ref="Q264:Q266" si="100">P264*O264</f>
        <v>1.83</v>
      </c>
      <c r="R264" s="264">
        <f t="shared" ref="R264:S266" si="101">P264</f>
        <v>366</v>
      </c>
      <c r="S264" s="265">
        <f t="shared" si="101"/>
        <v>1.83</v>
      </c>
      <c r="T264" s="264">
        <v>0</v>
      </c>
      <c r="U264" s="265">
        <v>0</v>
      </c>
      <c r="V264" s="264">
        <v>0</v>
      </c>
      <c r="W264" s="265">
        <v>0</v>
      </c>
      <c r="X264" s="269">
        <v>5.0000000000000001E-3</v>
      </c>
      <c r="Y264" s="264">
        <v>366</v>
      </c>
      <c r="Z264" s="265">
        <f t="shared" ref="Z264:Z266" si="102">Y264*X264</f>
        <v>1.83</v>
      </c>
      <c r="AA264" s="264">
        <f t="shared" ref="AA264:AA270" si="103">Y264</f>
        <v>366</v>
      </c>
      <c r="AB264" s="265">
        <f t="shared" ref="AB264:AB270" si="104">Z264</f>
        <v>1.83</v>
      </c>
      <c r="AC264" s="5"/>
      <c r="AD264" s="193">
        <f t="shared" ref="AD264:AD327" si="105">AB264</f>
        <v>1.83</v>
      </c>
      <c r="AE264" s="190" t="b">
        <f t="shared" ref="AE264:AE327" si="106">AB264=Z264</f>
        <v>1</v>
      </c>
    </row>
    <row r="265" spans="1:31" ht="16.5">
      <c r="A265" s="2"/>
      <c r="B265" s="5" t="s">
        <v>42</v>
      </c>
      <c r="C265" s="264">
        <v>523</v>
      </c>
      <c r="D265" s="265">
        <v>2.6150000000000002</v>
      </c>
      <c r="E265" s="264">
        <v>0</v>
      </c>
      <c r="F265" s="265">
        <v>0</v>
      </c>
      <c r="G265" s="265">
        <f t="shared" si="97"/>
        <v>0</v>
      </c>
      <c r="H265" s="265">
        <f t="shared" si="97"/>
        <v>0</v>
      </c>
      <c r="I265" s="539">
        <f t="shared" si="98"/>
        <v>523</v>
      </c>
      <c r="J265" s="271">
        <f t="shared" si="99"/>
        <v>2.6150000000000002</v>
      </c>
      <c r="K265" s="264">
        <v>0</v>
      </c>
      <c r="L265" s="265">
        <v>0</v>
      </c>
      <c r="M265" s="264">
        <v>0</v>
      </c>
      <c r="N265" s="265">
        <v>0</v>
      </c>
      <c r="O265" s="269">
        <v>5.0000000000000001E-3</v>
      </c>
      <c r="P265" s="264">
        <v>549</v>
      </c>
      <c r="Q265" s="265">
        <f t="shared" si="100"/>
        <v>2.7450000000000001</v>
      </c>
      <c r="R265" s="264">
        <f t="shared" si="101"/>
        <v>549</v>
      </c>
      <c r="S265" s="265">
        <f t="shared" si="101"/>
        <v>2.7450000000000001</v>
      </c>
      <c r="T265" s="264">
        <v>0</v>
      </c>
      <c r="U265" s="265">
        <v>0</v>
      </c>
      <c r="V265" s="264">
        <v>0</v>
      </c>
      <c r="W265" s="265">
        <v>0</v>
      </c>
      <c r="X265" s="269">
        <v>5.0000000000000001E-3</v>
      </c>
      <c r="Y265" s="264">
        <v>549</v>
      </c>
      <c r="Z265" s="265">
        <f t="shared" si="102"/>
        <v>2.7450000000000001</v>
      </c>
      <c r="AA265" s="264">
        <f t="shared" si="103"/>
        <v>549</v>
      </c>
      <c r="AB265" s="265">
        <f t="shared" si="104"/>
        <v>2.7450000000000001</v>
      </c>
      <c r="AC265" s="5"/>
      <c r="AD265" s="193">
        <f t="shared" si="105"/>
        <v>2.7450000000000001</v>
      </c>
      <c r="AE265" s="190" t="b">
        <f t="shared" si="106"/>
        <v>1</v>
      </c>
    </row>
    <row r="266" spans="1:31" ht="16.5">
      <c r="A266" s="2"/>
      <c r="B266" s="5" t="s">
        <v>66</v>
      </c>
      <c r="C266" s="264">
        <v>167</v>
      </c>
      <c r="D266" s="265">
        <v>0.83499999999999996</v>
      </c>
      <c r="E266" s="264">
        <v>0</v>
      </c>
      <c r="F266" s="265">
        <v>0</v>
      </c>
      <c r="G266" s="265">
        <f t="shared" si="97"/>
        <v>0</v>
      </c>
      <c r="H266" s="265">
        <f t="shared" si="97"/>
        <v>0</v>
      </c>
      <c r="I266" s="539">
        <f t="shared" si="98"/>
        <v>167</v>
      </c>
      <c r="J266" s="271">
        <f t="shared" si="99"/>
        <v>0.83499999999999996</v>
      </c>
      <c r="K266" s="264">
        <v>0</v>
      </c>
      <c r="L266" s="265">
        <v>0</v>
      </c>
      <c r="M266" s="264">
        <v>0</v>
      </c>
      <c r="N266" s="265">
        <v>0</v>
      </c>
      <c r="O266" s="269">
        <v>5.0000000000000001E-3</v>
      </c>
      <c r="P266" s="264">
        <v>185</v>
      </c>
      <c r="Q266" s="265">
        <f t="shared" si="100"/>
        <v>0.92500000000000004</v>
      </c>
      <c r="R266" s="264">
        <f t="shared" si="101"/>
        <v>185</v>
      </c>
      <c r="S266" s="265">
        <f t="shared" si="101"/>
        <v>0.92500000000000004</v>
      </c>
      <c r="T266" s="264">
        <v>0</v>
      </c>
      <c r="U266" s="265">
        <v>0</v>
      </c>
      <c r="V266" s="264">
        <v>0</v>
      </c>
      <c r="W266" s="265">
        <v>0</v>
      </c>
      <c r="X266" s="269">
        <v>5.0000000000000001E-3</v>
      </c>
      <c r="Y266" s="264">
        <v>185</v>
      </c>
      <c r="Z266" s="265">
        <f t="shared" si="102"/>
        <v>0.92500000000000004</v>
      </c>
      <c r="AA266" s="264">
        <f t="shared" si="103"/>
        <v>185</v>
      </c>
      <c r="AB266" s="265">
        <f t="shared" si="104"/>
        <v>0.92500000000000004</v>
      </c>
      <c r="AC266" s="5"/>
      <c r="AD266" s="193">
        <f t="shared" si="105"/>
        <v>0.92500000000000004</v>
      </c>
      <c r="AE266" s="190" t="b">
        <f t="shared" si="106"/>
        <v>1</v>
      </c>
    </row>
    <row r="267" spans="1:31" ht="16.5">
      <c r="A267" s="2">
        <v>11.02</v>
      </c>
      <c r="B267" s="5" t="s">
        <v>67</v>
      </c>
      <c r="C267" s="262"/>
      <c r="D267" s="271"/>
      <c r="E267" s="262"/>
      <c r="F267" s="271"/>
      <c r="G267" s="271"/>
      <c r="H267" s="271"/>
      <c r="I267" s="539"/>
      <c r="J267" s="271"/>
      <c r="K267" s="262"/>
      <c r="L267" s="271"/>
      <c r="M267" s="262"/>
      <c r="N267" s="271"/>
      <c r="O267" s="607"/>
      <c r="P267" s="262"/>
      <c r="Q267" s="271"/>
      <c r="R267" s="262"/>
      <c r="S267" s="271"/>
      <c r="T267" s="262"/>
      <c r="U267" s="271"/>
      <c r="V267" s="262"/>
      <c r="W267" s="271"/>
      <c r="X267" s="607"/>
      <c r="Y267" s="262"/>
      <c r="Z267" s="271"/>
      <c r="AA267" s="264">
        <f t="shared" si="103"/>
        <v>0</v>
      </c>
      <c r="AB267" s="265">
        <f t="shared" si="104"/>
        <v>0</v>
      </c>
      <c r="AC267" s="5"/>
      <c r="AD267" s="193">
        <f t="shared" si="105"/>
        <v>0</v>
      </c>
      <c r="AE267" s="190" t="b">
        <f t="shared" si="106"/>
        <v>1</v>
      </c>
    </row>
    <row r="268" spans="1:31" ht="16.5">
      <c r="A268" s="2"/>
      <c r="B268" s="5" t="s">
        <v>41</v>
      </c>
      <c r="C268" s="264">
        <v>350</v>
      </c>
      <c r="D268" s="265">
        <v>1.75</v>
      </c>
      <c r="E268" s="264">
        <v>0</v>
      </c>
      <c r="F268" s="265">
        <v>0</v>
      </c>
      <c r="G268" s="265">
        <f t="shared" ref="G268:H270" si="107">E268/C268*100</f>
        <v>0</v>
      </c>
      <c r="H268" s="265">
        <f t="shared" si="107"/>
        <v>0</v>
      </c>
      <c r="I268" s="539">
        <f t="shared" ref="I268:I270" si="108">C268-E268</f>
        <v>350</v>
      </c>
      <c r="J268" s="271">
        <f t="shared" ref="J268:J270" si="109">D268-F268</f>
        <v>1.75</v>
      </c>
      <c r="K268" s="264">
        <v>0</v>
      </c>
      <c r="L268" s="265">
        <v>0</v>
      </c>
      <c r="M268" s="264">
        <v>0</v>
      </c>
      <c r="N268" s="265">
        <v>0</v>
      </c>
      <c r="O268" s="269">
        <v>5.0000000000000001E-3</v>
      </c>
      <c r="P268" s="264">
        <v>366</v>
      </c>
      <c r="Q268" s="265">
        <f t="shared" ref="Q268:Q270" si="110">P268*O268</f>
        <v>1.83</v>
      </c>
      <c r="R268" s="264">
        <f t="shared" ref="R268:S270" si="111">P268</f>
        <v>366</v>
      </c>
      <c r="S268" s="265">
        <f t="shared" si="111"/>
        <v>1.83</v>
      </c>
      <c r="T268" s="264">
        <v>0</v>
      </c>
      <c r="U268" s="265">
        <v>0</v>
      </c>
      <c r="V268" s="264">
        <v>0</v>
      </c>
      <c r="W268" s="265">
        <v>0</v>
      </c>
      <c r="X268" s="269">
        <v>5.0000000000000001E-3</v>
      </c>
      <c r="Y268" s="264">
        <v>366</v>
      </c>
      <c r="Z268" s="265">
        <f t="shared" ref="Z268:Z270" si="112">Y268*X268</f>
        <v>1.83</v>
      </c>
      <c r="AA268" s="264">
        <f t="shared" si="103"/>
        <v>366</v>
      </c>
      <c r="AB268" s="265">
        <f t="shared" si="104"/>
        <v>1.83</v>
      </c>
      <c r="AC268" s="5"/>
      <c r="AD268" s="193">
        <f t="shared" si="105"/>
        <v>1.83</v>
      </c>
      <c r="AE268" s="190" t="b">
        <f t="shared" si="106"/>
        <v>1</v>
      </c>
    </row>
    <row r="269" spans="1:31" ht="16.5">
      <c r="A269" s="2"/>
      <c r="B269" s="5" t="s">
        <v>42</v>
      </c>
      <c r="C269" s="264">
        <v>523</v>
      </c>
      <c r="D269" s="265">
        <v>2.6150000000000002</v>
      </c>
      <c r="E269" s="264">
        <v>0</v>
      </c>
      <c r="F269" s="265">
        <v>0</v>
      </c>
      <c r="G269" s="265">
        <f t="shared" si="107"/>
        <v>0</v>
      </c>
      <c r="H269" s="265">
        <f t="shared" si="107"/>
        <v>0</v>
      </c>
      <c r="I269" s="539">
        <f t="shared" si="108"/>
        <v>523</v>
      </c>
      <c r="J269" s="271">
        <f t="shared" si="109"/>
        <v>2.6150000000000002</v>
      </c>
      <c r="K269" s="264">
        <v>0</v>
      </c>
      <c r="L269" s="265">
        <v>0</v>
      </c>
      <c r="M269" s="264">
        <v>0</v>
      </c>
      <c r="N269" s="265">
        <v>0</v>
      </c>
      <c r="O269" s="269">
        <v>5.0000000000000001E-3</v>
      </c>
      <c r="P269" s="264">
        <v>549</v>
      </c>
      <c r="Q269" s="265">
        <f t="shared" si="110"/>
        <v>2.7450000000000001</v>
      </c>
      <c r="R269" s="264">
        <f t="shared" si="111"/>
        <v>549</v>
      </c>
      <c r="S269" s="265">
        <f t="shared" si="111"/>
        <v>2.7450000000000001</v>
      </c>
      <c r="T269" s="264">
        <v>0</v>
      </c>
      <c r="U269" s="265">
        <v>0</v>
      </c>
      <c r="V269" s="264">
        <v>0</v>
      </c>
      <c r="W269" s="265">
        <v>0</v>
      </c>
      <c r="X269" s="269">
        <v>5.0000000000000001E-3</v>
      </c>
      <c r="Y269" s="264">
        <v>549</v>
      </c>
      <c r="Z269" s="265">
        <f t="shared" si="112"/>
        <v>2.7450000000000001</v>
      </c>
      <c r="AA269" s="264">
        <f t="shared" si="103"/>
        <v>549</v>
      </c>
      <c r="AB269" s="265">
        <f t="shared" si="104"/>
        <v>2.7450000000000001</v>
      </c>
      <c r="AC269" s="5"/>
      <c r="AD269" s="193">
        <f t="shared" si="105"/>
        <v>2.7450000000000001</v>
      </c>
      <c r="AE269" s="190" t="b">
        <f t="shared" si="106"/>
        <v>1</v>
      </c>
    </row>
    <row r="270" spans="1:31" ht="16.5">
      <c r="A270" s="2"/>
      <c r="B270" s="5" t="s">
        <v>66</v>
      </c>
      <c r="C270" s="264">
        <v>167</v>
      </c>
      <c r="D270" s="265">
        <v>0.83499999999999996</v>
      </c>
      <c r="E270" s="264">
        <v>0</v>
      </c>
      <c r="F270" s="265">
        <v>0</v>
      </c>
      <c r="G270" s="265">
        <f t="shared" si="107"/>
        <v>0</v>
      </c>
      <c r="H270" s="265">
        <f t="shared" si="107"/>
        <v>0</v>
      </c>
      <c r="I270" s="539">
        <f t="shared" si="108"/>
        <v>167</v>
      </c>
      <c r="J270" s="271">
        <f t="shared" si="109"/>
        <v>0.83499999999999996</v>
      </c>
      <c r="K270" s="264">
        <v>0</v>
      </c>
      <c r="L270" s="265">
        <v>0</v>
      </c>
      <c r="M270" s="264">
        <v>0</v>
      </c>
      <c r="N270" s="265">
        <v>0</v>
      </c>
      <c r="O270" s="269">
        <v>5.0000000000000001E-3</v>
      </c>
      <c r="P270" s="264">
        <v>185</v>
      </c>
      <c r="Q270" s="265">
        <f t="shared" si="110"/>
        <v>0.92500000000000004</v>
      </c>
      <c r="R270" s="264">
        <f t="shared" si="111"/>
        <v>185</v>
      </c>
      <c r="S270" s="265">
        <f t="shared" si="111"/>
        <v>0.92500000000000004</v>
      </c>
      <c r="T270" s="264">
        <v>0</v>
      </c>
      <c r="U270" s="265">
        <v>0</v>
      </c>
      <c r="V270" s="264">
        <v>0</v>
      </c>
      <c r="W270" s="265">
        <v>0</v>
      </c>
      <c r="X270" s="269">
        <v>5.0000000000000001E-3</v>
      </c>
      <c r="Y270" s="264">
        <v>185</v>
      </c>
      <c r="Z270" s="265">
        <f t="shared" si="112"/>
        <v>0.92500000000000004</v>
      </c>
      <c r="AA270" s="264">
        <f t="shared" si="103"/>
        <v>185</v>
      </c>
      <c r="AB270" s="265">
        <f t="shared" si="104"/>
        <v>0.92500000000000004</v>
      </c>
      <c r="AC270" s="5"/>
      <c r="AD270" s="193">
        <f>AB270</f>
        <v>0.92500000000000004</v>
      </c>
      <c r="AE270" s="190" t="b">
        <f>AB270=Z270</f>
        <v>1</v>
      </c>
    </row>
    <row r="271" spans="1:31" ht="16.5">
      <c r="A271" s="2">
        <v>11.03</v>
      </c>
      <c r="B271" s="7" t="s">
        <v>68</v>
      </c>
      <c r="C271" s="540"/>
      <c r="D271" s="656"/>
      <c r="E271" s="540"/>
      <c r="F271" s="656"/>
      <c r="G271" s="656"/>
      <c r="H271" s="656"/>
      <c r="I271" s="542"/>
      <c r="J271" s="656"/>
      <c r="K271" s="540"/>
      <c r="L271" s="656"/>
      <c r="M271" s="540"/>
      <c r="N271" s="656"/>
      <c r="O271" s="608"/>
      <c r="P271" s="540"/>
      <c r="Q271" s="656"/>
      <c r="R271" s="540"/>
      <c r="S271" s="656"/>
      <c r="T271" s="540"/>
      <c r="U271" s="656"/>
      <c r="V271" s="540"/>
      <c r="W271" s="656"/>
      <c r="X271" s="608"/>
      <c r="Y271" s="540"/>
      <c r="Z271" s="656"/>
      <c r="AA271" s="262">
        <f t="shared" ref="AA271:AB271" si="113">Y271+V271+T271</f>
        <v>0</v>
      </c>
      <c r="AB271" s="271">
        <f t="shared" si="113"/>
        <v>0</v>
      </c>
      <c r="AC271" s="7"/>
      <c r="AD271" s="193">
        <f t="shared" si="105"/>
        <v>0</v>
      </c>
      <c r="AE271" s="190" t="b">
        <f t="shared" si="106"/>
        <v>1</v>
      </c>
    </row>
    <row r="272" spans="1:31" ht="16.5">
      <c r="A272" s="2">
        <v>11.04</v>
      </c>
      <c r="B272" s="8" t="s">
        <v>277</v>
      </c>
      <c r="C272" s="270"/>
      <c r="D272" s="657"/>
      <c r="E272" s="270"/>
      <c r="F272" s="657"/>
      <c r="G272" s="657"/>
      <c r="H272" s="657"/>
      <c r="I272" s="543"/>
      <c r="J272" s="657"/>
      <c r="K272" s="270"/>
      <c r="L272" s="657"/>
      <c r="M272" s="270"/>
      <c r="N272" s="657"/>
      <c r="O272" s="609"/>
      <c r="P272" s="270"/>
      <c r="Q272" s="657"/>
      <c r="R272" s="270"/>
      <c r="S272" s="657"/>
      <c r="T272" s="270"/>
      <c r="U272" s="657"/>
      <c r="V272" s="270"/>
      <c r="W272" s="657"/>
      <c r="X272" s="609"/>
      <c r="Y272" s="270"/>
      <c r="Z272" s="657"/>
      <c r="AA272" s="270"/>
      <c r="AB272" s="657"/>
      <c r="AC272" s="8"/>
      <c r="AD272" s="193">
        <f t="shared" si="105"/>
        <v>0</v>
      </c>
      <c r="AE272" s="190" t="b">
        <f t="shared" si="106"/>
        <v>1</v>
      </c>
    </row>
    <row r="273" spans="1:31" ht="28.5">
      <c r="A273" s="2"/>
      <c r="B273" s="7" t="s">
        <v>278</v>
      </c>
      <c r="C273" s="540"/>
      <c r="D273" s="656"/>
      <c r="E273" s="540"/>
      <c r="F273" s="656"/>
      <c r="G273" s="656"/>
      <c r="H273" s="656"/>
      <c r="I273" s="542"/>
      <c r="J273" s="656"/>
      <c r="K273" s="540"/>
      <c r="L273" s="656"/>
      <c r="M273" s="540"/>
      <c r="N273" s="656"/>
      <c r="O273" s="608"/>
      <c r="P273" s="540"/>
      <c r="Q273" s="656"/>
      <c r="R273" s="540"/>
      <c r="S273" s="656"/>
      <c r="T273" s="540"/>
      <c r="U273" s="656"/>
      <c r="V273" s="540"/>
      <c r="W273" s="656"/>
      <c r="X273" s="608"/>
      <c r="Y273" s="540"/>
      <c r="Z273" s="656"/>
      <c r="AA273" s="262">
        <f t="shared" ref="AA273:AB274" si="114">Y273+V273+T273</f>
        <v>0</v>
      </c>
      <c r="AB273" s="271">
        <f t="shared" si="114"/>
        <v>0</v>
      </c>
      <c r="AC273" s="7"/>
      <c r="AD273" s="193">
        <f t="shared" si="105"/>
        <v>0</v>
      </c>
      <c r="AE273" s="190" t="b">
        <f t="shared" si="106"/>
        <v>1</v>
      </c>
    </row>
    <row r="274" spans="1:31" ht="28.5">
      <c r="A274" s="2"/>
      <c r="B274" s="7" t="s">
        <v>279</v>
      </c>
      <c r="C274" s="540"/>
      <c r="D274" s="656"/>
      <c r="E274" s="540"/>
      <c r="F274" s="656"/>
      <c r="G274" s="656"/>
      <c r="H274" s="656"/>
      <c r="I274" s="542"/>
      <c r="J274" s="656"/>
      <c r="K274" s="540"/>
      <c r="L274" s="656"/>
      <c r="M274" s="540"/>
      <c r="N274" s="656"/>
      <c r="O274" s="608"/>
      <c r="P274" s="540"/>
      <c r="Q274" s="656"/>
      <c r="R274" s="540"/>
      <c r="S274" s="656"/>
      <c r="T274" s="540"/>
      <c r="U274" s="656"/>
      <c r="V274" s="540"/>
      <c r="W274" s="656"/>
      <c r="X274" s="608"/>
      <c r="Y274" s="540"/>
      <c r="Z274" s="656"/>
      <c r="AA274" s="262">
        <f t="shared" si="114"/>
        <v>0</v>
      </c>
      <c r="AB274" s="271">
        <f t="shared" si="114"/>
        <v>0</v>
      </c>
      <c r="AC274" s="7"/>
      <c r="AD274" s="193">
        <f t="shared" si="105"/>
        <v>0</v>
      </c>
      <c r="AE274" s="190" t="b">
        <f t="shared" si="106"/>
        <v>1</v>
      </c>
    </row>
    <row r="275" spans="1:31" ht="16.5">
      <c r="A275" s="2"/>
      <c r="B275" s="8" t="s">
        <v>281</v>
      </c>
      <c r="C275" s="270"/>
      <c r="D275" s="657"/>
      <c r="E275" s="270"/>
      <c r="F275" s="657"/>
      <c r="G275" s="657"/>
      <c r="H275" s="657"/>
      <c r="I275" s="543"/>
      <c r="J275" s="657"/>
      <c r="K275" s="270"/>
      <c r="L275" s="657"/>
      <c r="M275" s="270"/>
      <c r="N275" s="657"/>
      <c r="O275" s="609"/>
      <c r="P275" s="270"/>
      <c r="Q275" s="657"/>
      <c r="R275" s="270"/>
      <c r="S275" s="657"/>
      <c r="T275" s="270"/>
      <c r="U275" s="657"/>
      <c r="V275" s="270"/>
      <c r="W275" s="657"/>
      <c r="X275" s="609"/>
      <c r="Y275" s="270"/>
      <c r="Z275" s="657"/>
      <c r="AA275" s="270"/>
      <c r="AB275" s="657"/>
      <c r="AC275" s="8"/>
      <c r="AD275" s="193">
        <f t="shared" si="105"/>
        <v>0</v>
      </c>
      <c r="AE275" s="190" t="b">
        <f t="shared" si="106"/>
        <v>1</v>
      </c>
    </row>
    <row r="276" spans="1:31" ht="42.75">
      <c r="A276" s="2">
        <v>11.05</v>
      </c>
      <c r="B276" s="5" t="s">
        <v>69</v>
      </c>
      <c r="C276" s="262"/>
      <c r="D276" s="271"/>
      <c r="E276" s="262"/>
      <c r="F276" s="271"/>
      <c r="G276" s="271"/>
      <c r="H276" s="271"/>
      <c r="I276" s="539"/>
      <c r="J276" s="271"/>
      <c r="K276" s="262"/>
      <c r="L276" s="271"/>
      <c r="M276" s="262"/>
      <c r="N276" s="271"/>
      <c r="O276" s="607"/>
      <c r="P276" s="262"/>
      <c r="Q276" s="271"/>
      <c r="R276" s="262"/>
      <c r="S276" s="271"/>
      <c r="T276" s="262"/>
      <c r="U276" s="271"/>
      <c r="V276" s="262"/>
      <c r="W276" s="271"/>
      <c r="X276" s="607"/>
      <c r="Y276" s="262"/>
      <c r="Z276" s="271"/>
      <c r="AA276" s="262">
        <f t="shared" ref="AA276:AB276" si="115">Y276+V276+T276</f>
        <v>0</v>
      </c>
      <c r="AB276" s="271">
        <f t="shared" si="115"/>
        <v>0</v>
      </c>
      <c r="AC276" s="5"/>
      <c r="AD276" s="193">
        <f t="shared" si="105"/>
        <v>0</v>
      </c>
      <c r="AE276" s="190" t="b">
        <f t="shared" si="106"/>
        <v>1</v>
      </c>
    </row>
    <row r="277" spans="1:31" ht="16.5">
      <c r="A277" s="2"/>
      <c r="B277" s="5" t="s">
        <v>41</v>
      </c>
      <c r="C277" s="264">
        <v>6</v>
      </c>
      <c r="D277" s="265">
        <v>1.7999999999999999E-2</v>
      </c>
      <c r="E277" s="264">
        <v>6</v>
      </c>
      <c r="F277" s="265">
        <v>1.7999999999999999E-2</v>
      </c>
      <c r="G277" s="265">
        <f t="shared" ref="G277:H279" si="116">E277/C277*100</f>
        <v>100</v>
      </c>
      <c r="H277" s="265">
        <f t="shared" si="116"/>
        <v>100</v>
      </c>
      <c r="I277" s="539">
        <f t="shared" ref="I277:I279" si="117">C277-E277</f>
        <v>0</v>
      </c>
      <c r="J277" s="271">
        <f t="shared" ref="J277:J279" si="118">D277-F277</f>
        <v>0</v>
      </c>
      <c r="K277" s="264">
        <v>0</v>
      </c>
      <c r="L277" s="265">
        <v>0</v>
      </c>
      <c r="M277" s="264">
        <v>0</v>
      </c>
      <c r="N277" s="265">
        <v>0</v>
      </c>
      <c r="O277" s="269">
        <v>6.0000000000000001E-3</v>
      </c>
      <c r="P277" s="264">
        <v>6</v>
      </c>
      <c r="Q277" s="265">
        <f t="shared" ref="Q277:Q279" si="119">P277*O277</f>
        <v>3.6000000000000004E-2</v>
      </c>
      <c r="R277" s="264">
        <f t="shared" ref="R277:S279" si="120">P277</f>
        <v>6</v>
      </c>
      <c r="S277" s="265">
        <f t="shared" si="120"/>
        <v>3.6000000000000004E-2</v>
      </c>
      <c r="T277" s="264">
        <v>0</v>
      </c>
      <c r="U277" s="265">
        <v>0</v>
      </c>
      <c r="V277" s="264">
        <v>0</v>
      </c>
      <c r="W277" s="265">
        <v>0</v>
      </c>
      <c r="X277" s="269">
        <v>6.0000000000000001E-3</v>
      </c>
      <c r="Y277" s="264">
        <v>6</v>
      </c>
      <c r="Z277" s="265">
        <f t="shared" ref="Z277:Z279" si="121">Y277*X277</f>
        <v>3.6000000000000004E-2</v>
      </c>
      <c r="AA277" s="264">
        <f t="shared" ref="AA277:AA279" si="122">Y277</f>
        <v>6</v>
      </c>
      <c r="AB277" s="265">
        <f t="shared" ref="AB277:AB279" si="123">Z277</f>
        <v>3.6000000000000004E-2</v>
      </c>
      <c r="AC277" s="5"/>
      <c r="AD277" s="193">
        <f t="shared" si="105"/>
        <v>3.6000000000000004E-2</v>
      </c>
      <c r="AE277" s="190" t="b">
        <f t="shared" si="106"/>
        <v>1</v>
      </c>
    </row>
    <row r="278" spans="1:31" ht="16.5">
      <c r="A278" s="2"/>
      <c r="B278" s="5" t="s">
        <v>42</v>
      </c>
      <c r="C278" s="264">
        <v>6</v>
      </c>
      <c r="D278" s="265">
        <v>1.7999999999999999E-2</v>
      </c>
      <c r="E278" s="264">
        <v>6</v>
      </c>
      <c r="F278" s="265">
        <v>1.7999999999999999E-2</v>
      </c>
      <c r="G278" s="265">
        <f t="shared" si="116"/>
        <v>100</v>
      </c>
      <c r="H278" s="265">
        <f t="shared" si="116"/>
        <v>100</v>
      </c>
      <c r="I278" s="539">
        <f t="shared" si="117"/>
        <v>0</v>
      </c>
      <c r="J278" s="271">
        <f t="shared" si="118"/>
        <v>0</v>
      </c>
      <c r="K278" s="264">
        <v>0</v>
      </c>
      <c r="L278" s="265">
        <v>0</v>
      </c>
      <c r="M278" s="264">
        <v>0</v>
      </c>
      <c r="N278" s="265">
        <v>0</v>
      </c>
      <c r="O278" s="269">
        <v>6.0000000000000001E-3</v>
      </c>
      <c r="P278" s="264">
        <v>6</v>
      </c>
      <c r="Q278" s="265">
        <f t="shared" si="119"/>
        <v>3.6000000000000004E-2</v>
      </c>
      <c r="R278" s="264">
        <f t="shared" si="120"/>
        <v>6</v>
      </c>
      <c r="S278" s="265">
        <f t="shared" si="120"/>
        <v>3.6000000000000004E-2</v>
      </c>
      <c r="T278" s="264">
        <v>0</v>
      </c>
      <c r="U278" s="265">
        <v>0</v>
      </c>
      <c r="V278" s="264">
        <v>0</v>
      </c>
      <c r="W278" s="265">
        <v>0</v>
      </c>
      <c r="X278" s="269">
        <v>6.0000000000000001E-3</v>
      </c>
      <c r="Y278" s="264">
        <v>6</v>
      </c>
      <c r="Z278" s="265">
        <f t="shared" si="121"/>
        <v>3.6000000000000004E-2</v>
      </c>
      <c r="AA278" s="264">
        <f t="shared" si="122"/>
        <v>6</v>
      </c>
      <c r="AB278" s="265">
        <f t="shared" si="123"/>
        <v>3.6000000000000004E-2</v>
      </c>
      <c r="AC278" s="5"/>
      <c r="AD278" s="193">
        <f t="shared" si="105"/>
        <v>3.6000000000000004E-2</v>
      </c>
      <c r="AE278" s="190" t="b">
        <f t="shared" si="106"/>
        <v>1</v>
      </c>
    </row>
    <row r="279" spans="1:31" ht="16.5">
      <c r="A279" s="2"/>
      <c r="B279" s="5" t="s">
        <v>66</v>
      </c>
      <c r="C279" s="264">
        <v>6</v>
      </c>
      <c r="D279" s="265">
        <v>1.7999999999999999E-2</v>
      </c>
      <c r="E279" s="264">
        <v>6</v>
      </c>
      <c r="F279" s="265">
        <v>1.7999999999999999E-2</v>
      </c>
      <c r="G279" s="265">
        <f t="shared" si="116"/>
        <v>100</v>
      </c>
      <c r="H279" s="265">
        <f t="shared" si="116"/>
        <v>100</v>
      </c>
      <c r="I279" s="539">
        <f t="shared" si="117"/>
        <v>0</v>
      </c>
      <c r="J279" s="271">
        <f t="shared" si="118"/>
        <v>0</v>
      </c>
      <c r="K279" s="264">
        <v>0</v>
      </c>
      <c r="L279" s="265">
        <v>0</v>
      </c>
      <c r="M279" s="264">
        <v>0</v>
      </c>
      <c r="N279" s="265">
        <v>0</v>
      </c>
      <c r="O279" s="269">
        <v>6.0000000000000001E-3</v>
      </c>
      <c r="P279" s="264">
        <v>6</v>
      </c>
      <c r="Q279" s="265">
        <f t="shared" si="119"/>
        <v>3.6000000000000004E-2</v>
      </c>
      <c r="R279" s="264">
        <f t="shared" si="120"/>
        <v>6</v>
      </c>
      <c r="S279" s="265">
        <f t="shared" si="120"/>
        <v>3.6000000000000004E-2</v>
      </c>
      <c r="T279" s="264">
        <v>0</v>
      </c>
      <c r="U279" s="265">
        <v>0</v>
      </c>
      <c r="V279" s="264">
        <v>0</v>
      </c>
      <c r="W279" s="265">
        <v>0</v>
      </c>
      <c r="X279" s="269">
        <v>6.0000000000000001E-3</v>
      </c>
      <c r="Y279" s="264">
        <v>6</v>
      </c>
      <c r="Z279" s="265">
        <f t="shared" si="121"/>
        <v>3.6000000000000004E-2</v>
      </c>
      <c r="AA279" s="264">
        <f t="shared" si="122"/>
        <v>6</v>
      </c>
      <c r="AB279" s="265">
        <f t="shared" si="123"/>
        <v>3.6000000000000004E-2</v>
      </c>
      <c r="AC279" s="5"/>
      <c r="AD279" s="193">
        <f t="shared" si="105"/>
        <v>3.6000000000000004E-2</v>
      </c>
      <c r="AE279" s="190" t="b">
        <f t="shared" si="106"/>
        <v>1</v>
      </c>
    </row>
    <row r="280" spans="1:31" ht="16.5">
      <c r="A280" s="2"/>
      <c r="B280" s="8" t="s">
        <v>282</v>
      </c>
      <c r="C280" s="270"/>
      <c r="D280" s="657"/>
      <c r="E280" s="270"/>
      <c r="F280" s="657"/>
      <c r="G280" s="657"/>
      <c r="H280" s="657"/>
      <c r="I280" s="543"/>
      <c r="J280" s="657"/>
      <c r="K280" s="270"/>
      <c r="L280" s="657"/>
      <c r="M280" s="270"/>
      <c r="N280" s="657"/>
      <c r="O280" s="609"/>
      <c r="P280" s="270"/>
      <c r="Q280" s="657"/>
      <c r="R280" s="270"/>
      <c r="S280" s="657"/>
      <c r="T280" s="270"/>
      <c r="U280" s="657"/>
      <c r="V280" s="270"/>
      <c r="W280" s="657"/>
      <c r="X280" s="609"/>
      <c r="Y280" s="270"/>
      <c r="Z280" s="657"/>
      <c r="AA280" s="270"/>
      <c r="AB280" s="657"/>
      <c r="AC280" s="8"/>
      <c r="AD280" s="193">
        <f t="shared" si="105"/>
        <v>0</v>
      </c>
      <c r="AE280" s="190" t="b">
        <f t="shared" si="106"/>
        <v>1</v>
      </c>
    </row>
    <row r="281" spans="1:31" ht="16.5">
      <c r="A281" s="2">
        <v>11.06</v>
      </c>
      <c r="B281" s="5" t="s">
        <v>70</v>
      </c>
      <c r="C281" s="264"/>
      <c r="D281" s="265"/>
      <c r="E281" s="264"/>
      <c r="F281" s="265"/>
      <c r="G281" s="265"/>
      <c r="H281" s="265"/>
      <c r="I281" s="571">
        <v>0</v>
      </c>
      <c r="J281" s="265">
        <v>0</v>
      </c>
      <c r="K281" s="264">
        <v>0</v>
      </c>
      <c r="L281" s="265">
        <v>0</v>
      </c>
      <c r="M281" s="264">
        <v>0</v>
      </c>
      <c r="N281" s="265">
        <v>0</v>
      </c>
      <c r="O281" s="269"/>
      <c r="P281" s="264"/>
      <c r="Q281" s="265">
        <f t="shared" ref="Q281" si="124">P281*O281</f>
        <v>0</v>
      </c>
      <c r="R281" s="264">
        <f t="shared" ref="R281" si="125">P281</f>
        <v>0</v>
      </c>
      <c r="S281" s="265">
        <f t="shared" ref="S281" si="126">Q281</f>
        <v>0</v>
      </c>
      <c r="T281" s="264">
        <v>0</v>
      </c>
      <c r="U281" s="265">
        <v>0</v>
      </c>
      <c r="V281" s="264">
        <v>0</v>
      </c>
      <c r="W281" s="265">
        <v>0</v>
      </c>
      <c r="X281" s="269"/>
      <c r="Y281" s="264"/>
      <c r="Z281" s="265">
        <f t="shared" ref="Z281" si="127">Y281*X281</f>
        <v>0</v>
      </c>
      <c r="AA281" s="262">
        <f t="shared" ref="AA281:AB282" si="128">Y281+V281+T281</f>
        <v>0</v>
      </c>
      <c r="AB281" s="271">
        <f t="shared" si="128"/>
        <v>0</v>
      </c>
      <c r="AC281" s="5"/>
      <c r="AD281" s="193">
        <f t="shared" si="105"/>
        <v>0</v>
      </c>
      <c r="AE281" s="190" t="b">
        <f t="shared" si="106"/>
        <v>1</v>
      </c>
    </row>
    <row r="282" spans="1:31" ht="16.5">
      <c r="A282" s="2">
        <v>11.07</v>
      </c>
      <c r="B282" s="5" t="s">
        <v>71</v>
      </c>
      <c r="C282" s="264">
        <v>63</v>
      </c>
      <c r="D282" s="265">
        <v>1.008</v>
      </c>
      <c r="E282" s="264">
        <v>0</v>
      </c>
      <c r="F282" s="265">
        <v>0</v>
      </c>
      <c r="G282" s="265">
        <f t="shared" ref="G282:H283" si="129">E282/C282*100</f>
        <v>0</v>
      </c>
      <c r="H282" s="265">
        <f t="shared" si="129"/>
        <v>0</v>
      </c>
      <c r="I282" s="539">
        <f t="shared" ref="I282" si="130">C282-E282</f>
        <v>63</v>
      </c>
      <c r="J282" s="271">
        <f t="shared" ref="J282" si="131">D282-F282</f>
        <v>1.008</v>
      </c>
      <c r="K282" s="264">
        <v>0</v>
      </c>
      <c r="L282" s="265">
        <v>0</v>
      </c>
      <c r="M282" s="264">
        <v>0</v>
      </c>
      <c r="N282" s="265">
        <v>0</v>
      </c>
      <c r="O282" s="269">
        <v>1.6E-2</v>
      </c>
      <c r="P282" s="264">
        <v>63</v>
      </c>
      <c r="Q282" s="265">
        <f>P282*O282</f>
        <v>1.008</v>
      </c>
      <c r="R282" s="264">
        <f t="shared" ref="R282" si="132">P282</f>
        <v>63</v>
      </c>
      <c r="S282" s="265">
        <f t="shared" ref="S282" si="133">Q282</f>
        <v>1.008</v>
      </c>
      <c r="T282" s="264">
        <v>0</v>
      </c>
      <c r="U282" s="265">
        <v>0</v>
      </c>
      <c r="V282" s="264">
        <v>0</v>
      </c>
      <c r="W282" s="265">
        <v>0</v>
      </c>
      <c r="X282" s="269">
        <v>1.6E-2</v>
      </c>
      <c r="Y282" s="264">
        <v>63</v>
      </c>
      <c r="Z282" s="265">
        <f>Y282*X282</f>
        <v>1.008</v>
      </c>
      <c r="AA282" s="262">
        <f t="shared" si="128"/>
        <v>63</v>
      </c>
      <c r="AB282" s="271">
        <f t="shared" si="128"/>
        <v>1.008</v>
      </c>
      <c r="AC282" s="5"/>
      <c r="AD282" s="193">
        <f t="shared" si="105"/>
        <v>1.008</v>
      </c>
      <c r="AE282" s="190" t="b">
        <f t="shared" si="106"/>
        <v>1</v>
      </c>
    </row>
    <row r="283" spans="1:31" s="279" customFormat="1" ht="16.5">
      <c r="A283" s="182"/>
      <c r="B283" s="185" t="s">
        <v>36</v>
      </c>
      <c r="C283" s="268">
        <f>SUM(C268:C282)</f>
        <v>1121</v>
      </c>
      <c r="D283" s="302">
        <f>SUM(D264:D282)</f>
        <v>11.462000000000003</v>
      </c>
      <c r="E283" s="268">
        <f>SUM(E268:E282)</f>
        <v>18</v>
      </c>
      <c r="F283" s="302">
        <f>SUM(F264:F282)</f>
        <v>5.3999999999999992E-2</v>
      </c>
      <c r="G283" s="573">
        <f>E283/C283*100</f>
        <v>1.6057091882247994</v>
      </c>
      <c r="H283" s="573">
        <f t="shared" si="129"/>
        <v>0.47112196824288938</v>
      </c>
      <c r="I283" s="361">
        <f>SUM(I268:I282)</f>
        <v>1103</v>
      </c>
      <c r="J283" s="302">
        <f t="shared" ref="J283:N283" si="134">SUM(J264:J282)</f>
        <v>11.408000000000001</v>
      </c>
      <c r="K283" s="268">
        <f t="shared" si="134"/>
        <v>0</v>
      </c>
      <c r="L283" s="302">
        <f t="shared" si="134"/>
        <v>0</v>
      </c>
      <c r="M283" s="268">
        <f t="shared" si="134"/>
        <v>0</v>
      </c>
      <c r="N283" s="302">
        <f t="shared" si="134"/>
        <v>0</v>
      </c>
      <c r="O283" s="268"/>
      <c r="P283" s="268">
        <f>SUM(P268:P282)</f>
        <v>1181</v>
      </c>
      <c r="Q283" s="302">
        <f>SUM(Q264:Q282)</f>
        <v>12.116</v>
      </c>
      <c r="R283" s="268">
        <f>SUM(R268:R282)</f>
        <v>1181</v>
      </c>
      <c r="S283" s="302">
        <f>SUM(S264:S282)</f>
        <v>12.116</v>
      </c>
      <c r="T283" s="268">
        <f t="shared" ref="T283:W283" si="135">SUM(T264:T282)</f>
        <v>0</v>
      </c>
      <c r="U283" s="302">
        <f t="shared" si="135"/>
        <v>0</v>
      </c>
      <c r="V283" s="268">
        <f t="shared" si="135"/>
        <v>0</v>
      </c>
      <c r="W283" s="302">
        <f t="shared" si="135"/>
        <v>0</v>
      </c>
      <c r="X283" s="268">
        <v>0</v>
      </c>
      <c r="Y283" s="268">
        <f>SUM(Y268:Y282)</f>
        <v>1181</v>
      </c>
      <c r="Z283" s="302">
        <f>SUM(Z264:Z282)</f>
        <v>12.116</v>
      </c>
      <c r="AA283" s="268">
        <f>SUM(AA268:AA282)</f>
        <v>1181</v>
      </c>
      <c r="AB283" s="302">
        <f>SUM(AB264:AB282)</f>
        <v>12.116</v>
      </c>
      <c r="AC283" s="185"/>
      <c r="AD283" s="278">
        <f t="shared" si="105"/>
        <v>12.116</v>
      </c>
      <c r="AE283" s="279" t="b">
        <f t="shared" si="106"/>
        <v>1</v>
      </c>
    </row>
    <row r="284" spans="1:31" ht="28.5">
      <c r="A284" s="4">
        <v>12</v>
      </c>
      <c r="B284" s="3" t="s">
        <v>72</v>
      </c>
      <c r="C284" s="17"/>
      <c r="D284" s="276"/>
      <c r="E284" s="17"/>
      <c r="F284" s="276"/>
      <c r="G284" s="276"/>
      <c r="H284" s="276"/>
      <c r="I284" s="359"/>
      <c r="J284" s="276"/>
      <c r="K284" s="17"/>
      <c r="L284" s="276"/>
      <c r="M284" s="17"/>
      <c r="N284" s="276"/>
      <c r="O284" s="239"/>
      <c r="P284" s="17"/>
      <c r="Q284" s="276"/>
      <c r="R284" s="17"/>
      <c r="S284" s="276"/>
      <c r="T284" s="17"/>
      <c r="U284" s="276"/>
      <c r="V284" s="17"/>
      <c r="W284" s="276"/>
      <c r="X284" s="239"/>
      <c r="Y284" s="17"/>
      <c r="Z284" s="276"/>
      <c r="AA284" s="17"/>
      <c r="AB284" s="276"/>
      <c r="AC284" s="3"/>
      <c r="AD284" s="193">
        <f t="shared" si="105"/>
        <v>0</v>
      </c>
      <c r="AE284" s="190" t="b">
        <f t="shared" si="106"/>
        <v>1</v>
      </c>
    </row>
    <row r="285" spans="1:31" ht="16.5">
      <c r="A285" s="2">
        <v>12.01</v>
      </c>
      <c r="B285" s="3" t="s">
        <v>73</v>
      </c>
      <c r="C285" s="17"/>
      <c r="D285" s="276"/>
      <c r="E285" s="17"/>
      <c r="F285" s="276"/>
      <c r="G285" s="276"/>
      <c r="H285" s="276"/>
      <c r="I285" s="359"/>
      <c r="J285" s="276"/>
      <c r="K285" s="17"/>
      <c r="L285" s="276"/>
      <c r="M285" s="17"/>
      <c r="N285" s="276"/>
      <c r="O285" s="239"/>
      <c r="P285" s="17"/>
      <c r="Q285" s="276"/>
      <c r="R285" s="17"/>
      <c r="S285" s="276"/>
      <c r="T285" s="17"/>
      <c r="U285" s="276"/>
      <c r="V285" s="17"/>
      <c r="W285" s="276"/>
      <c r="X285" s="239"/>
      <c r="Y285" s="17"/>
      <c r="Z285" s="276"/>
      <c r="AA285" s="17"/>
      <c r="AB285" s="276"/>
      <c r="AC285" s="3"/>
      <c r="AD285" s="193">
        <f t="shared" si="105"/>
        <v>0</v>
      </c>
      <c r="AE285" s="190" t="b">
        <f t="shared" si="106"/>
        <v>1</v>
      </c>
    </row>
    <row r="286" spans="1:31" ht="16.5">
      <c r="A286" s="2"/>
      <c r="B286" s="27" t="s">
        <v>74</v>
      </c>
      <c r="C286" s="264">
        <v>14</v>
      </c>
      <c r="D286" s="265">
        <v>30.492000000000001</v>
      </c>
      <c r="E286" s="264">
        <v>14</v>
      </c>
      <c r="F286" s="265">
        <f>D286-6.1</f>
        <v>24.392000000000003</v>
      </c>
      <c r="G286" s="265">
        <f t="shared" ref="G286:H290" si="136">E286/C286*100</f>
        <v>100</v>
      </c>
      <c r="H286" s="265">
        <f t="shared" si="136"/>
        <v>79.994752722025453</v>
      </c>
      <c r="I286" s="539">
        <f t="shared" ref="I286:I290" si="137">C286-E286</f>
        <v>0</v>
      </c>
      <c r="J286" s="271">
        <f t="shared" ref="J286:J290" si="138">D286-F286</f>
        <v>6.0999999999999979</v>
      </c>
      <c r="K286" s="264">
        <v>0</v>
      </c>
      <c r="L286" s="265">
        <v>0</v>
      </c>
      <c r="M286" s="264">
        <v>0</v>
      </c>
      <c r="N286" s="265">
        <v>6.1</v>
      </c>
      <c r="O286" s="269">
        <v>2.4</v>
      </c>
      <c r="P286" s="264">
        <v>18</v>
      </c>
      <c r="Q286" s="265">
        <f t="shared" ref="Q286:Q296" si="139">P286*O286</f>
        <v>43.199999999999996</v>
      </c>
      <c r="R286" s="264">
        <f t="shared" ref="R286:R296" si="140">P286</f>
        <v>18</v>
      </c>
      <c r="S286" s="265">
        <f>Q286+L286+N286</f>
        <v>49.3</v>
      </c>
      <c r="T286" s="264">
        <v>0</v>
      </c>
      <c r="U286" s="265">
        <v>0</v>
      </c>
      <c r="V286" s="264">
        <v>0</v>
      </c>
      <c r="W286" s="265">
        <v>6.1</v>
      </c>
      <c r="X286" s="269">
        <v>2.4</v>
      </c>
      <c r="Y286" s="264">
        <v>18</v>
      </c>
      <c r="Z286" s="265">
        <f t="shared" ref="Z286:Z290" si="141">Y286*X286</f>
        <v>43.199999999999996</v>
      </c>
      <c r="AA286" s="262">
        <f t="shared" ref="AA286:AB296" si="142">Y286+V286+T286</f>
        <v>18</v>
      </c>
      <c r="AB286" s="271">
        <f t="shared" si="142"/>
        <v>49.3</v>
      </c>
      <c r="AC286" s="5"/>
      <c r="AD286" s="193">
        <f t="shared" si="105"/>
        <v>49.3</v>
      </c>
      <c r="AE286" s="190" t="b">
        <f t="shared" si="106"/>
        <v>0</v>
      </c>
    </row>
    <row r="287" spans="1:31" ht="16.5">
      <c r="A287" s="2"/>
      <c r="B287" s="27" t="s">
        <v>75</v>
      </c>
      <c r="C287" s="264">
        <v>1</v>
      </c>
      <c r="D287" s="265">
        <v>2.1800000000000002</v>
      </c>
      <c r="E287" s="264">
        <v>1</v>
      </c>
      <c r="F287" s="265">
        <v>1.3</v>
      </c>
      <c r="G287" s="265">
        <f t="shared" si="136"/>
        <v>100</v>
      </c>
      <c r="H287" s="265">
        <f t="shared" si="136"/>
        <v>59.633027522935777</v>
      </c>
      <c r="I287" s="539">
        <f t="shared" si="137"/>
        <v>0</v>
      </c>
      <c r="J287" s="271">
        <f t="shared" si="138"/>
        <v>0.88000000000000012</v>
      </c>
      <c r="K287" s="264">
        <v>0</v>
      </c>
      <c r="L287" s="265">
        <v>0</v>
      </c>
      <c r="M287" s="264">
        <v>0</v>
      </c>
      <c r="N287" s="265">
        <v>0</v>
      </c>
      <c r="O287" s="269">
        <v>2.4</v>
      </c>
      <c r="P287" s="264">
        <v>2</v>
      </c>
      <c r="Q287" s="265">
        <f t="shared" si="139"/>
        <v>4.8</v>
      </c>
      <c r="R287" s="264">
        <f t="shared" si="140"/>
        <v>2</v>
      </c>
      <c r="S287" s="265">
        <f t="shared" ref="S287:S290" si="143">Q287+L287+N287</f>
        <v>4.8</v>
      </c>
      <c r="T287" s="264">
        <v>0</v>
      </c>
      <c r="U287" s="265">
        <v>0</v>
      </c>
      <c r="V287" s="264">
        <v>0</v>
      </c>
      <c r="W287" s="265">
        <v>0</v>
      </c>
      <c r="X287" s="269">
        <v>2.4</v>
      </c>
      <c r="Y287" s="264">
        <v>2</v>
      </c>
      <c r="Z287" s="265">
        <f t="shared" si="141"/>
        <v>4.8</v>
      </c>
      <c r="AA287" s="262">
        <f t="shared" si="142"/>
        <v>2</v>
      </c>
      <c r="AB287" s="271">
        <f t="shared" si="142"/>
        <v>4.8</v>
      </c>
      <c r="AC287" s="5"/>
      <c r="AD287" s="193">
        <f t="shared" si="105"/>
        <v>4.8</v>
      </c>
      <c r="AE287" s="190" t="b">
        <f t="shared" si="106"/>
        <v>1</v>
      </c>
    </row>
    <row r="288" spans="1:31" ht="23.25" customHeight="1">
      <c r="A288" s="2"/>
      <c r="B288" s="28" t="s">
        <v>76</v>
      </c>
      <c r="C288" s="264">
        <v>3</v>
      </c>
      <c r="D288" s="265">
        <v>7.84</v>
      </c>
      <c r="E288" s="264">
        <v>3</v>
      </c>
      <c r="F288" s="265">
        <v>4.55</v>
      </c>
      <c r="G288" s="265">
        <f t="shared" si="136"/>
        <v>100</v>
      </c>
      <c r="H288" s="265">
        <f t="shared" si="136"/>
        <v>58.035714285714278</v>
      </c>
      <c r="I288" s="539">
        <f t="shared" si="137"/>
        <v>0</v>
      </c>
      <c r="J288" s="271">
        <f t="shared" si="138"/>
        <v>3.29</v>
      </c>
      <c r="K288" s="264">
        <v>0</v>
      </c>
      <c r="L288" s="265">
        <v>0</v>
      </c>
      <c r="M288" s="264">
        <v>0</v>
      </c>
      <c r="N288" s="265">
        <v>0</v>
      </c>
      <c r="O288" s="269">
        <v>2.8776000000000002</v>
      </c>
      <c r="P288" s="582">
        <v>3</v>
      </c>
      <c r="Q288" s="265">
        <f t="shared" si="139"/>
        <v>8.6327999999999996</v>
      </c>
      <c r="R288" s="264">
        <f t="shared" si="140"/>
        <v>3</v>
      </c>
      <c r="S288" s="265">
        <f t="shared" si="143"/>
        <v>8.6327999999999996</v>
      </c>
      <c r="T288" s="264">
        <v>0</v>
      </c>
      <c r="U288" s="265">
        <v>0</v>
      </c>
      <c r="V288" s="264">
        <v>0</v>
      </c>
      <c r="W288" s="265">
        <v>0</v>
      </c>
      <c r="X288" s="269">
        <v>2.8776000000000002</v>
      </c>
      <c r="Y288" s="582">
        <v>3</v>
      </c>
      <c r="Z288" s="265">
        <f t="shared" si="141"/>
        <v>8.6327999999999996</v>
      </c>
      <c r="AA288" s="262">
        <f t="shared" si="142"/>
        <v>3</v>
      </c>
      <c r="AB288" s="271">
        <f t="shared" si="142"/>
        <v>8.6327999999999996</v>
      </c>
      <c r="AC288" s="5"/>
      <c r="AD288" s="193">
        <f t="shared" si="105"/>
        <v>8.6327999999999996</v>
      </c>
      <c r="AE288" s="190" t="b">
        <f t="shared" si="106"/>
        <v>1</v>
      </c>
    </row>
    <row r="289" spans="1:31" s="321" customFormat="1" ht="16.5">
      <c r="A289" s="304"/>
      <c r="B289" s="319" t="s">
        <v>77</v>
      </c>
      <c r="C289" s="582">
        <v>1</v>
      </c>
      <c r="D289" s="602">
        <v>2.323</v>
      </c>
      <c r="E289" s="582">
        <v>1</v>
      </c>
      <c r="F289" s="602">
        <v>1.55</v>
      </c>
      <c r="G289" s="602">
        <f t="shared" si="136"/>
        <v>100</v>
      </c>
      <c r="H289" s="602">
        <f t="shared" si="136"/>
        <v>66.724063710718909</v>
      </c>
      <c r="I289" s="539">
        <f t="shared" si="137"/>
        <v>0</v>
      </c>
      <c r="J289" s="271">
        <f t="shared" si="138"/>
        <v>0.77299999999999991</v>
      </c>
      <c r="K289" s="582">
        <v>0</v>
      </c>
      <c r="L289" s="602">
        <v>0</v>
      </c>
      <c r="M289" s="582">
        <v>0</v>
      </c>
      <c r="N289" s="602">
        <v>0</v>
      </c>
      <c r="O289" s="583">
        <v>2.5550000000000002</v>
      </c>
      <c r="P289" s="582">
        <v>1</v>
      </c>
      <c r="Q289" s="602">
        <f t="shared" si="139"/>
        <v>2.5550000000000002</v>
      </c>
      <c r="R289" s="582">
        <f t="shared" si="140"/>
        <v>1</v>
      </c>
      <c r="S289" s="265">
        <f t="shared" si="143"/>
        <v>2.5550000000000002</v>
      </c>
      <c r="T289" s="582">
        <v>0</v>
      </c>
      <c r="U289" s="602">
        <v>0</v>
      </c>
      <c r="V289" s="582">
        <v>0</v>
      </c>
      <c r="W289" s="602">
        <v>0</v>
      </c>
      <c r="X289" s="583">
        <v>2.5550000000000002</v>
      </c>
      <c r="Y289" s="582">
        <v>1</v>
      </c>
      <c r="Z289" s="602">
        <f t="shared" si="141"/>
        <v>2.5550000000000002</v>
      </c>
      <c r="AA289" s="275">
        <f t="shared" si="142"/>
        <v>1</v>
      </c>
      <c r="AB289" s="687">
        <f t="shared" si="142"/>
        <v>2.5550000000000002</v>
      </c>
      <c r="AC289" s="305"/>
      <c r="AD289" s="320">
        <f t="shared" si="105"/>
        <v>2.5550000000000002</v>
      </c>
      <c r="AE289" s="321" t="b">
        <f t="shared" si="106"/>
        <v>1</v>
      </c>
    </row>
    <row r="290" spans="1:31" ht="28.5">
      <c r="A290" s="2"/>
      <c r="B290" s="28" t="s">
        <v>78</v>
      </c>
      <c r="C290" s="264">
        <v>3</v>
      </c>
      <c r="D290" s="265">
        <v>7.8410000000000002</v>
      </c>
      <c r="E290" s="264">
        <v>3</v>
      </c>
      <c r="F290" s="265">
        <v>5.67</v>
      </c>
      <c r="G290" s="265">
        <f t="shared" si="136"/>
        <v>100</v>
      </c>
      <c r="H290" s="265">
        <f t="shared" si="136"/>
        <v>72.31220507588317</v>
      </c>
      <c r="I290" s="539">
        <f t="shared" si="137"/>
        <v>0</v>
      </c>
      <c r="J290" s="271">
        <f t="shared" si="138"/>
        <v>2.1710000000000003</v>
      </c>
      <c r="K290" s="264">
        <v>0</v>
      </c>
      <c r="L290" s="265">
        <v>0</v>
      </c>
      <c r="M290" s="264">
        <v>0</v>
      </c>
      <c r="N290" s="265">
        <v>0</v>
      </c>
      <c r="O290" s="269">
        <v>2.8780000000000001</v>
      </c>
      <c r="P290" s="264">
        <v>4</v>
      </c>
      <c r="Q290" s="265">
        <f t="shared" si="139"/>
        <v>11.512</v>
      </c>
      <c r="R290" s="264">
        <v>4</v>
      </c>
      <c r="S290" s="265">
        <f t="shared" si="143"/>
        <v>11.512</v>
      </c>
      <c r="T290" s="264">
        <v>0</v>
      </c>
      <c r="U290" s="265">
        <v>0</v>
      </c>
      <c r="V290" s="264">
        <v>0</v>
      </c>
      <c r="W290" s="265">
        <v>0</v>
      </c>
      <c r="X290" s="269">
        <v>2.8780000000000001</v>
      </c>
      <c r="Y290" s="264">
        <v>4</v>
      </c>
      <c r="Z290" s="265">
        <f t="shared" si="141"/>
        <v>11.512</v>
      </c>
      <c r="AA290" s="262">
        <f t="shared" si="142"/>
        <v>4</v>
      </c>
      <c r="AB290" s="271">
        <f t="shared" si="142"/>
        <v>11.512</v>
      </c>
      <c r="AC290" s="5"/>
      <c r="AD290" s="193">
        <f t="shared" si="105"/>
        <v>11.512</v>
      </c>
      <c r="AE290" s="190" t="b">
        <f t="shared" si="106"/>
        <v>1</v>
      </c>
    </row>
    <row r="291" spans="1:31" ht="16.5">
      <c r="A291" s="2">
        <v>12.02</v>
      </c>
      <c r="B291" s="27" t="s">
        <v>79</v>
      </c>
      <c r="C291" s="264"/>
      <c r="D291" s="265"/>
      <c r="E291" s="264"/>
      <c r="F291" s="265"/>
      <c r="G291" s="265"/>
      <c r="H291" s="265"/>
      <c r="I291" s="571"/>
      <c r="J291" s="265"/>
      <c r="K291" s="264"/>
      <c r="L291" s="265"/>
      <c r="M291" s="264"/>
      <c r="N291" s="265"/>
      <c r="O291" s="269"/>
      <c r="P291" s="264"/>
      <c r="Q291" s="265"/>
      <c r="R291" s="264"/>
      <c r="S291" s="265"/>
      <c r="T291" s="264"/>
      <c r="U291" s="265"/>
      <c r="V291" s="264"/>
      <c r="W291" s="265"/>
      <c r="X291" s="269"/>
      <c r="Y291" s="264"/>
      <c r="Z291" s="265"/>
      <c r="AA291" s="262">
        <f t="shared" si="142"/>
        <v>0</v>
      </c>
      <c r="AB291" s="271">
        <f t="shared" si="142"/>
        <v>0</v>
      </c>
      <c r="AC291" s="5"/>
      <c r="AD291" s="193">
        <f t="shared" si="105"/>
        <v>0</v>
      </c>
      <c r="AE291" s="190" t="b">
        <f t="shared" si="106"/>
        <v>1</v>
      </c>
    </row>
    <row r="292" spans="1:31" ht="16.5">
      <c r="A292" s="2">
        <f>+A291+0.01</f>
        <v>12.03</v>
      </c>
      <c r="B292" s="27" t="s">
        <v>502</v>
      </c>
      <c r="C292" s="264"/>
      <c r="D292" s="265"/>
      <c r="E292" s="264"/>
      <c r="F292" s="265"/>
      <c r="G292" s="265"/>
      <c r="H292" s="265"/>
      <c r="I292" s="571"/>
      <c r="J292" s="265"/>
      <c r="K292" s="264"/>
      <c r="L292" s="265"/>
      <c r="M292" s="264"/>
      <c r="N292" s="265"/>
      <c r="O292" s="269">
        <v>1</v>
      </c>
      <c r="P292" s="264">
        <v>3</v>
      </c>
      <c r="Q292" s="265">
        <v>3</v>
      </c>
      <c r="R292" s="264">
        <v>3</v>
      </c>
      <c r="S292" s="265">
        <v>3</v>
      </c>
      <c r="T292" s="264"/>
      <c r="U292" s="265"/>
      <c r="V292" s="264"/>
      <c r="W292" s="265"/>
      <c r="X292" s="269"/>
      <c r="Y292" s="264"/>
      <c r="Z292" s="265"/>
      <c r="AA292" s="262">
        <f t="shared" si="142"/>
        <v>0</v>
      </c>
      <c r="AB292" s="271">
        <f t="shared" si="142"/>
        <v>0</v>
      </c>
      <c r="AC292" s="5"/>
      <c r="AD292" s="193">
        <f t="shared" si="105"/>
        <v>0</v>
      </c>
      <c r="AE292" s="190" t="b">
        <f t="shared" si="106"/>
        <v>1</v>
      </c>
    </row>
    <row r="293" spans="1:31" ht="16.5">
      <c r="A293" s="2">
        <f t="shared" ref="A293:A296" si="144">+A292+0.01</f>
        <v>12.04</v>
      </c>
      <c r="B293" s="5" t="s">
        <v>80</v>
      </c>
      <c r="C293" s="264">
        <v>3</v>
      </c>
      <c r="D293" s="265">
        <v>1.5</v>
      </c>
      <c r="E293" s="264">
        <v>0</v>
      </c>
      <c r="F293" s="265">
        <v>0</v>
      </c>
      <c r="G293" s="265">
        <f>E293/C293*100</f>
        <v>0</v>
      </c>
      <c r="H293" s="265">
        <f>F293/D293*100</f>
        <v>0</v>
      </c>
      <c r="I293" s="539">
        <f t="shared" ref="I293:I294" si="145">C293-E293</f>
        <v>3</v>
      </c>
      <c r="J293" s="271">
        <f t="shared" ref="J293:J294" si="146">D293-F293</f>
        <v>1.5</v>
      </c>
      <c r="K293" s="264">
        <v>0</v>
      </c>
      <c r="L293" s="265">
        <v>0</v>
      </c>
      <c r="M293" s="264">
        <v>0</v>
      </c>
      <c r="N293" s="265">
        <v>0</v>
      </c>
      <c r="O293" s="269">
        <v>0.5</v>
      </c>
      <c r="P293" s="264">
        <v>3</v>
      </c>
      <c r="Q293" s="265">
        <f t="shared" si="139"/>
        <v>1.5</v>
      </c>
      <c r="R293" s="264">
        <f t="shared" si="140"/>
        <v>3</v>
      </c>
      <c r="S293" s="265">
        <f t="shared" ref="S293:S296" si="147">Q293</f>
        <v>1.5</v>
      </c>
      <c r="T293" s="264">
        <v>0</v>
      </c>
      <c r="U293" s="265">
        <v>0</v>
      </c>
      <c r="V293" s="264">
        <v>0</v>
      </c>
      <c r="W293" s="265">
        <v>0</v>
      </c>
      <c r="X293" s="269">
        <v>0.5</v>
      </c>
      <c r="Y293" s="264">
        <v>3</v>
      </c>
      <c r="Z293" s="265">
        <f t="shared" ref="Z293:Z296" si="148">Y293*X293</f>
        <v>1.5</v>
      </c>
      <c r="AA293" s="262">
        <f t="shared" si="142"/>
        <v>3</v>
      </c>
      <c r="AB293" s="271">
        <f t="shared" si="142"/>
        <v>1.5</v>
      </c>
      <c r="AC293" s="5"/>
      <c r="AD293" s="193">
        <f t="shared" si="105"/>
        <v>1.5</v>
      </c>
      <c r="AE293" s="190" t="b">
        <f t="shared" si="106"/>
        <v>1</v>
      </c>
    </row>
    <row r="294" spans="1:31" ht="16.5">
      <c r="A294" s="2">
        <f t="shared" si="144"/>
        <v>12.049999999999999</v>
      </c>
      <c r="B294" s="28" t="s">
        <v>332</v>
      </c>
      <c r="C294" s="264">
        <v>3</v>
      </c>
      <c r="D294" s="265">
        <v>0.9</v>
      </c>
      <c r="E294" s="264">
        <v>0</v>
      </c>
      <c r="F294" s="265">
        <v>0</v>
      </c>
      <c r="G294" s="265">
        <f>E294/C294*100</f>
        <v>0</v>
      </c>
      <c r="H294" s="265">
        <f>F294/D294*100</f>
        <v>0</v>
      </c>
      <c r="I294" s="539">
        <f t="shared" si="145"/>
        <v>3</v>
      </c>
      <c r="J294" s="271">
        <f t="shared" si="146"/>
        <v>0.9</v>
      </c>
      <c r="K294" s="264">
        <v>0</v>
      </c>
      <c r="L294" s="265">
        <v>0</v>
      </c>
      <c r="M294" s="264">
        <v>0</v>
      </c>
      <c r="N294" s="265">
        <v>0</v>
      </c>
      <c r="O294" s="269">
        <v>0.3</v>
      </c>
      <c r="P294" s="264">
        <v>3</v>
      </c>
      <c r="Q294" s="265">
        <f t="shared" si="139"/>
        <v>0.89999999999999991</v>
      </c>
      <c r="R294" s="264">
        <f t="shared" si="140"/>
        <v>3</v>
      </c>
      <c r="S294" s="265">
        <f t="shared" si="147"/>
        <v>0.89999999999999991</v>
      </c>
      <c r="T294" s="264">
        <v>0</v>
      </c>
      <c r="U294" s="265">
        <v>0</v>
      </c>
      <c r="V294" s="264">
        <v>0</v>
      </c>
      <c r="W294" s="265">
        <v>0</v>
      </c>
      <c r="X294" s="269">
        <v>0.3</v>
      </c>
      <c r="Y294" s="264">
        <v>3</v>
      </c>
      <c r="Z294" s="265">
        <f t="shared" si="148"/>
        <v>0.89999999999999991</v>
      </c>
      <c r="AA294" s="262">
        <f t="shared" si="142"/>
        <v>3</v>
      </c>
      <c r="AB294" s="271">
        <f t="shared" si="142"/>
        <v>0.89999999999999991</v>
      </c>
      <c r="AC294" s="5"/>
      <c r="AD294" s="193">
        <f t="shared" si="105"/>
        <v>0.89999999999999991</v>
      </c>
      <c r="AE294" s="190" t="b">
        <f t="shared" si="106"/>
        <v>1</v>
      </c>
    </row>
    <row r="295" spans="1:31" ht="16.5">
      <c r="A295" s="2">
        <f t="shared" si="144"/>
        <v>12.059999999999999</v>
      </c>
      <c r="B295" s="27" t="s">
        <v>81</v>
      </c>
      <c r="C295" s="264"/>
      <c r="D295" s="265"/>
      <c r="E295" s="264"/>
      <c r="F295" s="265"/>
      <c r="G295" s="265"/>
      <c r="H295" s="265"/>
      <c r="I295" s="571"/>
      <c r="J295" s="265"/>
      <c r="K295" s="264"/>
      <c r="L295" s="265"/>
      <c r="M295" s="264"/>
      <c r="N295" s="265"/>
      <c r="O295" s="269">
        <v>0.1</v>
      </c>
      <c r="P295" s="264">
        <v>3</v>
      </c>
      <c r="Q295" s="265">
        <f t="shared" si="139"/>
        <v>0.30000000000000004</v>
      </c>
      <c r="R295" s="264">
        <f t="shared" si="140"/>
        <v>3</v>
      </c>
      <c r="S295" s="265">
        <f t="shared" si="147"/>
        <v>0.30000000000000004</v>
      </c>
      <c r="T295" s="264"/>
      <c r="U295" s="265"/>
      <c r="V295" s="264"/>
      <c r="W295" s="265"/>
      <c r="X295" s="269">
        <v>0.1</v>
      </c>
      <c r="Y295" s="264"/>
      <c r="Z295" s="265">
        <f t="shared" si="148"/>
        <v>0</v>
      </c>
      <c r="AA295" s="262">
        <f t="shared" si="142"/>
        <v>0</v>
      </c>
      <c r="AB295" s="271">
        <f t="shared" si="142"/>
        <v>0</v>
      </c>
      <c r="AC295" s="5"/>
      <c r="AD295" s="193">
        <f t="shared" si="105"/>
        <v>0</v>
      </c>
      <c r="AE295" s="190" t="b">
        <f t="shared" si="106"/>
        <v>1</v>
      </c>
    </row>
    <row r="296" spans="1:31" ht="16.5">
      <c r="A296" s="2">
        <f t="shared" si="144"/>
        <v>12.069999999999999</v>
      </c>
      <c r="B296" s="6" t="s">
        <v>82</v>
      </c>
      <c r="C296" s="264"/>
      <c r="D296" s="265"/>
      <c r="E296" s="264"/>
      <c r="F296" s="265"/>
      <c r="G296" s="265"/>
      <c r="H296" s="265"/>
      <c r="I296" s="571"/>
      <c r="J296" s="265"/>
      <c r="K296" s="264"/>
      <c r="L296" s="265"/>
      <c r="M296" s="264"/>
      <c r="N296" s="265"/>
      <c r="O296" s="269">
        <v>0.1</v>
      </c>
      <c r="P296" s="264">
        <v>3</v>
      </c>
      <c r="Q296" s="265">
        <f t="shared" si="139"/>
        <v>0.30000000000000004</v>
      </c>
      <c r="R296" s="264">
        <f t="shared" si="140"/>
        <v>3</v>
      </c>
      <c r="S296" s="265">
        <f t="shared" si="147"/>
        <v>0.30000000000000004</v>
      </c>
      <c r="T296" s="264"/>
      <c r="U296" s="265"/>
      <c r="V296" s="264"/>
      <c r="W296" s="265"/>
      <c r="X296" s="269">
        <v>0.1</v>
      </c>
      <c r="Y296" s="264"/>
      <c r="Z296" s="265">
        <f t="shared" si="148"/>
        <v>0</v>
      </c>
      <c r="AA296" s="262">
        <f t="shared" si="142"/>
        <v>0</v>
      </c>
      <c r="AB296" s="271">
        <f t="shared" si="142"/>
        <v>0</v>
      </c>
      <c r="AC296" s="5"/>
      <c r="AD296" s="193">
        <f t="shared" si="105"/>
        <v>0</v>
      </c>
      <c r="AE296" s="190" t="b">
        <f t="shared" si="106"/>
        <v>1</v>
      </c>
    </row>
    <row r="297" spans="1:31" s="279" customFormat="1" ht="16.5">
      <c r="A297" s="182"/>
      <c r="B297" s="185" t="s">
        <v>36</v>
      </c>
      <c r="C297" s="268">
        <f>C293</f>
        <v>3</v>
      </c>
      <c r="D297" s="302">
        <f>SUM(D286:D296)</f>
        <v>53.076000000000001</v>
      </c>
      <c r="E297" s="268">
        <f>E290</f>
        <v>3</v>
      </c>
      <c r="F297" s="302">
        <f>SUM(F286:F296)</f>
        <v>37.462000000000003</v>
      </c>
      <c r="G297" s="302">
        <f>E297/C297*100</f>
        <v>100</v>
      </c>
      <c r="H297" s="302">
        <f>F297/D297*100</f>
        <v>70.58180721983571</v>
      </c>
      <c r="I297" s="361">
        <f t="shared" ref="I297:N297" si="149">SUM(I286:I296)</f>
        <v>6</v>
      </c>
      <c r="J297" s="302">
        <f t="shared" si="149"/>
        <v>15.613999999999999</v>
      </c>
      <c r="K297" s="268">
        <f t="shared" si="149"/>
        <v>0</v>
      </c>
      <c r="L297" s="302">
        <f t="shared" si="149"/>
        <v>0</v>
      </c>
      <c r="M297" s="268">
        <f t="shared" si="149"/>
        <v>0</v>
      </c>
      <c r="N297" s="302">
        <f t="shared" si="149"/>
        <v>6.1</v>
      </c>
      <c r="O297" s="268"/>
      <c r="P297" s="268">
        <f>P293</f>
        <v>3</v>
      </c>
      <c r="Q297" s="302">
        <f t="shared" ref="Q297" si="150">SUM(Q286:Q296)</f>
        <v>76.699799999999982</v>
      </c>
      <c r="R297" s="268">
        <f>R293</f>
        <v>3</v>
      </c>
      <c r="S297" s="302">
        <f>SUM(S286:S296)</f>
        <v>82.799800000000005</v>
      </c>
      <c r="T297" s="268">
        <f t="shared" ref="T297:W297" si="151">SUM(T286:T296)</f>
        <v>0</v>
      </c>
      <c r="U297" s="302">
        <f t="shared" si="151"/>
        <v>0</v>
      </c>
      <c r="V297" s="268">
        <f t="shared" si="151"/>
        <v>0</v>
      </c>
      <c r="W297" s="302">
        <f t="shared" si="151"/>
        <v>6.1</v>
      </c>
      <c r="X297" s="268">
        <v>0</v>
      </c>
      <c r="Y297" s="268">
        <f>Y293</f>
        <v>3</v>
      </c>
      <c r="Z297" s="302">
        <f t="shared" ref="Z297" si="152">SUM(Z286:Z296)</f>
        <v>73.099799999999988</v>
      </c>
      <c r="AA297" s="268">
        <f>AA296</f>
        <v>0</v>
      </c>
      <c r="AB297" s="302">
        <f>SUM(AB286:AB296)</f>
        <v>79.19980000000001</v>
      </c>
      <c r="AC297" s="185"/>
      <c r="AD297" s="278">
        <f t="shared" si="105"/>
        <v>79.19980000000001</v>
      </c>
      <c r="AE297" s="279" t="b">
        <f t="shared" si="106"/>
        <v>0</v>
      </c>
    </row>
    <row r="298" spans="1:31" ht="16.5">
      <c r="A298" s="4">
        <v>13</v>
      </c>
      <c r="B298" s="3" t="s">
        <v>83</v>
      </c>
      <c r="C298" s="17"/>
      <c r="D298" s="276"/>
      <c r="E298" s="17"/>
      <c r="F298" s="276"/>
      <c r="G298" s="276"/>
      <c r="H298" s="276"/>
      <c r="I298" s="359"/>
      <c r="J298" s="276"/>
      <c r="K298" s="17"/>
      <c r="L298" s="276"/>
      <c r="M298" s="17"/>
      <c r="N298" s="276"/>
      <c r="O298" s="239"/>
      <c r="P298" s="17"/>
      <c r="Q298" s="276"/>
      <c r="R298" s="17"/>
      <c r="S298" s="276"/>
      <c r="T298" s="17"/>
      <c r="U298" s="276"/>
      <c r="V298" s="17"/>
      <c r="W298" s="276"/>
      <c r="X298" s="239"/>
      <c r="Y298" s="17"/>
      <c r="Z298" s="276"/>
      <c r="AA298" s="17"/>
      <c r="AB298" s="276"/>
      <c r="AC298" s="3"/>
      <c r="AD298" s="193">
        <f t="shared" si="105"/>
        <v>0</v>
      </c>
      <c r="AE298" s="190" t="b">
        <f t="shared" si="106"/>
        <v>1</v>
      </c>
    </row>
    <row r="299" spans="1:31" ht="16.5">
      <c r="A299" s="2">
        <v>13.01</v>
      </c>
      <c r="B299" s="5" t="s">
        <v>84</v>
      </c>
      <c r="C299" s="264">
        <v>7</v>
      </c>
      <c r="D299" s="265">
        <v>15.25</v>
      </c>
      <c r="E299" s="264">
        <v>7</v>
      </c>
      <c r="F299" s="265">
        <v>1.52</v>
      </c>
      <c r="G299" s="265">
        <f>E299/C299*100</f>
        <v>100</v>
      </c>
      <c r="H299" s="265">
        <f>F299/D299*100</f>
        <v>9.9672131147540988</v>
      </c>
      <c r="I299" s="539">
        <f t="shared" ref="I299" si="153">C299-E299</f>
        <v>0</v>
      </c>
      <c r="J299" s="271">
        <f t="shared" ref="J299" si="154">D299-F299</f>
        <v>13.73</v>
      </c>
      <c r="K299" s="264">
        <v>0</v>
      </c>
      <c r="L299" s="265">
        <v>0</v>
      </c>
      <c r="M299" s="264">
        <v>0</v>
      </c>
      <c r="N299" s="265">
        <v>0</v>
      </c>
      <c r="O299" s="269">
        <v>2.4</v>
      </c>
      <c r="P299" s="264">
        <v>16</v>
      </c>
      <c r="Q299" s="265">
        <f t="shared" ref="Q299" si="155">P299*O299</f>
        <v>38.4</v>
      </c>
      <c r="R299" s="264">
        <f t="shared" ref="R299" si="156">P299</f>
        <v>16</v>
      </c>
      <c r="S299" s="265">
        <f t="shared" ref="S299" si="157">Q299</f>
        <v>38.4</v>
      </c>
      <c r="T299" s="264">
        <v>0</v>
      </c>
      <c r="U299" s="265">
        <v>0</v>
      </c>
      <c r="V299" s="264">
        <v>0</v>
      </c>
      <c r="W299" s="265">
        <v>0</v>
      </c>
      <c r="X299" s="269">
        <v>2.4</v>
      </c>
      <c r="Y299" s="264">
        <v>16</v>
      </c>
      <c r="Z299" s="265">
        <f t="shared" ref="Z299" si="158">Y299*X299</f>
        <v>38.4</v>
      </c>
      <c r="AA299" s="262">
        <f t="shared" ref="AA299:AB305" si="159">Y299+V299+T299</f>
        <v>16</v>
      </c>
      <c r="AB299" s="271">
        <f t="shared" si="159"/>
        <v>38.4</v>
      </c>
      <c r="AC299" s="5"/>
      <c r="AD299" s="193">
        <f t="shared" si="105"/>
        <v>38.4</v>
      </c>
      <c r="AE299" s="190" t="b">
        <f t="shared" si="106"/>
        <v>1</v>
      </c>
    </row>
    <row r="300" spans="1:31" ht="16.5">
      <c r="A300" s="2">
        <f t="shared" ref="A300:A305" si="160">+A299+0.01</f>
        <v>13.02</v>
      </c>
      <c r="B300" s="27" t="s">
        <v>79</v>
      </c>
      <c r="C300" s="584"/>
      <c r="D300" s="671"/>
      <c r="E300" s="584"/>
      <c r="F300" s="671"/>
      <c r="G300" s="671"/>
      <c r="H300" s="671"/>
      <c r="I300" s="585"/>
      <c r="J300" s="671"/>
      <c r="K300" s="584"/>
      <c r="L300" s="671"/>
      <c r="M300" s="584"/>
      <c r="N300" s="671"/>
      <c r="O300" s="250">
        <v>0.1</v>
      </c>
      <c r="P300" s="584"/>
      <c r="Q300" s="671"/>
      <c r="R300" s="584"/>
      <c r="S300" s="671"/>
      <c r="T300" s="584"/>
      <c r="U300" s="671"/>
      <c r="V300" s="584"/>
      <c r="W300" s="671"/>
      <c r="X300" s="250"/>
      <c r="Y300" s="584"/>
      <c r="Z300" s="671"/>
      <c r="AA300" s="262">
        <f t="shared" si="159"/>
        <v>0</v>
      </c>
      <c r="AB300" s="271">
        <f t="shared" si="159"/>
        <v>0</v>
      </c>
      <c r="AC300" s="27"/>
      <c r="AD300" s="193">
        <f t="shared" si="105"/>
        <v>0</v>
      </c>
      <c r="AE300" s="190" t="b">
        <f t="shared" si="106"/>
        <v>1</v>
      </c>
    </row>
    <row r="301" spans="1:31" ht="16.5">
      <c r="A301" s="2">
        <f t="shared" si="160"/>
        <v>13.03</v>
      </c>
      <c r="B301" s="27" t="s">
        <v>502</v>
      </c>
      <c r="C301" s="584"/>
      <c r="D301" s="671"/>
      <c r="E301" s="584"/>
      <c r="F301" s="671"/>
      <c r="G301" s="671"/>
      <c r="H301" s="671"/>
      <c r="I301" s="585"/>
      <c r="J301" s="671"/>
      <c r="K301" s="584"/>
      <c r="L301" s="671"/>
      <c r="M301" s="584"/>
      <c r="N301" s="671"/>
      <c r="O301" s="250">
        <v>0.1</v>
      </c>
      <c r="P301" s="584">
        <v>16</v>
      </c>
      <c r="Q301" s="265">
        <f t="shared" ref="Q301:Q302" si="161">P301*O301</f>
        <v>1.6</v>
      </c>
      <c r="R301" s="584">
        <v>16</v>
      </c>
      <c r="S301" s="671">
        <v>1.6</v>
      </c>
      <c r="T301" s="584"/>
      <c r="U301" s="671"/>
      <c r="V301" s="584"/>
      <c r="W301" s="671"/>
      <c r="X301" s="250">
        <v>0.1</v>
      </c>
      <c r="Y301" s="584"/>
      <c r="Z301" s="265">
        <f t="shared" ref="Z301" si="162">Y301*X301</f>
        <v>0</v>
      </c>
      <c r="AA301" s="262">
        <f t="shared" si="159"/>
        <v>0</v>
      </c>
      <c r="AB301" s="271">
        <f t="shared" si="159"/>
        <v>0</v>
      </c>
      <c r="AC301" s="27"/>
      <c r="AD301" s="193">
        <f t="shared" si="105"/>
        <v>0</v>
      </c>
      <c r="AE301" s="190" t="b">
        <f t="shared" si="106"/>
        <v>1</v>
      </c>
    </row>
    <row r="302" spans="1:31" ht="16.5">
      <c r="A302" s="2">
        <f t="shared" si="160"/>
        <v>13.04</v>
      </c>
      <c r="B302" s="5" t="s">
        <v>80</v>
      </c>
      <c r="C302" s="264">
        <v>16</v>
      </c>
      <c r="D302" s="265">
        <v>1.6</v>
      </c>
      <c r="E302" s="264">
        <v>0</v>
      </c>
      <c r="F302" s="265">
        <v>0</v>
      </c>
      <c r="G302" s="265">
        <f>E302/C302*100</f>
        <v>0</v>
      </c>
      <c r="H302" s="265">
        <f>F302/D302*100</f>
        <v>0</v>
      </c>
      <c r="I302" s="539">
        <f t="shared" ref="I302:I303" si="163">C302-E302</f>
        <v>16</v>
      </c>
      <c r="J302" s="271">
        <f t="shared" ref="J302:J303" si="164">D302-F302</f>
        <v>1.6</v>
      </c>
      <c r="K302" s="264">
        <v>0</v>
      </c>
      <c r="L302" s="265">
        <v>0</v>
      </c>
      <c r="M302" s="264">
        <v>0</v>
      </c>
      <c r="N302" s="265">
        <v>0</v>
      </c>
      <c r="O302" s="269">
        <v>0.1</v>
      </c>
      <c r="P302" s="264">
        <v>16</v>
      </c>
      <c r="Q302" s="265">
        <f t="shared" si="161"/>
        <v>1.6</v>
      </c>
      <c r="R302" s="264">
        <f t="shared" ref="R302" si="165">P302</f>
        <v>16</v>
      </c>
      <c r="S302" s="265">
        <f t="shared" ref="S302" si="166">Q302</f>
        <v>1.6</v>
      </c>
      <c r="T302" s="264">
        <v>0</v>
      </c>
      <c r="U302" s="265">
        <v>0</v>
      </c>
      <c r="V302" s="264">
        <v>0</v>
      </c>
      <c r="W302" s="265">
        <v>0</v>
      </c>
      <c r="X302" s="269">
        <v>0.1</v>
      </c>
      <c r="Y302" s="264">
        <v>16</v>
      </c>
      <c r="Z302" s="265">
        <f t="shared" ref="Z302:Z305" si="167">Y302*X302</f>
        <v>1.6</v>
      </c>
      <c r="AA302" s="262">
        <f t="shared" si="159"/>
        <v>16</v>
      </c>
      <c r="AB302" s="271">
        <f t="shared" si="159"/>
        <v>1.6</v>
      </c>
      <c r="AC302" s="5"/>
      <c r="AD302" s="193">
        <f t="shared" si="105"/>
        <v>1.6</v>
      </c>
      <c r="AE302" s="190" t="b">
        <f t="shared" si="106"/>
        <v>1</v>
      </c>
    </row>
    <row r="303" spans="1:31" ht="16.5">
      <c r="A303" s="2">
        <f t="shared" si="160"/>
        <v>13.049999999999999</v>
      </c>
      <c r="B303" s="27" t="s">
        <v>333</v>
      </c>
      <c r="C303" s="264">
        <v>16</v>
      </c>
      <c r="D303" s="265">
        <v>1.92</v>
      </c>
      <c r="E303" s="264">
        <v>0</v>
      </c>
      <c r="F303" s="265">
        <v>0</v>
      </c>
      <c r="G303" s="265">
        <f>E303/C303*100</f>
        <v>0</v>
      </c>
      <c r="H303" s="265">
        <f>F303/D303*100</f>
        <v>0</v>
      </c>
      <c r="I303" s="539">
        <f t="shared" si="163"/>
        <v>16</v>
      </c>
      <c r="J303" s="271">
        <f t="shared" si="164"/>
        <v>1.92</v>
      </c>
      <c r="K303" s="264">
        <v>0</v>
      </c>
      <c r="L303" s="265">
        <v>0</v>
      </c>
      <c r="M303" s="264">
        <v>0</v>
      </c>
      <c r="N303" s="265">
        <v>0</v>
      </c>
      <c r="O303" s="250">
        <f>0.01*12</f>
        <v>0.12</v>
      </c>
      <c r="P303" s="264">
        <v>16</v>
      </c>
      <c r="Q303" s="265">
        <f t="shared" ref="Q303:Q305" si="168">P303*O303</f>
        <v>1.92</v>
      </c>
      <c r="R303" s="264">
        <f t="shared" ref="R303:R305" si="169">P303</f>
        <v>16</v>
      </c>
      <c r="S303" s="265">
        <f t="shared" ref="S303:S305" si="170">Q303</f>
        <v>1.92</v>
      </c>
      <c r="T303" s="264">
        <v>0</v>
      </c>
      <c r="U303" s="265">
        <v>0</v>
      </c>
      <c r="V303" s="264">
        <v>0</v>
      </c>
      <c r="W303" s="265">
        <v>0</v>
      </c>
      <c r="X303" s="250">
        <v>0.12</v>
      </c>
      <c r="Y303" s="264">
        <v>16</v>
      </c>
      <c r="Z303" s="265">
        <f t="shared" si="167"/>
        <v>1.92</v>
      </c>
      <c r="AA303" s="262">
        <f t="shared" si="159"/>
        <v>16</v>
      </c>
      <c r="AB303" s="271">
        <f t="shared" si="159"/>
        <v>1.92</v>
      </c>
      <c r="AC303" s="27"/>
      <c r="AD303" s="193">
        <f t="shared" si="105"/>
        <v>1.92</v>
      </c>
      <c r="AE303" s="190" t="b">
        <f t="shared" si="106"/>
        <v>1</v>
      </c>
    </row>
    <row r="304" spans="1:31" ht="16.5">
      <c r="A304" s="2">
        <f t="shared" si="160"/>
        <v>13.059999999999999</v>
      </c>
      <c r="B304" s="27" t="s">
        <v>81</v>
      </c>
      <c r="C304" s="264"/>
      <c r="D304" s="265"/>
      <c r="E304" s="264"/>
      <c r="F304" s="265"/>
      <c r="G304" s="265"/>
      <c r="H304" s="265"/>
      <c r="I304" s="571"/>
      <c r="J304" s="265"/>
      <c r="K304" s="264"/>
      <c r="L304" s="265"/>
      <c r="M304" s="264"/>
      <c r="N304" s="265"/>
      <c r="O304" s="250">
        <v>0.03</v>
      </c>
      <c r="P304" s="264">
        <v>16</v>
      </c>
      <c r="Q304" s="265">
        <f t="shared" si="168"/>
        <v>0.48</v>
      </c>
      <c r="R304" s="264">
        <f t="shared" si="169"/>
        <v>16</v>
      </c>
      <c r="S304" s="265">
        <f t="shared" si="170"/>
        <v>0.48</v>
      </c>
      <c r="T304" s="264"/>
      <c r="U304" s="265"/>
      <c r="V304" s="264"/>
      <c r="W304" s="265"/>
      <c r="X304" s="250">
        <v>0.03</v>
      </c>
      <c r="Y304" s="264"/>
      <c r="Z304" s="265">
        <f t="shared" si="167"/>
        <v>0</v>
      </c>
      <c r="AA304" s="262">
        <f t="shared" si="159"/>
        <v>0</v>
      </c>
      <c r="AB304" s="271">
        <f t="shared" si="159"/>
        <v>0</v>
      </c>
      <c r="AC304" s="27"/>
      <c r="AD304" s="193">
        <f t="shared" si="105"/>
        <v>0</v>
      </c>
      <c r="AE304" s="190" t="b">
        <f t="shared" si="106"/>
        <v>1</v>
      </c>
    </row>
    <row r="305" spans="1:31" ht="16.5">
      <c r="A305" s="2">
        <f t="shared" si="160"/>
        <v>13.069999999999999</v>
      </c>
      <c r="B305" s="6" t="s">
        <v>82</v>
      </c>
      <c r="C305" s="264"/>
      <c r="D305" s="265"/>
      <c r="E305" s="264"/>
      <c r="F305" s="265"/>
      <c r="G305" s="265"/>
      <c r="H305" s="265"/>
      <c r="I305" s="571"/>
      <c r="J305" s="265"/>
      <c r="K305" s="264"/>
      <c r="L305" s="265"/>
      <c r="M305" s="264"/>
      <c r="N305" s="265"/>
      <c r="O305" s="250">
        <v>0.02</v>
      </c>
      <c r="P305" s="264">
        <v>16</v>
      </c>
      <c r="Q305" s="265">
        <f t="shared" si="168"/>
        <v>0.32</v>
      </c>
      <c r="R305" s="264">
        <f t="shared" si="169"/>
        <v>16</v>
      </c>
      <c r="S305" s="265">
        <f t="shared" si="170"/>
        <v>0.32</v>
      </c>
      <c r="T305" s="264"/>
      <c r="U305" s="265"/>
      <c r="V305" s="264"/>
      <c r="W305" s="265"/>
      <c r="X305" s="250">
        <v>0.02</v>
      </c>
      <c r="Y305" s="264"/>
      <c r="Z305" s="265">
        <f t="shared" si="167"/>
        <v>0</v>
      </c>
      <c r="AA305" s="262">
        <f t="shared" si="159"/>
        <v>0</v>
      </c>
      <c r="AB305" s="271">
        <f t="shared" si="159"/>
        <v>0</v>
      </c>
      <c r="AC305" s="6"/>
      <c r="AD305" s="193">
        <f t="shared" si="105"/>
        <v>0</v>
      </c>
      <c r="AE305" s="190" t="b">
        <f t="shared" si="106"/>
        <v>1</v>
      </c>
    </row>
    <row r="306" spans="1:31" s="279" customFormat="1" ht="16.5">
      <c r="A306" s="182"/>
      <c r="B306" s="185" t="s">
        <v>36</v>
      </c>
      <c r="C306" s="268">
        <f>C302</f>
        <v>16</v>
      </c>
      <c r="D306" s="302">
        <f t="shared" ref="D306:N306" si="171">SUM(D299:D305)</f>
        <v>18.770000000000003</v>
      </c>
      <c r="E306" s="268"/>
      <c r="F306" s="302">
        <f>SUM(F299:F305)</f>
        <v>1.52</v>
      </c>
      <c r="G306" s="302">
        <f>E306/C306*100</f>
        <v>0</v>
      </c>
      <c r="H306" s="302">
        <f>F306/D306*100</f>
        <v>8.098028769312732</v>
      </c>
      <c r="I306" s="361">
        <f t="shared" si="171"/>
        <v>32</v>
      </c>
      <c r="J306" s="302">
        <f t="shared" si="171"/>
        <v>17.25</v>
      </c>
      <c r="K306" s="268">
        <f t="shared" si="171"/>
        <v>0</v>
      </c>
      <c r="L306" s="302">
        <f t="shared" si="171"/>
        <v>0</v>
      </c>
      <c r="M306" s="268">
        <f t="shared" si="171"/>
        <v>0</v>
      </c>
      <c r="N306" s="302">
        <f t="shared" si="171"/>
        <v>0</v>
      </c>
      <c r="O306" s="301"/>
      <c r="P306" s="268">
        <f>P302</f>
        <v>16</v>
      </c>
      <c r="Q306" s="302">
        <f>SUM(Q299:Q305)</f>
        <v>44.32</v>
      </c>
      <c r="R306" s="268">
        <f>R302</f>
        <v>16</v>
      </c>
      <c r="S306" s="302">
        <f>SUM(S299:S305)</f>
        <v>44.32</v>
      </c>
      <c r="T306" s="268">
        <f t="shared" ref="T306:W306" si="172">SUM(T299:T305)</f>
        <v>0</v>
      </c>
      <c r="U306" s="302">
        <f t="shared" si="172"/>
        <v>0</v>
      </c>
      <c r="V306" s="268">
        <f t="shared" si="172"/>
        <v>0</v>
      </c>
      <c r="W306" s="302">
        <f t="shared" si="172"/>
        <v>0</v>
      </c>
      <c r="X306" s="301"/>
      <c r="Y306" s="268">
        <f>Y302</f>
        <v>16</v>
      </c>
      <c r="Z306" s="302">
        <f>SUM(Z299:Z305)</f>
        <v>41.92</v>
      </c>
      <c r="AA306" s="268">
        <f>AA305</f>
        <v>0</v>
      </c>
      <c r="AB306" s="302">
        <f>SUM(AB299:AB305)</f>
        <v>41.92</v>
      </c>
      <c r="AC306" s="185"/>
      <c r="AD306" s="278">
        <f t="shared" si="105"/>
        <v>41.92</v>
      </c>
      <c r="AE306" s="279" t="b">
        <f t="shared" si="106"/>
        <v>1</v>
      </c>
    </row>
    <row r="307" spans="1:31" ht="16.5">
      <c r="A307" s="4">
        <v>14</v>
      </c>
      <c r="B307" s="3" t="s">
        <v>85</v>
      </c>
      <c r="C307" s="17"/>
      <c r="D307" s="276"/>
      <c r="E307" s="17"/>
      <c r="F307" s="276"/>
      <c r="G307" s="276"/>
      <c r="H307" s="276"/>
      <c r="I307" s="359"/>
      <c r="J307" s="276"/>
      <c r="K307" s="17"/>
      <c r="L307" s="276"/>
      <c r="M307" s="17"/>
      <c r="N307" s="276"/>
      <c r="O307" s="239"/>
      <c r="P307" s="17"/>
      <c r="Q307" s="276"/>
      <c r="R307" s="17"/>
      <c r="S307" s="276"/>
      <c r="T307" s="17"/>
      <c r="U307" s="276"/>
      <c r="V307" s="17"/>
      <c r="W307" s="276"/>
      <c r="X307" s="239"/>
      <c r="Y307" s="17"/>
      <c r="Z307" s="276"/>
      <c r="AA307" s="17"/>
      <c r="AB307" s="276"/>
      <c r="AC307" s="3"/>
      <c r="AD307" s="193">
        <f t="shared" si="105"/>
        <v>0</v>
      </c>
      <c r="AE307" s="190" t="b">
        <f t="shared" si="106"/>
        <v>1</v>
      </c>
    </row>
    <row r="308" spans="1:31" ht="28.5">
      <c r="A308" s="2">
        <v>14.01</v>
      </c>
      <c r="B308" s="5" t="s">
        <v>86</v>
      </c>
      <c r="C308" s="264">
        <v>1</v>
      </c>
      <c r="D308" s="265">
        <v>50</v>
      </c>
      <c r="E308" s="264"/>
      <c r="F308" s="265"/>
      <c r="G308" s="265">
        <f>E308/C308*100</f>
        <v>0</v>
      </c>
      <c r="H308" s="265">
        <f>F308/D308*100</f>
        <v>0</v>
      </c>
      <c r="I308" s="539">
        <f t="shared" ref="I308" si="173">C308-E308</f>
        <v>1</v>
      </c>
      <c r="J308" s="271">
        <f t="shared" ref="J308" si="174">D308-F308</f>
        <v>50</v>
      </c>
      <c r="K308" s="264">
        <v>0</v>
      </c>
      <c r="L308" s="265">
        <v>0</v>
      </c>
      <c r="M308" s="264">
        <v>0</v>
      </c>
      <c r="N308" s="265">
        <v>50</v>
      </c>
      <c r="O308" s="265">
        <v>50</v>
      </c>
      <c r="P308" s="264">
        <v>1</v>
      </c>
      <c r="Q308" s="265">
        <f t="shared" ref="Q308" si="175">P308*O308</f>
        <v>50</v>
      </c>
      <c r="R308" s="264">
        <f t="shared" ref="R308" si="176">P308</f>
        <v>1</v>
      </c>
      <c r="S308" s="265">
        <f>Q308+L308+N308</f>
        <v>100</v>
      </c>
      <c r="T308" s="264">
        <v>0</v>
      </c>
      <c r="U308" s="265">
        <v>0</v>
      </c>
      <c r="V308" s="264">
        <v>0</v>
      </c>
      <c r="W308" s="265">
        <v>25</v>
      </c>
      <c r="X308" s="265">
        <v>25</v>
      </c>
      <c r="Y308" s="264">
        <v>1</v>
      </c>
      <c r="Z308" s="265">
        <f t="shared" ref="Z308" si="177">Y308*X308</f>
        <v>25</v>
      </c>
      <c r="AA308" s="262">
        <f t="shared" ref="AA308:AB308" si="178">Y308+V308+T308</f>
        <v>1</v>
      </c>
      <c r="AB308" s="271">
        <f t="shared" si="178"/>
        <v>50</v>
      </c>
      <c r="AC308" s="5"/>
      <c r="AD308" s="193">
        <f t="shared" si="105"/>
        <v>50</v>
      </c>
      <c r="AE308" s="190" t="b">
        <f t="shared" si="106"/>
        <v>0</v>
      </c>
    </row>
    <row r="309" spans="1:31" ht="16.5">
      <c r="A309" s="2"/>
      <c r="B309" s="5" t="s">
        <v>305</v>
      </c>
      <c r="C309" s="264"/>
      <c r="D309" s="265"/>
      <c r="E309" s="264"/>
      <c r="F309" s="265"/>
      <c r="G309" s="265"/>
      <c r="H309" s="265"/>
      <c r="I309" s="571"/>
      <c r="J309" s="265"/>
      <c r="K309" s="264"/>
      <c r="L309" s="265"/>
      <c r="M309" s="264"/>
      <c r="N309" s="265"/>
      <c r="O309" s="265"/>
      <c r="P309" s="264"/>
      <c r="Q309" s="265"/>
      <c r="R309" s="264"/>
      <c r="S309" s="265"/>
      <c r="T309" s="264"/>
      <c r="U309" s="265"/>
      <c r="V309" s="264"/>
      <c r="W309" s="265"/>
      <c r="X309" s="265"/>
      <c r="Y309" s="264"/>
      <c r="Z309" s="265"/>
      <c r="AA309" s="262"/>
      <c r="AB309" s="271"/>
      <c r="AC309" s="5"/>
      <c r="AD309" s="193">
        <f t="shared" si="105"/>
        <v>0</v>
      </c>
      <c r="AE309" s="190" t="b">
        <f t="shared" si="106"/>
        <v>1</v>
      </c>
    </row>
    <row r="310" spans="1:31" ht="16.5">
      <c r="A310" s="2"/>
      <c r="B310" s="5" t="s">
        <v>306</v>
      </c>
      <c r="C310" s="264"/>
      <c r="D310" s="265"/>
      <c r="E310" s="264"/>
      <c r="F310" s="265"/>
      <c r="G310" s="265"/>
      <c r="H310" s="265"/>
      <c r="I310" s="571"/>
      <c r="J310" s="265"/>
      <c r="K310" s="264"/>
      <c r="L310" s="265"/>
      <c r="M310" s="264"/>
      <c r="N310" s="265"/>
      <c r="O310" s="265"/>
      <c r="P310" s="264"/>
      <c r="Q310" s="265"/>
      <c r="R310" s="264"/>
      <c r="S310" s="265"/>
      <c r="T310" s="264"/>
      <c r="U310" s="265"/>
      <c r="V310" s="264"/>
      <c r="W310" s="265"/>
      <c r="X310" s="265"/>
      <c r="Y310" s="264"/>
      <c r="Z310" s="265"/>
      <c r="AA310" s="262"/>
      <c r="AB310" s="271"/>
      <c r="AC310" s="5"/>
      <c r="AD310" s="193">
        <f t="shared" si="105"/>
        <v>0</v>
      </c>
      <c r="AE310" s="190" t="b">
        <f t="shared" si="106"/>
        <v>1</v>
      </c>
    </row>
    <row r="311" spans="1:31" s="279" customFormat="1" ht="16.5">
      <c r="A311" s="182"/>
      <c r="B311" s="185" t="s">
        <v>16</v>
      </c>
      <c r="C311" s="268">
        <f>SUM(C308:C310)</f>
        <v>1</v>
      </c>
      <c r="D311" s="302">
        <f t="shared" ref="D311:R311" si="179">SUM(D308:D310)</f>
        <v>50</v>
      </c>
      <c r="E311" s="268">
        <f t="shared" si="179"/>
        <v>0</v>
      </c>
      <c r="F311" s="302">
        <v>12.59</v>
      </c>
      <c r="G311" s="573">
        <f>E311/C311*100</f>
        <v>0</v>
      </c>
      <c r="H311" s="573">
        <f>F311/D311*100</f>
        <v>25.180000000000003</v>
      </c>
      <c r="I311" s="361">
        <f t="shared" si="179"/>
        <v>1</v>
      </c>
      <c r="J311" s="302">
        <f t="shared" si="179"/>
        <v>50</v>
      </c>
      <c r="K311" s="268">
        <f t="shared" si="179"/>
        <v>0</v>
      </c>
      <c r="L311" s="302">
        <f t="shared" si="179"/>
        <v>0</v>
      </c>
      <c r="M311" s="268">
        <f t="shared" si="179"/>
        <v>0</v>
      </c>
      <c r="N311" s="302">
        <f t="shared" si="179"/>
        <v>50</v>
      </c>
      <c r="O311" s="268"/>
      <c r="P311" s="268">
        <f t="shared" si="179"/>
        <v>1</v>
      </c>
      <c r="Q311" s="302">
        <f t="shared" si="179"/>
        <v>50</v>
      </c>
      <c r="R311" s="268">
        <f t="shared" si="179"/>
        <v>1</v>
      </c>
      <c r="S311" s="302">
        <f t="shared" ref="S311" si="180">S308</f>
        <v>100</v>
      </c>
      <c r="T311" s="268">
        <f t="shared" ref="T311:W311" si="181">SUM(T308:T310)</f>
        <v>0</v>
      </c>
      <c r="U311" s="302">
        <f t="shared" si="181"/>
        <v>0</v>
      </c>
      <c r="V311" s="268">
        <f t="shared" si="181"/>
        <v>0</v>
      </c>
      <c r="W311" s="302">
        <f t="shared" si="181"/>
        <v>25</v>
      </c>
      <c r="X311" s="268"/>
      <c r="Y311" s="268">
        <f t="shared" ref="Y311:Z311" si="182">SUM(Y308:Y310)</f>
        <v>1</v>
      </c>
      <c r="Z311" s="302">
        <f t="shared" si="182"/>
        <v>25</v>
      </c>
      <c r="AA311" s="303">
        <f t="shared" ref="AA311:AB311" si="183">AA308</f>
        <v>1</v>
      </c>
      <c r="AB311" s="302">
        <f t="shared" si="183"/>
        <v>50</v>
      </c>
      <c r="AC311" s="185"/>
      <c r="AD311" s="278">
        <f t="shared" si="105"/>
        <v>50</v>
      </c>
      <c r="AE311" s="279" t="b">
        <f t="shared" si="106"/>
        <v>0</v>
      </c>
    </row>
    <row r="312" spans="1:31" ht="16.5">
      <c r="A312" s="4">
        <v>15</v>
      </c>
      <c r="B312" s="3" t="s">
        <v>87</v>
      </c>
      <c r="C312" s="17"/>
      <c r="D312" s="276"/>
      <c r="E312" s="17"/>
      <c r="F312" s="276"/>
      <c r="G312" s="276"/>
      <c r="H312" s="276"/>
      <c r="I312" s="359"/>
      <c r="J312" s="276"/>
      <c r="K312" s="17"/>
      <c r="L312" s="276"/>
      <c r="M312" s="17"/>
      <c r="N312" s="276"/>
      <c r="O312" s="239"/>
      <c r="P312" s="17"/>
      <c r="Q312" s="276"/>
      <c r="R312" s="17"/>
      <c r="S312" s="276"/>
      <c r="T312" s="17"/>
      <c r="U312" s="276"/>
      <c r="V312" s="17"/>
      <c r="W312" s="276"/>
      <c r="X312" s="239"/>
      <c r="Y312" s="17"/>
      <c r="Z312" s="276"/>
      <c r="AA312" s="17"/>
      <c r="AB312" s="276"/>
      <c r="AC312" s="3"/>
      <c r="AD312" s="193">
        <f t="shared" si="105"/>
        <v>0</v>
      </c>
      <c r="AE312" s="190" t="b">
        <f t="shared" si="106"/>
        <v>1</v>
      </c>
    </row>
    <row r="313" spans="1:31" ht="16.5">
      <c r="A313" s="2">
        <v>15.01</v>
      </c>
      <c r="B313" s="5" t="s">
        <v>88</v>
      </c>
      <c r="C313" s="262"/>
      <c r="D313" s="271"/>
      <c r="E313" s="262"/>
      <c r="F313" s="271"/>
      <c r="G313" s="271"/>
      <c r="H313" s="271"/>
      <c r="I313" s="539"/>
      <c r="J313" s="271"/>
      <c r="K313" s="262"/>
      <c r="L313" s="271"/>
      <c r="M313" s="262"/>
      <c r="N313" s="271"/>
      <c r="O313" s="250">
        <v>0.03</v>
      </c>
      <c r="P313" s="262"/>
      <c r="Q313" s="271"/>
      <c r="R313" s="262"/>
      <c r="S313" s="271"/>
      <c r="T313" s="262"/>
      <c r="U313" s="271"/>
      <c r="V313" s="262"/>
      <c r="W313" s="271"/>
      <c r="X313" s="250">
        <v>0.03</v>
      </c>
      <c r="Y313" s="262"/>
      <c r="Z313" s="271"/>
      <c r="AA313" s="262">
        <f t="shared" ref="AA313:AB314" si="184">Y313+V313+T313</f>
        <v>0</v>
      </c>
      <c r="AB313" s="271">
        <f t="shared" si="184"/>
        <v>0</v>
      </c>
      <c r="AC313" s="5"/>
      <c r="AD313" s="193">
        <f t="shared" si="105"/>
        <v>0</v>
      </c>
      <c r="AE313" s="190" t="b">
        <f t="shared" si="106"/>
        <v>1</v>
      </c>
    </row>
    <row r="314" spans="1:31" ht="16.5">
      <c r="A314" s="2">
        <v>15.02</v>
      </c>
      <c r="B314" s="5" t="s">
        <v>89</v>
      </c>
      <c r="C314" s="262"/>
      <c r="D314" s="271"/>
      <c r="E314" s="262"/>
      <c r="F314" s="271"/>
      <c r="G314" s="271"/>
      <c r="H314" s="271"/>
      <c r="I314" s="539"/>
      <c r="J314" s="271"/>
      <c r="K314" s="262"/>
      <c r="L314" s="271"/>
      <c r="M314" s="262"/>
      <c r="N314" s="271"/>
      <c r="O314" s="250">
        <v>0.1</v>
      </c>
      <c r="P314" s="262"/>
      <c r="Q314" s="271"/>
      <c r="R314" s="262"/>
      <c r="S314" s="271"/>
      <c r="T314" s="262"/>
      <c r="U314" s="271"/>
      <c r="V314" s="262"/>
      <c r="W314" s="271"/>
      <c r="X314" s="250">
        <v>0.1</v>
      </c>
      <c r="Y314" s="262"/>
      <c r="Z314" s="271"/>
      <c r="AA314" s="262">
        <f t="shared" si="184"/>
        <v>0</v>
      </c>
      <c r="AB314" s="271">
        <f t="shared" si="184"/>
        <v>0</v>
      </c>
      <c r="AC314" s="5"/>
      <c r="AD314" s="193">
        <f t="shared" si="105"/>
        <v>0</v>
      </c>
      <c r="AE314" s="190" t="b">
        <f t="shared" si="106"/>
        <v>1</v>
      </c>
    </row>
    <row r="315" spans="1:31" s="279" customFormat="1" ht="16.5">
      <c r="A315" s="182"/>
      <c r="B315" s="185" t="s">
        <v>16</v>
      </c>
      <c r="C315" s="185"/>
      <c r="D315" s="559"/>
      <c r="E315" s="185"/>
      <c r="F315" s="559"/>
      <c r="G315" s="559"/>
      <c r="H315" s="559"/>
      <c r="I315" s="354"/>
      <c r="J315" s="559"/>
      <c r="K315" s="185"/>
      <c r="L315" s="559"/>
      <c r="M315" s="185"/>
      <c r="N315" s="559"/>
      <c r="O315" s="263"/>
      <c r="P315" s="185">
        <f>SUM(P313:P314)</f>
        <v>0</v>
      </c>
      <c r="Q315" s="559">
        <f>SUM(Q313:Q314)</f>
        <v>0</v>
      </c>
      <c r="R315" s="185">
        <f t="shared" ref="R315" si="185">SUM(R313:R314)</f>
        <v>0</v>
      </c>
      <c r="S315" s="559">
        <f t="shared" ref="S315" si="186">SUM(S313:S314)</f>
        <v>0</v>
      </c>
      <c r="T315" s="185"/>
      <c r="U315" s="559"/>
      <c r="V315" s="185"/>
      <c r="W315" s="559"/>
      <c r="X315" s="263"/>
      <c r="Y315" s="185">
        <f>SUM(Y313:Y314)</f>
        <v>0</v>
      </c>
      <c r="Z315" s="559">
        <f>SUM(Z313:Z314)</f>
        <v>0</v>
      </c>
      <c r="AA315" s="185">
        <f t="shared" ref="AA315:AB315" si="187">SUM(AA313:AA314)</f>
        <v>0</v>
      </c>
      <c r="AB315" s="559">
        <f t="shared" si="187"/>
        <v>0</v>
      </c>
      <c r="AC315" s="185"/>
      <c r="AD315" s="278">
        <f t="shared" si="105"/>
        <v>0</v>
      </c>
      <c r="AE315" s="279" t="b">
        <f t="shared" si="106"/>
        <v>1</v>
      </c>
    </row>
    <row r="316" spans="1:31" ht="16.5">
      <c r="A316" s="307" t="s">
        <v>90</v>
      </c>
      <c r="B316" s="3" t="s">
        <v>91</v>
      </c>
      <c r="C316" s="17"/>
      <c r="D316" s="276"/>
      <c r="E316" s="17"/>
      <c r="F316" s="276"/>
      <c r="G316" s="276"/>
      <c r="H316" s="276"/>
      <c r="I316" s="359"/>
      <c r="J316" s="276"/>
      <c r="K316" s="17"/>
      <c r="L316" s="276"/>
      <c r="M316" s="17"/>
      <c r="N316" s="276"/>
      <c r="O316" s="239"/>
      <c r="P316" s="17"/>
      <c r="Q316" s="276"/>
      <c r="R316" s="17"/>
      <c r="S316" s="276"/>
      <c r="T316" s="17"/>
      <c r="U316" s="276"/>
      <c r="V316" s="17"/>
      <c r="W316" s="276"/>
      <c r="X316" s="239"/>
      <c r="Y316" s="17"/>
      <c r="Z316" s="276"/>
      <c r="AA316" s="17"/>
      <c r="AB316" s="276"/>
      <c r="AC316" s="3"/>
      <c r="AD316" s="193">
        <f t="shared" si="105"/>
        <v>0</v>
      </c>
      <c r="AE316" s="190" t="b">
        <f t="shared" si="106"/>
        <v>1</v>
      </c>
    </row>
    <row r="317" spans="1:31" ht="16.5">
      <c r="A317" s="4">
        <v>16</v>
      </c>
      <c r="B317" s="3" t="s">
        <v>92</v>
      </c>
      <c r="C317" s="17"/>
      <c r="D317" s="276"/>
      <c r="E317" s="17"/>
      <c r="F317" s="276"/>
      <c r="G317" s="276"/>
      <c r="H317" s="276"/>
      <c r="I317" s="359"/>
      <c r="J317" s="276"/>
      <c r="K317" s="17"/>
      <c r="L317" s="276"/>
      <c r="M317" s="17"/>
      <c r="N317" s="276"/>
      <c r="O317" s="239"/>
      <c r="P317" s="17"/>
      <c r="Q317" s="276"/>
      <c r="R317" s="17"/>
      <c r="S317" s="276"/>
      <c r="T317" s="17"/>
      <c r="U317" s="276"/>
      <c r="V317" s="17"/>
      <c r="W317" s="276"/>
      <c r="X317" s="239"/>
      <c r="Y317" s="17"/>
      <c r="Z317" s="276"/>
      <c r="AA317" s="17"/>
      <c r="AB317" s="276"/>
      <c r="AC317" s="3"/>
      <c r="AD317" s="193">
        <f t="shared" si="105"/>
        <v>0</v>
      </c>
      <c r="AE317" s="190" t="b">
        <f t="shared" si="106"/>
        <v>1</v>
      </c>
    </row>
    <row r="318" spans="1:31" ht="16.5">
      <c r="A318" s="2">
        <v>16.010000000000002</v>
      </c>
      <c r="B318" s="5" t="s">
        <v>93</v>
      </c>
      <c r="C318" s="262"/>
      <c r="D318" s="271"/>
      <c r="E318" s="262"/>
      <c r="F318" s="271"/>
      <c r="G318" s="271"/>
      <c r="H318" s="271"/>
      <c r="I318" s="539"/>
      <c r="J318" s="271"/>
      <c r="K318" s="262"/>
      <c r="L318" s="271"/>
      <c r="M318" s="262"/>
      <c r="N318" s="271"/>
      <c r="O318" s="229"/>
      <c r="P318" s="262"/>
      <c r="Q318" s="271"/>
      <c r="R318" s="262"/>
      <c r="S318" s="271"/>
      <c r="T318" s="262"/>
      <c r="U318" s="271"/>
      <c r="V318" s="262"/>
      <c r="W318" s="271"/>
      <c r="X318" s="229"/>
      <c r="Y318" s="262"/>
      <c r="Z318" s="271"/>
      <c r="AA318" s="262"/>
      <c r="AB318" s="271"/>
      <c r="AC318" s="5"/>
      <c r="AD318" s="193">
        <f t="shared" si="105"/>
        <v>0</v>
      </c>
      <c r="AE318" s="190" t="b">
        <f t="shared" si="106"/>
        <v>1</v>
      </c>
    </row>
    <row r="319" spans="1:31" ht="16.5">
      <c r="A319" s="2"/>
      <c r="B319" s="5" t="s">
        <v>41</v>
      </c>
      <c r="C319" s="262">
        <v>383</v>
      </c>
      <c r="D319" s="271">
        <v>1.915</v>
      </c>
      <c r="E319" s="262">
        <v>0</v>
      </c>
      <c r="F319" s="271">
        <v>0</v>
      </c>
      <c r="G319" s="265">
        <f t="shared" ref="G319:G321" si="188">E319/C319*100</f>
        <v>0</v>
      </c>
      <c r="H319" s="265">
        <f t="shared" ref="H319:H321" si="189">F319/D319*100</f>
        <v>0</v>
      </c>
      <c r="I319" s="539">
        <f t="shared" ref="I319:I321" si="190">C319-E319</f>
        <v>383</v>
      </c>
      <c r="J319" s="271">
        <f t="shared" ref="J319:J321" si="191">D319-F319</f>
        <v>1.915</v>
      </c>
      <c r="K319" s="262"/>
      <c r="L319" s="271"/>
      <c r="M319" s="262"/>
      <c r="N319" s="271"/>
      <c r="O319" s="250">
        <v>5.0000000000000001E-3</v>
      </c>
      <c r="P319" s="262">
        <v>366</v>
      </c>
      <c r="Q319" s="271">
        <f>O319*P319</f>
        <v>1.83</v>
      </c>
      <c r="R319" s="262">
        <f t="shared" ref="R319:S321" si="192">P319</f>
        <v>366</v>
      </c>
      <c r="S319" s="271">
        <f t="shared" si="192"/>
        <v>1.83</v>
      </c>
      <c r="T319" s="262"/>
      <c r="U319" s="271"/>
      <c r="V319" s="262"/>
      <c r="W319" s="271"/>
      <c r="X319" s="250">
        <v>5.0000000000000001E-3</v>
      </c>
      <c r="Y319" s="262">
        <v>366</v>
      </c>
      <c r="Z319" s="271">
        <f>X319*Y319</f>
        <v>1.83</v>
      </c>
      <c r="AA319" s="262">
        <f t="shared" ref="AA319:AB321" si="193">Y319+V319+T319</f>
        <v>366</v>
      </c>
      <c r="AB319" s="271">
        <f t="shared" si="193"/>
        <v>1.83</v>
      </c>
      <c r="AC319" s="5"/>
      <c r="AD319" s="193">
        <f t="shared" si="105"/>
        <v>1.83</v>
      </c>
      <c r="AE319" s="190" t="b">
        <f t="shared" si="106"/>
        <v>1</v>
      </c>
    </row>
    <row r="320" spans="1:31" ht="16.5">
      <c r="A320" s="2"/>
      <c r="B320" s="5" t="s">
        <v>42</v>
      </c>
      <c r="C320" s="262">
        <v>549</v>
      </c>
      <c r="D320" s="271">
        <v>2.7450000000000001</v>
      </c>
      <c r="E320" s="262">
        <v>0</v>
      </c>
      <c r="F320" s="271">
        <v>0</v>
      </c>
      <c r="G320" s="265">
        <f t="shared" si="188"/>
        <v>0</v>
      </c>
      <c r="H320" s="265">
        <f t="shared" si="189"/>
        <v>0</v>
      </c>
      <c r="I320" s="539">
        <f t="shared" si="190"/>
        <v>549</v>
      </c>
      <c r="J320" s="271">
        <f t="shared" si="191"/>
        <v>2.7450000000000001</v>
      </c>
      <c r="K320" s="262"/>
      <c r="L320" s="271"/>
      <c r="M320" s="262"/>
      <c r="N320" s="271"/>
      <c r="O320" s="250">
        <v>5.0000000000000001E-3</v>
      </c>
      <c r="P320" s="262">
        <v>549</v>
      </c>
      <c r="Q320" s="271">
        <f>O320*P320</f>
        <v>2.7450000000000001</v>
      </c>
      <c r="R320" s="262">
        <f t="shared" si="192"/>
        <v>549</v>
      </c>
      <c r="S320" s="271">
        <f t="shared" si="192"/>
        <v>2.7450000000000001</v>
      </c>
      <c r="T320" s="262"/>
      <c r="U320" s="271"/>
      <c r="V320" s="262"/>
      <c r="W320" s="271"/>
      <c r="X320" s="250">
        <v>5.0000000000000001E-3</v>
      </c>
      <c r="Y320" s="262">
        <v>549</v>
      </c>
      <c r="Z320" s="271">
        <f>X320*Y320</f>
        <v>2.7450000000000001</v>
      </c>
      <c r="AA320" s="262">
        <f t="shared" si="193"/>
        <v>549</v>
      </c>
      <c r="AB320" s="271">
        <f t="shared" si="193"/>
        <v>2.7450000000000001</v>
      </c>
      <c r="AC320" s="5"/>
      <c r="AD320" s="193">
        <f t="shared" si="105"/>
        <v>2.7450000000000001</v>
      </c>
      <c r="AE320" s="190" t="b">
        <f t="shared" si="106"/>
        <v>1</v>
      </c>
    </row>
    <row r="321" spans="1:31" ht="16.5">
      <c r="A321" s="2">
        <v>16.02</v>
      </c>
      <c r="B321" s="5" t="s">
        <v>330</v>
      </c>
      <c r="C321" s="262">
        <v>630</v>
      </c>
      <c r="D321" s="271">
        <v>3.15</v>
      </c>
      <c r="E321" s="262">
        <v>0</v>
      </c>
      <c r="F321" s="271">
        <v>0</v>
      </c>
      <c r="G321" s="265">
        <f t="shared" si="188"/>
        <v>0</v>
      </c>
      <c r="H321" s="265">
        <f t="shared" si="189"/>
        <v>0</v>
      </c>
      <c r="I321" s="539">
        <f t="shared" si="190"/>
        <v>630</v>
      </c>
      <c r="J321" s="271">
        <f t="shared" si="191"/>
        <v>3.15</v>
      </c>
      <c r="K321" s="262"/>
      <c r="L321" s="271"/>
      <c r="M321" s="262"/>
      <c r="N321" s="271"/>
      <c r="O321" s="229">
        <v>5.0000000000000001E-3</v>
      </c>
      <c r="P321" s="262">
        <v>617</v>
      </c>
      <c r="Q321" s="271">
        <f>O321*P321</f>
        <v>3.085</v>
      </c>
      <c r="R321" s="262">
        <f t="shared" si="192"/>
        <v>617</v>
      </c>
      <c r="S321" s="271">
        <f t="shared" si="192"/>
        <v>3.085</v>
      </c>
      <c r="T321" s="262"/>
      <c r="U321" s="271"/>
      <c r="V321" s="262"/>
      <c r="W321" s="271"/>
      <c r="X321" s="229">
        <v>5.0000000000000001E-3</v>
      </c>
      <c r="Y321" s="262">
        <v>617</v>
      </c>
      <c r="Z321" s="271">
        <f>X321*Y321</f>
        <v>3.085</v>
      </c>
      <c r="AA321" s="262">
        <f t="shared" si="193"/>
        <v>617</v>
      </c>
      <c r="AB321" s="271">
        <f t="shared" si="193"/>
        <v>3.085</v>
      </c>
      <c r="AC321" s="5"/>
      <c r="AD321" s="193">
        <f t="shared" si="105"/>
        <v>3.085</v>
      </c>
      <c r="AE321" s="190" t="b">
        <f t="shared" si="106"/>
        <v>1</v>
      </c>
    </row>
    <row r="322" spans="1:31" s="279" customFormat="1" ht="16.5">
      <c r="A322" s="182"/>
      <c r="B322" s="185" t="s">
        <v>36</v>
      </c>
      <c r="C322" s="185">
        <f>SUM(C319:C321)</f>
        <v>1562</v>
      </c>
      <c r="D322" s="559">
        <f>SUM(D319:D321)</f>
        <v>7.8100000000000005</v>
      </c>
      <c r="E322" s="185">
        <f>SUM(E319:E321)</f>
        <v>0</v>
      </c>
      <c r="F322" s="559">
        <f>SUM(F319:F321)</f>
        <v>0</v>
      </c>
      <c r="G322" s="573">
        <f>E322/C322*100</f>
        <v>0</v>
      </c>
      <c r="H322" s="573">
        <f>F322/D322*100</f>
        <v>0</v>
      </c>
      <c r="I322" s="354">
        <f>SUM(I319:I321)</f>
        <v>1562</v>
      </c>
      <c r="J322" s="559">
        <f>SUM(J319:J321)</f>
        <v>7.8100000000000005</v>
      </c>
      <c r="K322" s="185"/>
      <c r="L322" s="559"/>
      <c r="M322" s="185"/>
      <c r="N322" s="559"/>
      <c r="O322" s="263"/>
      <c r="P322" s="185">
        <f>SUM(P319:P321)</f>
        <v>1532</v>
      </c>
      <c r="Q322" s="559">
        <f t="shared" ref="Q322" si="194">SUM(Q319:Q321)</f>
        <v>7.66</v>
      </c>
      <c r="R322" s="185">
        <f t="shared" ref="R322" si="195">SUM(R319:R321)</f>
        <v>1532</v>
      </c>
      <c r="S322" s="559">
        <f t="shared" ref="S322" si="196">SUM(S319:S321)</f>
        <v>7.66</v>
      </c>
      <c r="T322" s="185"/>
      <c r="U322" s="559"/>
      <c r="V322" s="185"/>
      <c r="W322" s="559"/>
      <c r="X322" s="263"/>
      <c r="Y322" s="185">
        <f>SUM(Y319:Y321)</f>
        <v>1532</v>
      </c>
      <c r="Z322" s="559">
        <f t="shared" ref="Z322:AB322" si="197">SUM(Z319:Z321)</f>
        <v>7.66</v>
      </c>
      <c r="AA322" s="185">
        <f t="shared" si="197"/>
        <v>1532</v>
      </c>
      <c r="AB322" s="559">
        <f t="shared" si="197"/>
        <v>7.66</v>
      </c>
      <c r="AC322" s="185"/>
      <c r="AD322" s="278">
        <f t="shared" si="105"/>
        <v>7.66</v>
      </c>
      <c r="AE322" s="279" t="b">
        <f t="shared" si="106"/>
        <v>1</v>
      </c>
    </row>
    <row r="323" spans="1:31" ht="16.5">
      <c r="A323" s="4">
        <v>17</v>
      </c>
      <c r="B323" s="3" t="s">
        <v>94</v>
      </c>
      <c r="C323" s="17"/>
      <c r="D323" s="276"/>
      <c r="E323" s="17"/>
      <c r="F323" s="276"/>
      <c r="G323" s="276"/>
      <c r="H323" s="276"/>
      <c r="I323" s="359"/>
      <c r="J323" s="276"/>
      <c r="K323" s="17"/>
      <c r="L323" s="276"/>
      <c r="M323" s="17"/>
      <c r="N323" s="276"/>
      <c r="O323" s="239"/>
      <c r="P323" s="17"/>
      <c r="Q323" s="276"/>
      <c r="R323" s="17"/>
      <c r="S323" s="276"/>
      <c r="T323" s="17"/>
      <c r="U323" s="276"/>
      <c r="V323" s="17"/>
      <c r="W323" s="276"/>
      <c r="X323" s="239"/>
      <c r="Y323" s="17"/>
      <c r="Z323" s="276"/>
      <c r="AA323" s="17"/>
      <c r="AB323" s="276"/>
      <c r="AC323" s="3"/>
      <c r="AD323" s="193">
        <f t="shared" si="105"/>
        <v>0</v>
      </c>
      <c r="AE323" s="190" t="b">
        <f t="shared" si="106"/>
        <v>1</v>
      </c>
    </row>
    <row r="324" spans="1:31" ht="16.5">
      <c r="A324" s="2">
        <v>17.010000000000002</v>
      </c>
      <c r="B324" s="5" t="s">
        <v>93</v>
      </c>
      <c r="C324" s="264">
        <v>115</v>
      </c>
      <c r="D324" s="265">
        <v>5.75</v>
      </c>
      <c r="E324" s="264">
        <v>110</v>
      </c>
      <c r="F324" s="265">
        <v>5.5</v>
      </c>
      <c r="G324" s="265">
        <f t="shared" ref="G324:H326" si="198">E324/C324*100</f>
        <v>95.652173913043484</v>
      </c>
      <c r="H324" s="265">
        <f t="shared" si="198"/>
        <v>95.652173913043484</v>
      </c>
      <c r="I324" s="539">
        <f t="shared" ref="I324:I325" si="199">C324-E324</f>
        <v>5</v>
      </c>
      <c r="J324" s="271">
        <f t="shared" ref="J324:J325" si="200">D324-F324</f>
        <v>0.25</v>
      </c>
      <c r="K324" s="264">
        <v>0</v>
      </c>
      <c r="L324" s="265">
        <v>0</v>
      </c>
      <c r="M324" s="264">
        <v>0</v>
      </c>
      <c r="N324" s="265">
        <v>0</v>
      </c>
      <c r="O324" s="265">
        <v>0.05</v>
      </c>
      <c r="P324" s="264">
        <v>109</v>
      </c>
      <c r="Q324" s="265">
        <f t="shared" ref="Q324:Q325" si="201">P324*O324</f>
        <v>5.45</v>
      </c>
      <c r="R324" s="264">
        <f t="shared" ref="R324:R325" si="202">P324</f>
        <v>109</v>
      </c>
      <c r="S324" s="265">
        <f t="shared" ref="S324:S325" si="203">Q324</f>
        <v>5.45</v>
      </c>
      <c r="T324" s="264">
        <v>0</v>
      </c>
      <c r="U324" s="265">
        <v>0</v>
      </c>
      <c r="V324" s="264">
        <v>0</v>
      </c>
      <c r="W324" s="265">
        <v>0</v>
      </c>
      <c r="X324" s="265">
        <v>0.05</v>
      </c>
      <c r="Y324" s="264">
        <v>109</v>
      </c>
      <c r="Z324" s="265">
        <f t="shared" ref="Z324:Z325" si="204">Y324*X324</f>
        <v>5.45</v>
      </c>
      <c r="AA324" s="262">
        <f t="shared" ref="AA324:AB325" si="205">Y324+V324+T324</f>
        <v>109</v>
      </c>
      <c r="AB324" s="271">
        <f t="shared" si="205"/>
        <v>5.45</v>
      </c>
      <c r="AC324" s="5"/>
      <c r="AD324" s="193">
        <f t="shared" si="105"/>
        <v>5.45</v>
      </c>
      <c r="AE324" s="190" t="b">
        <f t="shared" si="106"/>
        <v>1</v>
      </c>
    </row>
    <row r="325" spans="1:31" ht="16.5">
      <c r="A325" s="2">
        <v>17.02</v>
      </c>
      <c r="B325" s="5" t="s">
        <v>89</v>
      </c>
      <c r="C325" s="264">
        <v>64</v>
      </c>
      <c r="D325" s="265">
        <v>4.4800000000000004</v>
      </c>
      <c r="E325" s="264">
        <v>61</v>
      </c>
      <c r="F325" s="265">
        <v>4.2699999999999996</v>
      </c>
      <c r="G325" s="265">
        <f t="shared" si="198"/>
        <v>95.3125</v>
      </c>
      <c r="H325" s="265">
        <f t="shared" si="198"/>
        <v>95.312499999999972</v>
      </c>
      <c r="I325" s="539">
        <f t="shared" si="199"/>
        <v>3</v>
      </c>
      <c r="J325" s="271">
        <f t="shared" si="200"/>
        <v>0.21000000000000085</v>
      </c>
      <c r="K325" s="264">
        <v>0</v>
      </c>
      <c r="L325" s="265">
        <v>0</v>
      </c>
      <c r="M325" s="264">
        <v>0</v>
      </c>
      <c r="N325" s="265">
        <v>0</v>
      </c>
      <c r="O325" s="265">
        <v>7.0000000000000007E-2</v>
      </c>
      <c r="P325" s="264">
        <v>60</v>
      </c>
      <c r="Q325" s="265">
        <f t="shared" si="201"/>
        <v>4.2</v>
      </c>
      <c r="R325" s="264">
        <f t="shared" si="202"/>
        <v>60</v>
      </c>
      <c r="S325" s="265">
        <f t="shared" si="203"/>
        <v>4.2</v>
      </c>
      <c r="T325" s="264">
        <v>0</v>
      </c>
      <c r="U325" s="265">
        <v>0</v>
      </c>
      <c r="V325" s="264">
        <v>0</v>
      </c>
      <c r="W325" s="265">
        <v>0</v>
      </c>
      <c r="X325" s="265">
        <v>7.0000000000000007E-2</v>
      </c>
      <c r="Y325" s="264">
        <v>60</v>
      </c>
      <c r="Z325" s="265">
        <f t="shared" si="204"/>
        <v>4.2</v>
      </c>
      <c r="AA325" s="262">
        <f t="shared" si="205"/>
        <v>60</v>
      </c>
      <c r="AB325" s="271">
        <f t="shared" si="205"/>
        <v>4.2</v>
      </c>
      <c r="AC325" s="5"/>
      <c r="AD325" s="193">
        <f t="shared" si="105"/>
        <v>4.2</v>
      </c>
      <c r="AE325" s="190" t="b">
        <f t="shared" si="106"/>
        <v>1</v>
      </c>
    </row>
    <row r="326" spans="1:31" s="279" customFormat="1" ht="16.5">
      <c r="A326" s="182"/>
      <c r="B326" s="185" t="s">
        <v>36</v>
      </c>
      <c r="C326" s="268">
        <f>SUM(C324:C325)</f>
        <v>179</v>
      </c>
      <c r="D326" s="302">
        <f t="shared" ref="D326:N326" si="206">SUM(D324:D325)</f>
        <v>10.23</v>
      </c>
      <c r="E326" s="268">
        <f t="shared" si="206"/>
        <v>171</v>
      </c>
      <c r="F326" s="302">
        <f>SUM(F324:F325)</f>
        <v>9.77</v>
      </c>
      <c r="G326" s="302">
        <f t="shared" si="198"/>
        <v>95.530726256983243</v>
      </c>
      <c r="H326" s="302">
        <f t="shared" si="198"/>
        <v>95.50342130987292</v>
      </c>
      <c r="I326" s="361">
        <f t="shared" si="206"/>
        <v>8</v>
      </c>
      <c r="J326" s="302">
        <f t="shared" si="206"/>
        <v>0.46000000000000085</v>
      </c>
      <c r="K326" s="268">
        <f t="shared" si="206"/>
        <v>0</v>
      </c>
      <c r="L326" s="302">
        <f t="shared" si="206"/>
        <v>0</v>
      </c>
      <c r="M326" s="268">
        <f t="shared" si="206"/>
        <v>0</v>
      </c>
      <c r="N326" s="302">
        <f t="shared" si="206"/>
        <v>0</v>
      </c>
      <c r="O326" s="268"/>
      <c r="P326" s="268">
        <f>SUM(P324:P325)</f>
        <v>169</v>
      </c>
      <c r="Q326" s="302">
        <f t="shared" ref="Q326" si="207">SUM(Q324:Q325)</f>
        <v>9.65</v>
      </c>
      <c r="R326" s="268">
        <f t="shared" ref="R326" si="208">SUM(R324:R325)</f>
        <v>169</v>
      </c>
      <c r="S326" s="302">
        <f t="shared" ref="S326" si="209">SUM(S324:S325)</f>
        <v>9.65</v>
      </c>
      <c r="T326" s="268">
        <f t="shared" ref="T326:W326" si="210">SUM(T324:T325)</f>
        <v>0</v>
      </c>
      <c r="U326" s="302">
        <f t="shared" si="210"/>
        <v>0</v>
      </c>
      <c r="V326" s="268">
        <f t="shared" si="210"/>
        <v>0</v>
      </c>
      <c r="W326" s="302">
        <f t="shared" si="210"/>
        <v>0</v>
      </c>
      <c r="X326" s="268"/>
      <c r="Y326" s="268">
        <f>SUM(Y324:Y325)</f>
        <v>169</v>
      </c>
      <c r="Z326" s="302">
        <f t="shared" ref="Z326:AB326" si="211">SUM(Z324:Z325)</f>
        <v>9.65</v>
      </c>
      <c r="AA326" s="268">
        <f t="shared" si="211"/>
        <v>169</v>
      </c>
      <c r="AB326" s="302">
        <f t="shared" si="211"/>
        <v>9.65</v>
      </c>
      <c r="AC326" s="185"/>
      <c r="AD326" s="278">
        <f t="shared" si="105"/>
        <v>9.65</v>
      </c>
      <c r="AE326" s="279" t="b">
        <f t="shared" si="106"/>
        <v>1</v>
      </c>
    </row>
    <row r="327" spans="1:31" ht="16.5">
      <c r="A327" s="4">
        <v>18</v>
      </c>
      <c r="B327" s="3" t="s">
        <v>95</v>
      </c>
      <c r="C327" s="17"/>
      <c r="D327" s="276"/>
      <c r="E327" s="17"/>
      <c r="F327" s="276"/>
      <c r="G327" s="276"/>
      <c r="H327" s="276"/>
      <c r="I327" s="359"/>
      <c r="J327" s="276"/>
      <c r="K327" s="17"/>
      <c r="L327" s="276"/>
      <c r="M327" s="17"/>
      <c r="N327" s="276"/>
      <c r="O327" s="239"/>
      <c r="P327" s="17"/>
      <c r="Q327" s="276"/>
      <c r="R327" s="17"/>
      <c r="S327" s="276"/>
      <c r="T327" s="17"/>
      <c r="U327" s="276"/>
      <c r="V327" s="17"/>
      <c r="W327" s="276"/>
      <c r="X327" s="239"/>
      <c r="Y327" s="17"/>
      <c r="Z327" s="276"/>
      <c r="AA327" s="17"/>
      <c r="AB327" s="276"/>
      <c r="AC327" s="3"/>
      <c r="AD327" s="193">
        <f t="shared" si="105"/>
        <v>0</v>
      </c>
      <c r="AE327" s="190" t="b">
        <f t="shared" si="106"/>
        <v>1</v>
      </c>
    </row>
    <row r="328" spans="1:31" ht="16.5">
      <c r="A328" s="2">
        <v>18.010000000000002</v>
      </c>
      <c r="B328" s="5" t="s">
        <v>96</v>
      </c>
      <c r="C328" s="264"/>
      <c r="D328" s="265"/>
      <c r="E328" s="264"/>
      <c r="F328" s="265"/>
      <c r="G328" s="265"/>
      <c r="H328" s="265">
        <v>0</v>
      </c>
      <c r="I328" s="571">
        <v>0</v>
      </c>
      <c r="J328" s="265">
        <v>0</v>
      </c>
      <c r="K328" s="264">
        <v>0</v>
      </c>
      <c r="L328" s="265">
        <v>0</v>
      </c>
      <c r="M328" s="264">
        <v>0</v>
      </c>
      <c r="N328" s="265">
        <v>0</v>
      </c>
      <c r="O328" s="610">
        <v>0</v>
      </c>
      <c r="P328" s="264">
        <v>0</v>
      </c>
      <c r="Q328" s="265">
        <f t="shared" ref="Q328" si="212">P328*O328</f>
        <v>0</v>
      </c>
      <c r="R328" s="264">
        <f t="shared" ref="R328" si="213">P328</f>
        <v>0</v>
      </c>
      <c r="S328" s="265">
        <f t="shared" ref="S328" si="214">Q328</f>
        <v>0</v>
      </c>
      <c r="T328" s="264">
        <v>0</v>
      </c>
      <c r="U328" s="265">
        <v>0</v>
      </c>
      <c r="V328" s="264">
        <v>0</v>
      </c>
      <c r="W328" s="265">
        <v>0</v>
      </c>
      <c r="X328" s="610"/>
      <c r="Y328" s="264">
        <v>0</v>
      </c>
      <c r="Z328" s="265">
        <f t="shared" ref="Z328" si="215">Y328*X328</f>
        <v>0</v>
      </c>
      <c r="AA328" s="262">
        <f t="shared" ref="AA328:AB329" si="216">Y328+V328+T328</f>
        <v>0</v>
      </c>
      <c r="AB328" s="271">
        <f t="shared" si="216"/>
        <v>0</v>
      </c>
      <c r="AC328" s="5"/>
      <c r="AD328" s="193">
        <f t="shared" ref="AD328:AD391" si="217">AB328</f>
        <v>0</v>
      </c>
      <c r="AE328" s="190" t="b">
        <f t="shared" ref="AE328:AE391" si="218">AB328=Z328</f>
        <v>1</v>
      </c>
    </row>
    <row r="329" spans="1:31" ht="16.5">
      <c r="A329" s="2">
        <f>+A328+0.01</f>
        <v>18.020000000000003</v>
      </c>
      <c r="B329" s="5" t="s">
        <v>97</v>
      </c>
      <c r="C329" s="262"/>
      <c r="D329" s="271"/>
      <c r="E329" s="262"/>
      <c r="F329" s="271"/>
      <c r="G329" s="271"/>
      <c r="H329" s="271"/>
      <c r="I329" s="539"/>
      <c r="J329" s="271"/>
      <c r="K329" s="262"/>
      <c r="L329" s="271"/>
      <c r="M329" s="262"/>
      <c r="N329" s="271"/>
      <c r="O329" s="229"/>
      <c r="P329" s="262"/>
      <c r="Q329" s="271"/>
      <c r="R329" s="262"/>
      <c r="S329" s="271"/>
      <c r="T329" s="262"/>
      <c r="U329" s="271"/>
      <c r="V329" s="262"/>
      <c r="W329" s="271"/>
      <c r="X329" s="229"/>
      <c r="Y329" s="262"/>
      <c r="Z329" s="271"/>
      <c r="AA329" s="262">
        <f t="shared" si="216"/>
        <v>0</v>
      </c>
      <c r="AB329" s="271">
        <f t="shared" si="216"/>
        <v>0</v>
      </c>
      <c r="AC329" s="5"/>
      <c r="AD329" s="193">
        <f t="shared" si="217"/>
        <v>0</v>
      </c>
      <c r="AE329" s="190" t="b">
        <f t="shared" si="218"/>
        <v>1</v>
      </c>
    </row>
    <row r="330" spans="1:31" s="313" customFormat="1" ht="16.5">
      <c r="A330" s="180"/>
      <c r="B330" s="181" t="s">
        <v>36</v>
      </c>
      <c r="C330" s="266">
        <f>SUM(C328:C329)</f>
        <v>0</v>
      </c>
      <c r="D330" s="689">
        <f t="shared" ref="D330:S330" si="219">SUM(D328:D329)</f>
        <v>0</v>
      </c>
      <c r="E330" s="266">
        <f t="shared" si="219"/>
        <v>0</v>
      </c>
      <c r="F330" s="689">
        <v>0</v>
      </c>
      <c r="G330" s="689">
        <v>0</v>
      </c>
      <c r="H330" s="689">
        <v>0</v>
      </c>
      <c r="I330" s="611">
        <f t="shared" si="219"/>
        <v>0</v>
      </c>
      <c r="J330" s="689">
        <f t="shared" si="219"/>
        <v>0</v>
      </c>
      <c r="K330" s="266">
        <f t="shared" si="219"/>
        <v>0</v>
      </c>
      <c r="L330" s="689">
        <f t="shared" si="219"/>
        <v>0</v>
      </c>
      <c r="M330" s="266">
        <f t="shared" si="219"/>
        <v>0</v>
      </c>
      <c r="N330" s="689">
        <f t="shared" si="219"/>
        <v>0</v>
      </c>
      <c r="O330" s="266"/>
      <c r="P330" s="266">
        <f t="shared" si="219"/>
        <v>0</v>
      </c>
      <c r="Q330" s="689">
        <f t="shared" si="219"/>
        <v>0</v>
      </c>
      <c r="R330" s="266">
        <f t="shared" si="219"/>
        <v>0</v>
      </c>
      <c r="S330" s="689">
        <f t="shared" si="219"/>
        <v>0</v>
      </c>
      <c r="T330" s="266">
        <f t="shared" ref="T330:W330" si="220">SUM(T328:T329)</f>
        <v>0</v>
      </c>
      <c r="U330" s="689">
        <f t="shared" si="220"/>
        <v>0</v>
      </c>
      <c r="V330" s="266">
        <f t="shared" si="220"/>
        <v>0</v>
      </c>
      <c r="W330" s="689">
        <f t="shared" si="220"/>
        <v>0</v>
      </c>
      <c r="X330" s="266"/>
      <c r="Y330" s="266">
        <f t="shared" ref="Y330:Z330" si="221">SUM(Y328:Y329)</f>
        <v>0</v>
      </c>
      <c r="Z330" s="689">
        <f t="shared" si="221"/>
        <v>0</v>
      </c>
      <c r="AA330" s="266">
        <f t="shared" ref="AA330:AB330" si="222">SUM(AA328:AA329)</f>
        <v>0</v>
      </c>
      <c r="AB330" s="689">
        <f t="shared" si="222"/>
        <v>0</v>
      </c>
      <c r="AC330" s="181"/>
      <c r="AD330" s="312">
        <f t="shared" si="217"/>
        <v>0</v>
      </c>
      <c r="AE330" s="313" t="b">
        <f t="shared" si="218"/>
        <v>1</v>
      </c>
    </row>
    <row r="331" spans="1:31" ht="16.5">
      <c r="A331" s="4">
        <v>19</v>
      </c>
      <c r="B331" s="3" t="s">
        <v>98</v>
      </c>
      <c r="C331" s="17"/>
      <c r="D331" s="276"/>
      <c r="E331" s="17"/>
      <c r="F331" s="276"/>
      <c r="G331" s="276"/>
      <c r="H331" s="276"/>
      <c r="I331" s="359"/>
      <c r="J331" s="276"/>
      <c r="K331" s="17"/>
      <c r="L331" s="276"/>
      <c r="M331" s="17"/>
      <c r="N331" s="276"/>
      <c r="O331" s="239"/>
      <c r="P331" s="17"/>
      <c r="Q331" s="276"/>
      <c r="R331" s="17"/>
      <c r="S331" s="276"/>
      <c r="T331" s="17"/>
      <c r="U331" s="276"/>
      <c r="V331" s="17"/>
      <c r="W331" s="276"/>
      <c r="X331" s="239"/>
      <c r="Y331" s="17"/>
      <c r="Z331" s="276"/>
      <c r="AA331" s="17"/>
      <c r="AB331" s="276"/>
      <c r="AC331" s="3"/>
      <c r="AD331" s="193">
        <f t="shared" si="217"/>
        <v>0</v>
      </c>
      <c r="AE331" s="190" t="b">
        <f t="shared" si="218"/>
        <v>1</v>
      </c>
    </row>
    <row r="332" spans="1:31" ht="16.5">
      <c r="A332" s="2">
        <v>19.010000000000002</v>
      </c>
      <c r="B332" s="5" t="s">
        <v>99</v>
      </c>
      <c r="C332" s="264">
        <v>175</v>
      </c>
      <c r="D332" s="265">
        <v>13.125</v>
      </c>
      <c r="E332" s="264">
        <v>169</v>
      </c>
      <c r="F332" s="265">
        <v>12.68</v>
      </c>
      <c r="G332" s="265">
        <f>E332/C332*100</f>
        <v>96.571428571428569</v>
      </c>
      <c r="H332" s="265">
        <f>F332/D332*100</f>
        <v>96.609523809523807</v>
      </c>
      <c r="I332" s="539">
        <f t="shared" ref="I332" si="223">C332-E332</f>
        <v>6</v>
      </c>
      <c r="J332" s="271">
        <f t="shared" ref="J332" si="224">D332-F332</f>
        <v>0.44500000000000028</v>
      </c>
      <c r="K332" s="264">
        <v>0</v>
      </c>
      <c r="L332" s="265">
        <v>0</v>
      </c>
      <c r="M332" s="264">
        <v>0</v>
      </c>
      <c r="N332" s="265">
        <v>0</v>
      </c>
      <c r="O332" s="269">
        <v>7.4999999999999997E-2</v>
      </c>
      <c r="P332" s="264">
        <v>165</v>
      </c>
      <c r="Q332" s="265">
        <f t="shared" ref="Q332" si="225">P332*O332</f>
        <v>12.375</v>
      </c>
      <c r="R332" s="264">
        <f t="shared" ref="R332" si="226">P332</f>
        <v>165</v>
      </c>
      <c r="S332" s="265">
        <f t="shared" ref="S332" si="227">Q332</f>
        <v>12.375</v>
      </c>
      <c r="T332" s="264">
        <v>0</v>
      </c>
      <c r="U332" s="265">
        <v>0</v>
      </c>
      <c r="V332" s="264">
        <v>0</v>
      </c>
      <c r="W332" s="265">
        <v>0</v>
      </c>
      <c r="X332" s="269">
        <v>7.4999999999999997E-2</v>
      </c>
      <c r="Y332" s="264">
        <v>163</v>
      </c>
      <c r="Z332" s="265">
        <f t="shared" ref="Z332" si="228">Y332*X332</f>
        <v>12.225</v>
      </c>
      <c r="AA332" s="264">
        <f t="shared" ref="AA332" si="229">Y332</f>
        <v>163</v>
      </c>
      <c r="AB332" s="265">
        <f t="shared" ref="AB332" si="230">Z332</f>
        <v>12.225</v>
      </c>
      <c r="AC332" s="5"/>
      <c r="AD332" s="193">
        <f t="shared" si="217"/>
        <v>12.225</v>
      </c>
      <c r="AE332" s="190" t="b">
        <f t="shared" si="218"/>
        <v>1</v>
      </c>
    </row>
    <row r="333" spans="1:31" s="279" customFormat="1" ht="16.5">
      <c r="A333" s="182"/>
      <c r="B333" s="185" t="s">
        <v>36</v>
      </c>
      <c r="C333" s="268">
        <f>SUM(C332)</f>
        <v>175</v>
      </c>
      <c r="D333" s="302">
        <f>SUM(D332)</f>
        <v>13.125</v>
      </c>
      <c r="E333" s="268">
        <f>SUM(E332)</f>
        <v>169</v>
      </c>
      <c r="F333" s="302">
        <f>SUM(F332)</f>
        <v>12.68</v>
      </c>
      <c r="G333" s="302">
        <f>E333/C333*100</f>
        <v>96.571428571428569</v>
      </c>
      <c r="H333" s="302">
        <f>F333/D333*100</f>
        <v>96.609523809523807</v>
      </c>
      <c r="I333" s="361">
        <f t="shared" ref="I333:N333" si="231">SUM(I332)</f>
        <v>6</v>
      </c>
      <c r="J333" s="302">
        <f t="shared" si="231"/>
        <v>0.44500000000000028</v>
      </c>
      <c r="K333" s="268">
        <f t="shared" si="231"/>
        <v>0</v>
      </c>
      <c r="L333" s="302">
        <f t="shared" si="231"/>
        <v>0</v>
      </c>
      <c r="M333" s="268">
        <f t="shared" si="231"/>
        <v>0</v>
      </c>
      <c r="N333" s="302">
        <f t="shared" si="231"/>
        <v>0</v>
      </c>
      <c r="O333" s="612"/>
      <c r="P333" s="268">
        <f>SUM(P332)</f>
        <v>165</v>
      </c>
      <c r="Q333" s="302">
        <f t="shared" ref="Q333" si="232">SUM(Q332)</f>
        <v>12.375</v>
      </c>
      <c r="R333" s="268">
        <f t="shared" ref="R333" si="233">SUM(R332)</f>
        <v>165</v>
      </c>
      <c r="S333" s="302">
        <f t="shared" ref="S333" si="234">SUM(S332)</f>
        <v>12.375</v>
      </c>
      <c r="T333" s="268">
        <f t="shared" ref="T333:W333" si="235">SUM(T332)</f>
        <v>0</v>
      </c>
      <c r="U333" s="302">
        <f t="shared" si="235"/>
        <v>0</v>
      </c>
      <c r="V333" s="268">
        <f t="shared" si="235"/>
        <v>0</v>
      </c>
      <c r="W333" s="302">
        <f t="shared" si="235"/>
        <v>0</v>
      </c>
      <c r="X333" s="612"/>
      <c r="Y333" s="268">
        <f>SUM(Y332)</f>
        <v>163</v>
      </c>
      <c r="Z333" s="302">
        <f t="shared" ref="Z333:AB333" si="236">SUM(Z332)</f>
        <v>12.225</v>
      </c>
      <c r="AA333" s="268">
        <f t="shared" si="236"/>
        <v>163</v>
      </c>
      <c r="AB333" s="302">
        <f t="shared" si="236"/>
        <v>12.225</v>
      </c>
      <c r="AC333" s="185"/>
      <c r="AD333" s="278">
        <f t="shared" si="217"/>
        <v>12.225</v>
      </c>
      <c r="AE333" s="279" t="b">
        <f t="shared" si="218"/>
        <v>1</v>
      </c>
    </row>
    <row r="334" spans="1:31" ht="16.5">
      <c r="A334" s="2" t="s">
        <v>100</v>
      </c>
      <c r="B334" s="3" t="s">
        <v>101</v>
      </c>
      <c r="C334" s="17"/>
      <c r="D334" s="276"/>
      <c r="E334" s="17"/>
      <c r="F334" s="276"/>
      <c r="G334" s="276"/>
      <c r="H334" s="276"/>
      <c r="I334" s="359"/>
      <c r="J334" s="276"/>
      <c r="K334" s="17"/>
      <c r="L334" s="276"/>
      <c r="M334" s="17"/>
      <c r="N334" s="276"/>
      <c r="O334" s="239"/>
      <c r="P334" s="17"/>
      <c r="Q334" s="276"/>
      <c r="R334" s="17"/>
      <c r="S334" s="276"/>
      <c r="T334" s="17"/>
      <c r="U334" s="276"/>
      <c r="V334" s="17"/>
      <c r="W334" s="276"/>
      <c r="X334" s="239"/>
      <c r="Y334" s="17"/>
      <c r="Z334" s="276"/>
      <c r="AA334" s="17"/>
      <c r="AB334" s="276"/>
      <c r="AC334" s="3"/>
      <c r="AD334" s="193">
        <f t="shared" si="217"/>
        <v>0</v>
      </c>
      <c r="AE334" s="190" t="b">
        <f t="shared" si="218"/>
        <v>1</v>
      </c>
    </row>
    <row r="335" spans="1:31" ht="16.5">
      <c r="A335" s="4">
        <v>20</v>
      </c>
      <c r="B335" s="3" t="s">
        <v>102</v>
      </c>
      <c r="C335" s="17"/>
      <c r="D335" s="276"/>
      <c r="E335" s="17"/>
      <c r="F335" s="276"/>
      <c r="G335" s="276"/>
      <c r="H335" s="276"/>
      <c r="I335" s="359"/>
      <c r="J335" s="276"/>
      <c r="K335" s="17"/>
      <c r="L335" s="276"/>
      <c r="M335" s="17"/>
      <c r="N335" s="276"/>
      <c r="O335" s="239"/>
      <c r="P335" s="17"/>
      <c r="Q335" s="276"/>
      <c r="R335" s="17"/>
      <c r="S335" s="276"/>
      <c r="T335" s="17"/>
      <c r="U335" s="276"/>
      <c r="V335" s="17"/>
      <c r="W335" s="276"/>
      <c r="X335" s="239"/>
      <c r="Y335" s="17"/>
      <c r="Z335" s="276"/>
      <c r="AA335" s="17"/>
      <c r="AB335" s="276"/>
      <c r="AC335" s="3"/>
      <c r="AD335" s="193">
        <f t="shared" si="217"/>
        <v>0</v>
      </c>
      <c r="AE335" s="190" t="b">
        <f t="shared" si="218"/>
        <v>1</v>
      </c>
    </row>
    <row r="336" spans="1:31" ht="16.5">
      <c r="A336" s="29">
        <v>20.010000000000002</v>
      </c>
      <c r="B336" s="5" t="s">
        <v>103</v>
      </c>
      <c r="C336" s="264">
        <v>282</v>
      </c>
      <c r="D336" s="265">
        <v>8.4600000000000009</v>
      </c>
      <c r="E336" s="264">
        <v>282</v>
      </c>
      <c r="F336" s="265">
        <v>3.25</v>
      </c>
      <c r="G336" s="265">
        <f>E336/C336*100</f>
        <v>100</v>
      </c>
      <c r="H336" s="265">
        <f>F336/D336*100</f>
        <v>38.416075650118195</v>
      </c>
      <c r="I336" s="539">
        <f t="shared" ref="I336" si="237">C336-E336</f>
        <v>0</v>
      </c>
      <c r="J336" s="271">
        <f t="shared" ref="J336" si="238">D336-F336</f>
        <v>5.2100000000000009</v>
      </c>
      <c r="K336" s="264">
        <v>0</v>
      </c>
      <c r="L336" s="265">
        <v>0</v>
      </c>
      <c r="M336" s="264">
        <v>0</v>
      </c>
      <c r="N336" s="265">
        <v>0</v>
      </c>
      <c r="O336" s="269">
        <v>0.03</v>
      </c>
      <c r="P336" s="264">
        <v>282</v>
      </c>
      <c r="Q336" s="265">
        <f t="shared" ref="Q336" si="239">P336*O336</f>
        <v>8.4599999999999991</v>
      </c>
      <c r="R336" s="264">
        <f t="shared" ref="R336" si="240">P336</f>
        <v>282</v>
      </c>
      <c r="S336" s="265">
        <f t="shared" ref="S336" si="241">Q336</f>
        <v>8.4599999999999991</v>
      </c>
      <c r="T336" s="264">
        <v>0</v>
      </c>
      <c r="U336" s="265">
        <v>0</v>
      </c>
      <c r="V336" s="264">
        <v>0</v>
      </c>
      <c r="W336" s="265">
        <v>0</v>
      </c>
      <c r="X336" s="269">
        <v>0.03</v>
      </c>
      <c r="Y336" s="264">
        <v>274</v>
      </c>
      <c r="Z336" s="265">
        <f t="shared" ref="Z336" si="242">Y336*X336</f>
        <v>8.2199999999999989</v>
      </c>
      <c r="AA336" s="262">
        <f t="shared" ref="AA336:AB336" si="243">Y336+V336+T336</f>
        <v>274</v>
      </c>
      <c r="AB336" s="271">
        <f t="shared" si="243"/>
        <v>8.2199999999999989</v>
      </c>
      <c r="AC336" s="5"/>
      <c r="AD336" s="193">
        <f t="shared" si="217"/>
        <v>8.2199999999999989</v>
      </c>
      <c r="AE336" s="190" t="b">
        <f t="shared" si="218"/>
        <v>1</v>
      </c>
    </row>
    <row r="337" spans="1:31" s="279" customFormat="1" ht="16.5">
      <c r="A337" s="182"/>
      <c r="B337" s="185" t="s">
        <v>36</v>
      </c>
      <c r="C337" s="268">
        <f>SUM(C336)</f>
        <v>282</v>
      </c>
      <c r="D337" s="302">
        <f t="shared" ref="D337:S337" si="244">SUM(D336)</f>
        <v>8.4600000000000009</v>
      </c>
      <c r="E337" s="268">
        <f t="shared" si="244"/>
        <v>282</v>
      </c>
      <c r="F337" s="302">
        <f>F336</f>
        <v>3.25</v>
      </c>
      <c r="G337" s="302">
        <f>E337/C337*100</f>
        <v>100</v>
      </c>
      <c r="H337" s="302">
        <f>F337/D337*100</f>
        <v>38.416075650118195</v>
      </c>
      <c r="I337" s="361">
        <f t="shared" si="244"/>
        <v>0</v>
      </c>
      <c r="J337" s="302">
        <f t="shared" si="244"/>
        <v>5.2100000000000009</v>
      </c>
      <c r="K337" s="268">
        <f t="shared" si="244"/>
        <v>0</v>
      </c>
      <c r="L337" s="302">
        <f t="shared" si="244"/>
        <v>0</v>
      </c>
      <c r="M337" s="268">
        <f t="shared" si="244"/>
        <v>0</v>
      </c>
      <c r="N337" s="302">
        <f t="shared" si="244"/>
        <v>0</v>
      </c>
      <c r="O337" s="268"/>
      <c r="P337" s="268">
        <f t="shared" si="244"/>
        <v>282</v>
      </c>
      <c r="Q337" s="302">
        <f t="shared" si="244"/>
        <v>8.4599999999999991</v>
      </c>
      <c r="R337" s="268">
        <f t="shared" si="244"/>
        <v>282</v>
      </c>
      <c r="S337" s="302">
        <f t="shared" si="244"/>
        <v>8.4599999999999991</v>
      </c>
      <c r="T337" s="268">
        <f t="shared" ref="T337:W337" si="245">SUM(T336)</f>
        <v>0</v>
      </c>
      <c r="U337" s="302">
        <f t="shared" si="245"/>
        <v>0</v>
      </c>
      <c r="V337" s="268">
        <f t="shared" si="245"/>
        <v>0</v>
      </c>
      <c r="W337" s="302">
        <f t="shared" si="245"/>
        <v>0</v>
      </c>
      <c r="X337" s="268"/>
      <c r="Y337" s="268">
        <f>Y336</f>
        <v>274</v>
      </c>
      <c r="Z337" s="302">
        <f t="shared" ref="Z337" si="246">SUM(Z336)</f>
        <v>8.2199999999999989</v>
      </c>
      <c r="AA337" s="268">
        <f>AA336</f>
        <v>274</v>
      </c>
      <c r="AB337" s="302">
        <f t="shared" ref="AB337" si="247">SUM(AB336)</f>
        <v>8.2199999999999989</v>
      </c>
      <c r="AC337" s="185"/>
      <c r="AD337" s="278">
        <f t="shared" si="217"/>
        <v>8.2199999999999989</v>
      </c>
      <c r="AE337" s="279" t="b">
        <f t="shared" si="218"/>
        <v>1</v>
      </c>
    </row>
    <row r="338" spans="1:31" ht="16.5">
      <c r="A338" s="4">
        <v>21</v>
      </c>
      <c r="B338" s="3" t="s">
        <v>104</v>
      </c>
      <c r="C338" s="17"/>
      <c r="D338" s="276"/>
      <c r="E338" s="17"/>
      <c r="F338" s="276"/>
      <c r="G338" s="276"/>
      <c r="H338" s="276"/>
      <c r="I338" s="359"/>
      <c r="J338" s="276"/>
      <c r="K338" s="17"/>
      <c r="L338" s="276"/>
      <c r="M338" s="17"/>
      <c r="N338" s="276"/>
      <c r="O338" s="239"/>
      <c r="P338" s="17"/>
      <c r="Q338" s="276"/>
      <c r="R338" s="17"/>
      <c r="S338" s="276"/>
      <c r="T338" s="17"/>
      <c r="U338" s="276"/>
      <c r="V338" s="17"/>
      <c r="W338" s="276"/>
      <c r="X338" s="239"/>
      <c r="Y338" s="17"/>
      <c r="Z338" s="276"/>
      <c r="AA338" s="17"/>
      <c r="AB338" s="276"/>
      <c r="AC338" s="3"/>
      <c r="AD338" s="193">
        <f t="shared" si="217"/>
        <v>0</v>
      </c>
      <c r="AE338" s="190" t="b">
        <f t="shared" si="218"/>
        <v>1</v>
      </c>
    </row>
    <row r="339" spans="1:31" ht="16.5">
      <c r="A339" s="2">
        <v>21.01</v>
      </c>
      <c r="B339" s="5" t="s">
        <v>105</v>
      </c>
      <c r="C339" s="264">
        <v>1</v>
      </c>
      <c r="D339" s="265">
        <v>12.5</v>
      </c>
      <c r="E339" s="264">
        <v>0</v>
      </c>
      <c r="F339" s="265">
        <v>0</v>
      </c>
      <c r="G339" s="265">
        <f t="shared" ref="G339:H343" si="248">E339/C339*100</f>
        <v>0</v>
      </c>
      <c r="H339" s="265">
        <f t="shared" si="248"/>
        <v>0</v>
      </c>
      <c r="I339" s="539">
        <f t="shared" ref="I339:I342" si="249">C339-E339</f>
        <v>1</v>
      </c>
      <c r="J339" s="271">
        <f t="shared" ref="J339:J342" si="250">D339-F339</f>
        <v>12.5</v>
      </c>
      <c r="K339" s="264">
        <v>0</v>
      </c>
      <c r="L339" s="265">
        <v>0</v>
      </c>
      <c r="M339" s="264">
        <v>0</v>
      </c>
      <c r="N339" s="265">
        <v>0</v>
      </c>
      <c r="O339" s="269">
        <v>12.5</v>
      </c>
      <c r="P339" s="264">
        <v>1</v>
      </c>
      <c r="Q339" s="265">
        <f t="shared" ref="Q339" si="251">P339*O339</f>
        <v>12.5</v>
      </c>
      <c r="R339" s="264">
        <f t="shared" ref="R339" si="252">P339</f>
        <v>1</v>
      </c>
      <c r="S339" s="265">
        <f t="shared" ref="S339" si="253">Q339</f>
        <v>12.5</v>
      </c>
      <c r="T339" s="264">
        <v>0</v>
      </c>
      <c r="U339" s="265"/>
      <c r="V339" s="264">
        <v>0</v>
      </c>
      <c r="W339" s="265">
        <v>0</v>
      </c>
      <c r="X339" s="269">
        <v>12.5</v>
      </c>
      <c r="Y339" s="264">
        <v>1</v>
      </c>
      <c r="Z339" s="265">
        <f t="shared" ref="Z339:Z342" si="254">Y339*X339</f>
        <v>12.5</v>
      </c>
      <c r="AA339" s="262">
        <f t="shared" ref="AA339:AB342" si="255">Y339+V339+T339</f>
        <v>1</v>
      </c>
      <c r="AB339" s="271">
        <f t="shared" si="255"/>
        <v>12.5</v>
      </c>
      <c r="AC339" s="5"/>
      <c r="AD339" s="193">
        <f t="shared" si="217"/>
        <v>12.5</v>
      </c>
      <c r="AE339" s="190" t="b">
        <f t="shared" si="218"/>
        <v>1</v>
      </c>
    </row>
    <row r="340" spans="1:31" ht="16.5">
      <c r="A340" s="2">
        <v>21.02</v>
      </c>
      <c r="B340" s="5" t="s">
        <v>106</v>
      </c>
      <c r="C340" s="264">
        <v>1</v>
      </c>
      <c r="D340" s="265">
        <v>12.5</v>
      </c>
      <c r="E340" s="264">
        <v>0</v>
      </c>
      <c r="F340" s="265">
        <v>0</v>
      </c>
      <c r="G340" s="265">
        <f t="shared" si="248"/>
        <v>0</v>
      </c>
      <c r="H340" s="265">
        <f t="shared" si="248"/>
        <v>0</v>
      </c>
      <c r="I340" s="539">
        <f t="shared" si="249"/>
        <v>1</v>
      </c>
      <c r="J340" s="271">
        <f t="shared" si="250"/>
        <v>12.5</v>
      </c>
      <c r="K340" s="264">
        <v>0</v>
      </c>
      <c r="L340" s="265">
        <v>0</v>
      </c>
      <c r="M340" s="264">
        <v>0</v>
      </c>
      <c r="N340" s="265">
        <v>0</v>
      </c>
      <c r="O340" s="269">
        <v>12.5</v>
      </c>
      <c r="P340" s="264">
        <v>1</v>
      </c>
      <c r="Q340" s="265">
        <f t="shared" ref="Q340:Q342" si="256">P340*O340</f>
        <v>12.5</v>
      </c>
      <c r="R340" s="264">
        <f t="shared" ref="R340:R342" si="257">P340</f>
        <v>1</v>
      </c>
      <c r="S340" s="265">
        <f t="shared" ref="S340:S342" si="258">Q340</f>
        <v>12.5</v>
      </c>
      <c r="T340" s="264">
        <v>0</v>
      </c>
      <c r="U340" s="265">
        <v>0</v>
      </c>
      <c r="V340" s="264">
        <v>0</v>
      </c>
      <c r="W340" s="265">
        <v>0</v>
      </c>
      <c r="X340" s="269">
        <v>12.5</v>
      </c>
      <c r="Y340" s="264">
        <v>1</v>
      </c>
      <c r="Z340" s="265">
        <f t="shared" si="254"/>
        <v>12.5</v>
      </c>
      <c r="AA340" s="262">
        <f t="shared" si="255"/>
        <v>1</v>
      </c>
      <c r="AB340" s="271">
        <f t="shared" si="255"/>
        <v>12.5</v>
      </c>
      <c r="AC340" s="5"/>
      <c r="AD340" s="193">
        <f t="shared" si="217"/>
        <v>12.5</v>
      </c>
      <c r="AE340" s="190" t="b">
        <f t="shared" si="218"/>
        <v>1</v>
      </c>
    </row>
    <row r="341" spans="1:31" ht="16.5">
      <c r="A341" s="2">
        <f t="shared" ref="A341:A342" si="259">+A340+0.01</f>
        <v>21.03</v>
      </c>
      <c r="B341" s="5" t="s">
        <v>107</v>
      </c>
      <c r="C341" s="264">
        <v>1</v>
      </c>
      <c r="D341" s="265">
        <v>12.5</v>
      </c>
      <c r="E341" s="264">
        <v>0</v>
      </c>
      <c r="F341" s="265">
        <v>0</v>
      </c>
      <c r="G341" s="265">
        <f t="shared" si="248"/>
        <v>0</v>
      </c>
      <c r="H341" s="265">
        <f t="shared" si="248"/>
        <v>0</v>
      </c>
      <c r="I341" s="539">
        <f t="shared" si="249"/>
        <v>1</v>
      </c>
      <c r="J341" s="271">
        <f t="shared" si="250"/>
        <v>12.5</v>
      </c>
      <c r="K341" s="264">
        <v>0</v>
      </c>
      <c r="L341" s="265">
        <v>0</v>
      </c>
      <c r="M341" s="264">
        <v>0</v>
      </c>
      <c r="N341" s="265">
        <v>0</v>
      </c>
      <c r="O341" s="269">
        <v>12.5</v>
      </c>
      <c r="P341" s="264">
        <v>1</v>
      </c>
      <c r="Q341" s="265">
        <f t="shared" si="256"/>
        <v>12.5</v>
      </c>
      <c r="R341" s="264">
        <f t="shared" si="257"/>
        <v>1</v>
      </c>
      <c r="S341" s="265">
        <f t="shared" si="258"/>
        <v>12.5</v>
      </c>
      <c r="T341" s="264">
        <v>0</v>
      </c>
      <c r="U341" s="265"/>
      <c r="V341" s="264">
        <v>0</v>
      </c>
      <c r="W341" s="265">
        <v>0</v>
      </c>
      <c r="X341" s="269">
        <v>12.5</v>
      </c>
      <c r="Y341" s="264">
        <v>1</v>
      </c>
      <c r="Z341" s="265">
        <f t="shared" si="254"/>
        <v>12.5</v>
      </c>
      <c r="AA341" s="262">
        <f t="shared" si="255"/>
        <v>1</v>
      </c>
      <c r="AB341" s="271">
        <f t="shared" si="255"/>
        <v>12.5</v>
      </c>
      <c r="AC341" s="5"/>
      <c r="AD341" s="193">
        <f t="shared" si="217"/>
        <v>12.5</v>
      </c>
      <c r="AE341" s="190" t="b">
        <f t="shared" si="218"/>
        <v>1</v>
      </c>
    </row>
    <row r="342" spans="1:31" ht="16.5">
      <c r="A342" s="2">
        <f t="shared" si="259"/>
        <v>21.040000000000003</v>
      </c>
      <c r="B342" s="5" t="s">
        <v>108</v>
      </c>
      <c r="C342" s="264">
        <v>1</v>
      </c>
      <c r="D342" s="265">
        <v>12.5</v>
      </c>
      <c r="E342" s="264">
        <v>0</v>
      </c>
      <c r="F342" s="265">
        <v>0</v>
      </c>
      <c r="G342" s="265">
        <f t="shared" si="248"/>
        <v>0</v>
      </c>
      <c r="H342" s="265">
        <f t="shared" si="248"/>
        <v>0</v>
      </c>
      <c r="I342" s="539">
        <f t="shared" si="249"/>
        <v>1</v>
      </c>
      <c r="J342" s="271">
        <f t="shared" si="250"/>
        <v>12.5</v>
      </c>
      <c r="K342" s="264">
        <v>0</v>
      </c>
      <c r="L342" s="265">
        <v>0</v>
      </c>
      <c r="M342" s="264">
        <v>0</v>
      </c>
      <c r="N342" s="265">
        <v>0</v>
      </c>
      <c r="O342" s="269">
        <v>12.5</v>
      </c>
      <c r="P342" s="264">
        <v>1</v>
      </c>
      <c r="Q342" s="265">
        <f t="shared" si="256"/>
        <v>12.5</v>
      </c>
      <c r="R342" s="264">
        <f t="shared" si="257"/>
        <v>1</v>
      </c>
      <c r="S342" s="265">
        <f t="shared" si="258"/>
        <v>12.5</v>
      </c>
      <c r="T342" s="264">
        <v>0</v>
      </c>
      <c r="U342" s="265">
        <v>0</v>
      </c>
      <c r="V342" s="264">
        <v>0</v>
      </c>
      <c r="W342" s="265">
        <v>0</v>
      </c>
      <c r="X342" s="269">
        <v>12.5</v>
      </c>
      <c r="Y342" s="264">
        <v>1</v>
      </c>
      <c r="Z342" s="265">
        <f t="shared" si="254"/>
        <v>12.5</v>
      </c>
      <c r="AA342" s="262">
        <f t="shared" si="255"/>
        <v>1</v>
      </c>
      <c r="AB342" s="271">
        <f t="shared" si="255"/>
        <v>12.5</v>
      </c>
      <c r="AC342" s="5"/>
      <c r="AD342" s="193">
        <f t="shared" si="217"/>
        <v>12.5</v>
      </c>
      <c r="AE342" s="190" t="b">
        <f t="shared" si="218"/>
        <v>1</v>
      </c>
    </row>
    <row r="343" spans="1:31" s="279" customFormat="1" ht="16.5">
      <c r="A343" s="182"/>
      <c r="B343" s="185" t="s">
        <v>36</v>
      </c>
      <c r="C343" s="268">
        <f>SUM(C339:C342)</f>
        <v>4</v>
      </c>
      <c r="D343" s="302">
        <f t="shared" ref="D343:N343" si="260">SUM(D339:D342)</f>
        <v>50</v>
      </c>
      <c r="E343" s="268">
        <f t="shared" si="260"/>
        <v>0</v>
      </c>
      <c r="F343" s="302">
        <f t="shared" si="260"/>
        <v>0</v>
      </c>
      <c r="G343" s="573">
        <f t="shared" si="248"/>
        <v>0</v>
      </c>
      <c r="H343" s="573">
        <f t="shared" si="248"/>
        <v>0</v>
      </c>
      <c r="I343" s="361">
        <f t="shared" si="260"/>
        <v>4</v>
      </c>
      <c r="J343" s="302">
        <f t="shared" si="260"/>
        <v>50</v>
      </c>
      <c r="K343" s="268">
        <f t="shared" si="260"/>
        <v>0</v>
      </c>
      <c r="L343" s="302">
        <f t="shared" si="260"/>
        <v>0</v>
      </c>
      <c r="M343" s="268">
        <f t="shared" si="260"/>
        <v>0</v>
      </c>
      <c r="N343" s="302">
        <f t="shared" si="260"/>
        <v>0</v>
      </c>
      <c r="O343" s="268"/>
      <c r="P343" s="268">
        <f t="shared" ref="P343:Q343" si="261">SUM(P339:P342)</f>
        <v>4</v>
      </c>
      <c r="Q343" s="302">
        <f t="shared" si="261"/>
        <v>50</v>
      </c>
      <c r="R343" s="268">
        <f>R339</f>
        <v>1</v>
      </c>
      <c r="S343" s="302">
        <f>SUM(S339:S342)</f>
        <v>50</v>
      </c>
      <c r="T343" s="268">
        <f t="shared" ref="T343:W343" si="262">SUM(T339:T342)</f>
        <v>0</v>
      </c>
      <c r="U343" s="302">
        <f t="shared" si="262"/>
        <v>0</v>
      </c>
      <c r="V343" s="268">
        <f t="shared" si="262"/>
        <v>0</v>
      </c>
      <c r="W343" s="302">
        <f t="shared" si="262"/>
        <v>0</v>
      </c>
      <c r="X343" s="268"/>
      <c r="Y343" s="268">
        <f t="shared" ref="Y343:AA343" si="263">SUM(Y339:Y342)</f>
        <v>4</v>
      </c>
      <c r="Z343" s="302">
        <f t="shared" si="263"/>
        <v>50</v>
      </c>
      <c r="AA343" s="268">
        <f t="shared" si="263"/>
        <v>4</v>
      </c>
      <c r="AB343" s="302">
        <f>SUM(AB339:AB342)</f>
        <v>50</v>
      </c>
      <c r="AC343" s="185"/>
      <c r="AD343" s="278">
        <f t="shared" si="217"/>
        <v>50</v>
      </c>
      <c r="AE343" s="279" t="b">
        <f t="shared" si="218"/>
        <v>1</v>
      </c>
    </row>
    <row r="344" spans="1:31" ht="16.5">
      <c r="A344" s="4">
        <v>22</v>
      </c>
      <c r="B344" s="3" t="s">
        <v>109</v>
      </c>
      <c r="C344" s="17"/>
      <c r="D344" s="276"/>
      <c r="E344" s="17"/>
      <c r="F344" s="276"/>
      <c r="G344" s="276"/>
      <c r="H344" s="276"/>
      <c r="I344" s="359"/>
      <c r="J344" s="276"/>
      <c r="K344" s="17"/>
      <c r="L344" s="276"/>
      <c r="M344" s="17"/>
      <c r="N344" s="276"/>
      <c r="O344" s="239"/>
      <c r="P344" s="17"/>
      <c r="Q344" s="276"/>
      <c r="R344" s="17"/>
      <c r="S344" s="276"/>
      <c r="T344" s="17"/>
      <c r="U344" s="276"/>
      <c r="V344" s="17"/>
      <c r="W344" s="276"/>
      <c r="X344" s="239"/>
      <c r="Y344" s="17"/>
      <c r="Z344" s="276"/>
      <c r="AA344" s="17"/>
      <c r="AB344" s="276"/>
      <c r="AC344" s="3"/>
      <c r="AD344" s="193">
        <f t="shared" si="217"/>
        <v>0</v>
      </c>
      <c r="AE344" s="190" t="b">
        <f t="shared" si="218"/>
        <v>1</v>
      </c>
    </row>
    <row r="345" spans="1:31" ht="16.5">
      <c r="A345" s="2">
        <v>22.01</v>
      </c>
      <c r="B345" s="5" t="s">
        <v>110</v>
      </c>
      <c r="C345" s="262"/>
      <c r="D345" s="271"/>
      <c r="E345" s="262"/>
      <c r="F345" s="271"/>
      <c r="G345" s="271"/>
      <c r="H345" s="271"/>
      <c r="I345" s="539"/>
      <c r="J345" s="271"/>
      <c r="K345" s="262"/>
      <c r="L345" s="271"/>
      <c r="M345" s="262"/>
      <c r="N345" s="271"/>
      <c r="O345" s="251"/>
      <c r="P345" s="262"/>
      <c r="Q345" s="271"/>
      <c r="R345" s="262"/>
      <c r="S345" s="271"/>
      <c r="T345" s="262"/>
      <c r="U345" s="271"/>
      <c r="V345" s="262"/>
      <c r="W345" s="271"/>
      <c r="X345" s="251"/>
      <c r="Y345" s="262"/>
      <c r="Z345" s="271"/>
      <c r="AA345" s="262"/>
      <c r="AB345" s="271"/>
      <c r="AC345" s="5"/>
      <c r="AD345" s="193">
        <f t="shared" si="217"/>
        <v>0</v>
      </c>
      <c r="AE345" s="190" t="b">
        <f t="shared" si="218"/>
        <v>1</v>
      </c>
    </row>
    <row r="346" spans="1:31" ht="16.5">
      <c r="A346" s="2">
        <v>22.02</v>
      </c>
      <c r="B346" s="5" t="s">
        <v>111</v>
      </c>
      <c r="C346" s="264">
        <v>702</v>
      </c>
      <c r="D346" s="265">
        <v>2.1059999999999999</v>
      </c>
      <c r="E346" s="264">
        <v>0</v>
      </c>
      <c r="F346" s="265">
        <v>0</v>
      </c>
      <c r="G346" s="265">
        <f>E346/C346*100</f>
        <v>0</v>
      </c>
      <c r="H346" s="265">
        <f>F346/D346*100</f>
        <v>0</v>
      </c>
      <c r="I346" s="539">
        <f t="shared" ref="I346" si="264">C346-E346</f>
        <v>702</v>
      </c>
      <c r="J346" s="271">
        <f t="shared" ref="J346" si="265">D346-F346</f>
        <v>2.1059999999999999</v>
      </c>
      <c r="K346" s="264">
        <v>0</v>
      </c>
      <c r="L346" s="265">
        <v>0</v>
      </c>
      <c r="M346" s="264">
        <v>0</v>
      </c>
      <c r="N346" s="265">
        <v>0</v>
      </c>
      <c r="O346" s="269">
        <v>3.0000000000000001E-3</v>
      </c>
      <c r="P346" s="264">
        <v>702</v>
      </c>
      <c r="Q346" s="265">
        <f t="shared" ref="Q346" si="266">P346*O346</f>
        <v>2.1059999999999999</v>
      </c>
      <c r="R346" s="264">
        <f t="shared" ref="R346" si="267">P346</f>
        <v>702</v>
      </c>
      <c r="S346" s="265">
        <f t="shared" ref="S346" si="268">Q346</f>
        <v>2.1059999999999999</v>
      </c>
      <c r="T346" s="264">
        <v>0</v>
      </c>
      <c r="U346" s="265">
        <v>0</v>
      </c>
      <c r="V346" s="264">
        <v>0</v>
      </c>
      <c r="W346" s="265">
        <v>0</v>
      </c>
      <c r="X346" s="269">
        <v>3.0000000000000001E-3</v>
      </c>
      <c r="Y346" s="264">
        <v>702</v>
      </c>
      <c r="Z346" s="265">
        <f t="shared" ref="Z346" si="269">Y346*X346</f>
        <v>2.1059999999999999</v>
      </c>
      <c r="AA346" s="262">
        <f t="shared" ref="AA346:AB346" si="270">Y346+V346+T346</f>
        <v>702</v>
      </c>
      <c r="AB346" s="271">
        <f t="shared" si="270"/>
        <v>2.1059999999999999</v>
      </c>
      <c r="AC346" s="5"/>
      <c r="AD346" s="193">
        <f t="shared" si="217"/>
        <v>2.1059999999999999</v>
      </c>
      <c r="AE346" s="190" t="b">
        <f t="shared" si="218"/>
        <v>1</v>
      </c>
    </row>
    <row r="347" spans="1:31" s="279" customFormat="1" ht="16.5">
      <c r="A347" s="182"/>
      <c r="B347" s="183" t="s">
        <v>16</v>
      </c>
      <c r="C347" s="268">
        <f>SUM(C346)</f>
        <v>702</v>
      </c>
      <c r="D347" s="302">
        <f t="shared" ref="D347:N347" si="271">SUM(D346)</f>
        <v>2.1059999999999999</v>
      </c>
      <c r="E347" s="268">
        <f t="shared" si="271"/>
        <v>0</v>
      </c>
      <c r="F347" s="302">
        <f t="shared" si="271"/>
        <v>0</v>
      </c>
      <c r="G347" s="302">
        <f>E347/C347*100</f>
        <v>0</v>
      </c>
      <c r="H347" s="302">
        <f>F347/D347*100</f>
        <v>0</v>
      </c>
      <c r="I347" s="361">
        <f t="shared" si="271"/>
        <v>702</v>
      </c>
      <c r="J347" s="302">
        <f t="shared" si="271"/>
        <v>2.1059999999999999</v>
      </c>
      <c r="K347" s="268">
        <f t="shared" si="271"/>
        <v>0</v>
      </c>
      <c r="L347" s="302">
        <f t="shared" si="271"/>
        <v>0</v>
      </c>
      <c r="M347" s="268">
        <f t="shared" si="271"/>
        <v>0</v>
      </c>
      <c r="N347" s="302">
        <f t="shared" si="271"/>
        <v>0</v>
      </c>
      <c r="O347" s="268"/>
      <c r="P347" s="268">
        <f t="shared" ref="P347:Q347" si="272">SUM(P346)</f>
        <v>702</v>
      </c>
      <c r="Q347" s="302">
        <f t="shared" si="272"/>
        <v>2.1059999999999999</v>
      </c>
      <c r="R347" s="268">
        <f t="shared" ref="R347:S347" si="273">SUM(R345:R346)</f>
        <v>702</v>
      </c>
      <c r="S347" s="302">
        <f t="shared" si="273"/>
        <v>2.1059999999999999</v>
      </c>
      <c r="T347" s="268">
        <f t="shared" ref="T347:W347" si="274">SUM(T346)</f>
        <v>0</v>
      </c>
      <c r="U347" s="302">
        <f t="shared" si="274"/>
        <v>0</v>
      </c>
      <c r="V347" s="268">
        <f t="shared" si="274"/>
        <v>0</v>
      </c>
      <c r="W347" s="302">
        <f t="shared" si="274"/>
        <v>0</v>
      </c>
      <c r="X347" s="268"/>
      <c r="Y347" s="268">
        <f t="shared" ref="Y347:Z347" si="275">SUM(Y346)</f>
        <v>702</v>
      </c>
      <c r="Z347" s="302">
        <f t="shared" si="275"/>
        <v>2.1059999999999999</v>
      </c>
      <c r="AA347" s="268">
        <f t="shared" ref="AA347:AB347" si="276">SUM(AA345:AA346)</f>
        <v>702</v>
      </c>
      <c r="AB347" s="302">
        <f t="shared" si="276"/>
        <v>2.1059999999999999</v>
      </c>
      <c r="AC347" s="183"/>
      <c r="AD347" s="278">
        <f t="shared" si="217"/>
        <v>2.1059999999999999</v>
      </c>
      <c r="AE347" s="279" t="b">
        <f t="shared" si="218"/>
        <v>1</v>
      </c>
    </row>
    <row r="348" spans="1:31" ht="16.5">
      <c r="A348" s="307" t="s">
        <v>100</v>
      </c>
      <c r="B348" s="3" t="s">
        <v>112</v>
      </c>
      <c r="C348" s="17"/>
      <c r="D348" s="276"/>
      <c r="E348" s="17"/>
      <c r="F348" s="276"/>
      <c r="G348" s="276"/>
      <c r="H348" s="276"/>
      <c r="I348" s="359"/>
      <c r="J348" s="276"/>
      <c r="K348" s="17"/>
      <c r="L348" s="276"/>
      <c r="M348" s="17"/>
      <c r="N348" s="276"/>
      <c r="O348" s="239"/>
      <c r="P348" s="17"/>
      <c r="Q348" s="276"/>
      <c r="R348" s="17"/>
      <c r="S348" s="276"/>
      <c r="T348" s="17"/>
      <c r="U348" s="276"/>
      <c r="V348" s="17"/>
      <c r="W348" s="276"/>
      <c r="X348" s="239"/>
      <c r="Y348" s="17"/>
      <c r="Z348" s="276"/>
      <c r="AA348" s="17"/>
      <c r="AB348" s="276"/>
      <c r="AC348" s="3"/>
      <c r="AD348" s="193">
        <f t="shared" si="217"/>
        <v>0</v>
      </c>
      <c r="AE348" s="190" t="b">
        <f t="shared" si="218"/>
        <v>1</v>
      </c>
    </row>
    <row r="349" spans="1:31" ht="16.5">
      <c r="A349" s="4">
        <v>23</v>
      </c>
      <c r="B349" s="3" t="s">
        <v>113</v>
      </c>
      <c r="C349" s="17"/>
      <c r="D349" s="276"/>
      <c r="E349" s="17"/>
      <c r="F349" s="276"/>
      <c r="G349" s="276"/>
      <c r="H349" s="276"/>
      <c r="I349" s="359"/>
      <c r="J349" s="276"/>
      <c r="K349" s="17"/>
      <c r="L349" s="276"/>
      <c r="M349" s="17"/>
      <c r="N349" s="276"/>
      <c r="O349" s="239"/>
      <c r="P349" s="17"/>
      <c r="Q349" s="276"/>
      <c r="R349" s="17"/>
      <c r="S349" s="276"/>
      <c r="T349" s="17"/>
      <c r="U349" s="276"/>
      <c r="V349" s="17"/>
      <c r="W349" s="276"/>
      <c r="X349" s="239"/>
      <c r="Y349" s="17"/>
      <c r="Z349" s="276"/>
      <c r="AA349" s="17"/>
      <c r="AB349" s="276"/>
      <c r="AC349" s="3"/>
      <c r="AD349" s="193">
        <f t="shared" si="217"/>
        <v>0</v>
      </c>
      <c r="AE349" s="190" t="b">
        <f t="shared" si="218"/>
        <v>1</v>
      </c>
    </row>
    <row r="350" spans="1:31" ht="16.5">
      <c r="A350" s="2">
        <v>23.01</v>
      </c>
      <c r="B350" s="5" t="s">
        <v>114</v>
      </c>
      <c r="C350" s="264">
        <v>0</v>
      </c>
      <c r="D350" s="265"/>
      <c r="E350" s="264"/>
      <c r="F350" s="265"/>
      <c r="G350" s="265"/>
      <c r="H350" s="265"/>
      <c r="I350" s="571">
        <v>0</v>
      </c>
      <c r="J350" s="265">
        <v>0</v>
      </c>
      <c r="K350" s="264">
        <v>0</v>
      </c>
      <c r="L350" s="265">
        <v>0</v>
      </c>
      <c r="M350" s="264">
        <v>0</v>
      </c>
      <c r="N350" s="265">
        <v>0</v>
      </c>
      <c r="O350" s="603">
        <v>0</v>
      </c>
      <c r="P350" s="264">
        <v>0</v>
      </c>
      <c r="Q350" s="265">
        <f t="shared" ref="Q350" si="277">P350*O350</f>
        <v>0</v>
      </c>
      <c r="R350" s="264">
        <f t="shared" ref="R350" si="278">P350</f>
        <v>0</v>
      </c>
      <c r="S350" s="265">
        <f t="shared" ref="S350" si="279">Q350</f>
        <v>0</v>
      </c>
      <c r="T350" s="264">
        <v>0</v>
      </c>
      <c r="U350" s="265">
        <v>0</v>
      </c>
      <c r="V350" s="264">
        <v>0</v>
      </c>
      <c r="W350" s="265">
        <v>0</v>
      </c>
      <c r="X350" s="603"/>
      <c r="Y350" s="264">
        <v>0</v>
      </c>
      <c r="Z350" s="265">
        <f t="shared" ref="Z350" si="280">Y350*X350</f>
        <v>0</v>
      </c>
      <c r="AA350" s="262">
        <f t="shared" ref="AA350:AB376" si="281">Y350+V350+T350</f>
        <v>0</v>
      </c>
      <c r="AB350" s="271">
        <f t="shared" si="281"/>
        <v>0</v>
      </c>
      <c r="AC350" s="5"/>
      <c r="AD350" s="193">
        <f t="shared" si="217"/>
        <v>0</v>
      </c>
      <c r="AE350" s="190" t="b">
        <f t="shared" si="218"/>
        <v>1</v>
      </c>
    </row>
    <row r="351" spans="1:31" ht="16.5">
      <c r="A351" s="2">
        <f>+A350+0.01</f>
        <v>23.020000000000003</v>
      </c>
      <c r="B351" s="5" t="s">
        <v>115</v>
      </c>
      <c r="C351" s="262"/>
      <c r="D351" s="271"/>
      <c r="E351" s="262"/>
      <c r="F351" s="271"/>
      <c r="G351" s="271"/>
      <c r="H351" s="271"/>
      <c r="I351" s="539"/>
      <c r="J351" s="271"/>
      <c r="K351" s="262"/>
      <c r="L351" s="271"/>
      <c r="M351" s="262"/>
      <c r="N351" s="271"/>
      <c r="O351" s="249"/>
      <c r="P351" s="262"/>
      <c r="Q351" s="271"/>
      <c r="R351" s="262"/>
      <c r="S351" s="271"/>
      <c r="T351" s="262"/>
      <c r="U351" s="271"/>
      <c r="V351" s="262"/>
      <c r="W351" s="271"/>
      <c r="X351" s="249"/>
      <c r="Y351" s="262"/>
      <c r="Z351" s="271"/>
      <c r="AA351" s="262">
        <f t="shared" si="281"/>
        <v>0</v>
      </c>
      <c r="AB351" s="271">
        <f t="shared" si="281"/>
        <v>0</v>
      </c>
      <c r="AC351" s="5"/>
      <c r="AD351" s="193">
        <f t="shared" si="217"/>
        <v>0</v>
      </c>
      <c r="AE351" s="190" t="b">
        <f t="shared" si="218"/>
        <v>1</v>
      </c>
    </row>
    <row r="352" spans="1:31" ht="16.5">
      <c r="A352" s="2">
        <f t="shared" ref="A352:A372" si="282">+A351+0.01</f>
        <v>23.030000000000005</v>
      </c>
      <c r="B352" s="5" t="s">
        <v>116</v>
      </c>
      <c r="C352" s="262"/>
      <c r="D352" s="271"/>
      <c r="E352" s="262"/>
      <c r="F352" s="271"/>
      <c r="G352" s="271"/>
      <c r="H352" s="271"/>
      <c r="I352" s="539"/>
      <c r="J352" s="271"/>
      <c r="K352" s="262"/>
      <c r="L352" s="271"/>
      <c r="M352" s="262"/>
      <c r="N352" s="271"/>
      <c r="O352" s="249"/>
      <c r="P352" s="262"/>
      <c r="Q352" s="271"/>
      <c r="R352" s="262"/>
      <c r="S352" s="271"/>
      <c r="T352" s="262"/>
      <c r="U352" s="271"/>
      <c r="V352" s="262"/>
      <c r="W352" s="271"/>
      <c r="X352" s="249"/>
      <c r="Y352" s="262"/>
      <c r="Z352" s="271"/>
      <c r="AA352" s="262">
        <f t="shared" si="281"/>
        <v>0</v>
      </c>
      <c r="AB352" s="271">
        <f t="shared" si="281"/>
        <v>0</v>
      </c>
      <c r="AC352" s="5"/>
      <c r="AD352" s="193">
        <f t="shared" si="217"/>
        <v>0</v>
      </c>
      <c r="AE352" s="190" t="b">
        <f t="shared" si="218"/>
        <v>1</v>
      </c>
    </row>
    <row r="353" spans="1:31" ht="16.5">
      <c r="A353" s="2">
        <f t="shared" si="282"/>
        <v>23.040000000000006</v>
      </c>
      <c r="B353" s="5" t="s">
        <v>117</v>
      </c>
      <c r="C353" s="262"/>
      <c r="D353" s="271"/>
      <c r="E353" s="262"/>
      <c r="F353" s="271"/>
      <c r="G353" s="271"/>
      <c r="H353" s="271"/>
      <c r="I353" s="539"/>
      <c r="J353" s="271"/>
      <c r="K353" s="262"/>
      <c r="L353" s="271"/>
      <c r="M353" s="262"/>
      <c r="N353" s="271"/>
      <c r="O353" s="249"/>
      <c r="P353" s="262"/>
      <c r="Q353" s="271"/>
      <c r="R353" s="262"/>
      <c r="S353" s="271"/>
      <c r="T353" s="262"/>
      <c r="U353" s="271"/>
      <c r="V353" s="262"/>
      <c r="W353" s="271"/>
      <c r="X353" s="249"/>
      <c r="Y353" s="262"/>
      <c r="Z353" s="271"/>
      <c r="AA353" s="262">
        <f t="shared" si="281"/>
        <v>0</v>
      </c>
      <c r="AB353" s="271">
        <f t="shared" si="281"/>
        <v>0</v>
      </c>
      <c r="AC353" s="5"/>
      <c r="AD353" s="193">
        <f t="shared" si="217"/>
        <v>0</v>
      </c>
      <c r="AE353" s="190" t="b">
        <f t="shared" si="218"/>
        <v>1</v>
      </c>
    </row>
    <row r="354" spans="1:31" ht="16.5">
      <c r="A354" s="2">
        <f t="shared" si="282"/>
        <v>23.050000000000008</v>
      </c>
      <c r="B354" s="5" t="s">
        <v>118</v>
      </c>
      <c r="C354" s="262"/>
      <c r="D354" s="271"/>
      <c r="E354" s="262"/>
      <c r="F354" s="271"/>
      <c r="G354" s="271"/>
      <c r="H354" s="271"/>
      <c r="I354" s="539">
        <f t="shared" ref="I354" si="283">C354-E354</f>
        <v>0</v>
      </c>
      <c r="J354" s="271">
        <f t="shared" ref="J354" si="284">D354-F354</f>
        <v>0</v>
      </c>
      <c r="K354" s="262"/>
      <c r="L354" s="271"/>
      <c r="M354" s="262"/>
      <c r="N354" s="271"/>
      <c r="O354" s="229"/>
      <c r="P354" s="262"/>
      <c r="Q354" s="271"/>
      <c r="R354" s="262"/>
      <c r="S354" s="271"/>
      <c r="T354" s="262"/>
      <c r="U354" s="271"/>
      <c r="V354" s="262"/>
      <c r="W354" s="271"/>
      <c r="X354" s="229"/>
      <c r="Y354" s="262"/>
      <c r="Z354" s="271"/>
      <c r="AA354" s="262">
        <f t="shared" si="281"/>
        <v>0</v>
      </c>
      <c r="AB354" s="271">
        <f t="shared" si="281"/>
        <v>0</v>
      </c>
      <c r="AC354" s="5"/>
      <c r="AD354" s="193">
        <f t="shared" si="217"/>
        <v>0</v>
      </c>
      <c r="AE354" s="190" t="b">
        <f t="shared" si="218"/>
        <v>1</v>
      </c>
    </row>
    <row r="355" spans="1:31" ht="24" customHeight="1">
      <c r="A355" s="2">
        <f t="shared" si="282"/>
        <v>23.060000000000009</v>
      </c>
      <c r="B355" s="5" t="s">
        <v>119</v>
      </c>
      <c r="C355" s="262"/>
      <c r="D355" s="271"/>
      <c r="E355" s="262"/>
      <c r="F355" s="271"/>
      <c r="G355" s="271"/>
      <c r="H355" s="271"/>
      <c r="I355" s="539"/>
      <c r="J355" s="271"/>
      <c r="K355" s="262"/>
      <c r="L355" s="271"/>
      <c r="M355" s="262"/>
      <c r="N355" s="271"/>
      <c r="O355" s="249"/>
      <c r="P355" s="262"/>
      <c r="Q355" s="271"/>
      <c r="R355" s="262"/>
      <c r="S355" s="271"/>
      <c r="T355" s="262"/>
      <c r="U355" s="271"/>
      <c r="V355" s="262"/>
      <c r="W355" s="271"/>
      <c r="X355" s="249"/>
      <c r="Y355" s="262"/>
      <c r="Z355" s="271"/>
      <c r="AA355" s="262">
        <f t="shared" si="281"/>
        <v>0</v>
      </c>
      <c r="AB355" s="271">
        <f t="shared" si="281"/>
        <v>0</v>
      </c>
      <c r="AC355" s="5"/>
      <c r="AD355" s="193">
        <f t="shared" si="217"/>
        <v>0</v>
      </c>
      <c r="AE355" s="190" t="b">
        <f t="shared" si="218"/>
        <v>1</v>
      </c>
    </row>
    <row r="356" spans="1:31" ht="28.5" customHeight="1">
      <c r="A356" s="2">
        <f>+A355+0.01</f>
        <v>23.070000000000011</v>
      </c>
      <c r="B356" s="5" t="s">
        <v>120</v>
      </c>
      <c r="C356" s="264"/>
      <c r="D356" s="265"/>
      <c r="E356" s="264"/>
      <c r="F356" s="265"/>
      <c r="G356" s="265"/>
      <c r="H356" s="265"/>
      <c r="I356" s="571"/>
      <c r="J356" s="265"/>
      <c r="K356" s="264"/>
      <c r="L356" s="265"/>
      <c r="M356" s="264"/>
      <c r="N356" s="265"/>
      <c r="O356" s="269"/>
      <c r="P356" s="264"/>
      <c r="Q356" s="265"/>
      <c r="R356" s="264"/>
      <c r="S356" s="265"/>
      <c r="T356" s="264"/>
      <c r="U356" s="265"/>
      <c r="V356" s="264"/>
      <c r="W356" s="265"/>
      <c r="X356" s="269"/>
      <c r="Y356" s="264"/>
      <c r="Z356" s="265"/>
      <c r="AA356" s="262">
        <f t="shared" si="281"/>
        <v>0</v>
      </c>
      <c r="AB356" s="271">
        <f t="shared" si="281"/>
        <v>0</v>
      </c>
      <c r="AC356" s="5"/>
      <c r="AD356" s="193">
        <f t="shared" si="217"/>
        <v>0</v>
      </c>
      <c r="AE356" s="190" t="b">
        <f t="shared" si="218"/>
        <v>1</v>
      </c>
    </row>
    <row r="357" spans="1:31" ht="36" customHeight="1">
      <c r="A357" s="2">
        <f>+A356+0.01</f>
        <v>23.080000000000013</v>
      </c>
      <c r="B357" s="5" t="s">
        <v>121</v>
      </c>
      <c r="C357" s="264">
        <v>34</v>
      </c>
      <c r="D357" s="265">
        <v>574.89</v>
      </c>
      <c r="E357" s="264">
        <v>32</v>
      </c>
      <c r="F357" s="265">
        <v>251.09</v>
      </c>
      <c r="G357" s="265">
        <f>E357/C357*100</f>
        <v>94.117647058823522</v>
      </c>
      <c r="H357" s="265">
        <f>F357/D357*100</f>
        <v>43.676181530379729</v>
      </c>
      <c r="I357" s="539">
        <f t="shared" ref="I357" si="285">C357-E357</f>
        <v>2</v>
      </c>
      <c r="J357" s="271">
        <f t="shared" ref="J357" si="286">D357-F357</f>
        <v>323.79999999999995</v>
      </c>
      <c r="K357" s="264">
        <v>0</v>
      </c>
      <c r="L357" s="265">
        <f>J357</f>
        <v>323.79999999999995</v>
      </c>
      <c r="M357" s="264">
        <v>0</v>
      </c>
      <c r="N357" s="265">
        <v>0</v>
      </c>
      <c r="O357" s="603">
        <v>0</v>
      </c>
      <c r="P357" s="264">
        <v>0</v>
      </c>
      <c r="Q357" s="265">
        <f t="shared" ref="Q357" si="287">P357*O357</f>
        <v>0</v>
      </c>
      <c r="R357" s="264"/>
      <c r="S357" s="265">
        <f>Q357+L357</f>
        <v>323.79999999999995</v>
      </c>
      <c r="T357" s="264">
        <v>0</v>
      </c>
      <c r="U357" s="265">
        <f>S357</f>
        <v>323.79999999999995</v>
      </c>
      <c r="V357" s="264">
        <v>0</v>
      </c>
      <c r="W357" s="265">
        <v>0</v>
      </c>
      <c r="X357" s="265">
        <v>0.03</v>
      </c>
      <c r="Y357" s="264">
        <v>0</v>
      </c>
      <c r="Z357" s="265">
        <f t="shared" ref="Z357" si="288">Y357*X357</f>
        <v>0</v>
      </c>
      <c r="AA357" s="262">
        <f t="shared" si="281"/>
        <v>0</v>
      </c>
      <c r="AB357" s="271">
        <f t="shared" si="281"/>
        <v>323.79999999999995</v>
      </c>
      <c r="AC357" s="5"/>
      <c r="AD357" s="193">
        <f t="shared" si="217"/>
        <v>323.79999999999995</v>
      </c>
      <c r="AE357" s="190" t="b">
        <f t="shared" si="218"/>
        <v>0</v>
      </c>
    </row>
    <row r="358" spans="1:31" ht="25.5" customHeight="1">
      <c r="A358" s="2">
        <v>23.09</v>
      </c>
      <c r="B358" s="5" t="s">
        <v>300</v>
      </c>
      <c r="C358" s="262"/>
      <c r="D358" s="271"/>
      <c r="E358" s="262"/>
      <c r="F358" s="271"/>
      <c r="G358" s="271"/>
      <c r="H358" s="271"/>
      <c r="I358" s="539"/>
      <c r="J358" s="271"/>
      <c r="K358" s="262"/>
      <c r="L358" s="271"/>
      <c r="M358" s="262"/>
      <c r="N358" s="271"/>
      <c r="O358" s="229"/>
      <c r="P358" s="262"/>
      <c r="Q358" s="271"/>
      <c r="R358" s="262"/>
      <c r="S358" s="271"/>
      <c r="T358" s="262"/>
      <c r="U358" s="271"/>
      <c r="V358" s="262"/>
      <c r="W358" s="271"/>
      <c r="X358" s="229"/>
      <c r="Y358" s="262"/>
      <c r="Z358" s="271"/>
      <c r="AA358" s="262">
        <f t="shared" si="281"/>
        <v>0</v>
      </c>
      <c r="AB358" s="271">
        <f t="shared" si="281"/>
        <v>0</v>
      </c>
      <c r="AC358" s="5"/>
      <c r="AD358" s="193">
        <f t="shared" si="217"/>
        <v>0</v>
      </c>
      <c r="AE358" s="190" t="b">
        <f t="shared" si="218"/>
        <v>1</v>
      </c>
    </row>
    <row r="359" spans="1:31" ht="16.5">
      <c r="A359" s="2">
        <f>+A358+0.01</f>
        <v>23.1</v>
      </c>
      <c r="B359" s="5" t="s">
        <v>327</v>
      </c>
      <c r="C359" s="262"/>
      <c r="D359" s="271"/>
      <c r="E359" s="262"/>
      <c r="F359" s="271"/>
      <c r="G359" s="271"/>
      <c r="H359" s="271"/>
      <c r="I359" s="539"/>
      <c r="J359" s="271"/>
      <c r="K359" s="262"/>
      <c r="L359" s="271"/>
      <c r="M359" s="262"/>
      <c r="N359" s="271"/>
      <c r="O359" s="249"/>
      <c r="P359" s="262"/>
      <c r="Q359" s="271"/>
      <c r="R359" s="262"/>
      <c r="S359" s="271"/>
      <c r="T359" s="262"/>
      <c r="U359" s="271"/>
      <c r="V359" s="262"/>
      <c r="W359" s="271"/>
      <c r="X359" s="249"/>
      <c r="Y359" s="262"/>
      <c r="Z359" s="271"/>
      <c r="AA359" s="262">
        <f t="shared" si="281"/>
        <v>0</v>
      </c>
      <c r="AB359" s="271">
        <f t="shared" si="281"/>
        <v>0</v>
      </c>
      <c r="AC359" s="5"/>
      <c r="AD359" s="193">
        <f t="shared" si="217"/>
        <v>0</v>
      </c>
      <c r="AE359" s="190" t="b">
        <f t="shared" si="218"/>
        <v>1</v>
      </c>
    </row>
    <row r="360" spans="1:31" ht="16.5">
      <c r="A360" s="2">
        <f t="shared" si="282"/>
        <v>23.110000000000003</v>
      </c>
      <c r="B360" s="5" t="s">
        <v>122</v>
      </c>
      <c r="C360" s="262"/>
      <c r="D360" s="271"/>
      <c r="E360" s="262"/>
      <c r="F360" s="271"/>
      <c r="G360" s="271"/>
      <c r="H360" s="271"/>
      <c r="I360" s="539"/>
      <c r="J360" s="271"/>
      <c r="K360" s="262"/>
      <c r="L360" s="271"/>
      <c r="M360" s="262"/>
      <c r="N360" s="271"/>
      <c r="O360" s="249"/>
      <c r="P360" s="262"/>
      <c r="Q360" s="271"/>
      <c r="R360" s="262"/>
      <c r="S360" s="271"/>
      <c r="T360" s="262"/>
      <c r="U360" s="271"/>
      <c r="V360" s="262"/>
      <c r="W360" s="271"/>
      <c r="X360" s="249"/>
      <c r="Y360" s="262"/>
      <c r="Z360" s="271"/>
      <c r="AA360" s="262">
        <f t="shared" si="281"/>
        <v>0</v>
      </c>
      <c r="AB360" s="271">
        <f t="shared" si="281"/>
        <v>0</v>
      </c>
      <c r="AC360" s="5"/>
      <c r="AD360" s="193">
        <f t="shared" si="217"/>
        <v>0</v>
      </c>
      <c r="AE360" s="190" t="b">
        <f t="shared" si="218"/>
        <v>1</v>
      </c>
    </row>
    <row r="361" spans="1:31" ht="16.5">
      <c r="A361" s="2">
        <f t="shared" si="282"/>
        <v>23.120000000000005</v>
      </c>
      <c r="B361" s="5" t="s">
        <v>273</v>
      </c>
      <c r="C361" s="262"/>
      <c r="D361" s="271"/>
      <c r="E361" s="262"/>
      <c r="F361" s="271"/>
      <c r="G361" s="271"/>
      <c r="H361" s="271"/>
      <c r="I361" s="539"/>
      <c r="J361" s="271"/>
      <c r="K361" s="262"/>
      <c r="L361" s="271"/>
      <c r="M361" s="262"/>
      <c r="N361" s="271"/>
      <c r="O361" s="249"/>
      <c r="P361" s="262"/>
      <c r="Q361" s="271"/>
      <c r="R361" s="262"/>
      <c r="S361" s="271"/>
      <c r="T361" s="262"/>
      <c r="U361" s="271"/>
      <c r="V361" s="262"/>
      <c r="W361" s="271"/>
      <c r="X361" s="249"/>
      <c r="Y361" s="262"/>
      <c r="Z361" s="271"/>
      <c r="AA361" s="262">
        <f t="shared" si="281"/>
        <v>0</v>
      </c>
      <c r="AB361" s="271">
        <f t="shared" si="281"/>
        <v>0</v>
      </c>
      <c r="AC361" s="5"/>
      <c r="AD361" s="193">
        <f t="shared" si="217"/>
        <v>0</v>
      </c>
      <c r="AE361" s="190" t="b">
        <f t="shared" si="218"/>
        <v>1</v>
      </c>
    </row>
    <row r="362" spans="1:31" ht="16.5">
      <c r="A362" s="2">
        <f t="shared" si="282"/>
        <v>23.130000000000006</v>
      </c>
      <c r="B362" s="5" t="s">
        <v>296</v>
      </c>
      <c r="C362" s="262"/>
      <c r="D362" s="271"/>
      <c r="E362" s="262"/>
      <c r="F362" s="271"/>
      <c r="G362" s="271"/>
      <c r="H362" s="271"/>
      <c r="I362" s="539"/>
      <c r="J362" s="271"/>
      <c r="K362" s="262"/>
      <c r="L362" s="271"/>
      <c r="M362" s="262"/>
      <c r="N362" s="271"/>
      <c r="O362" s="249"/>
      <c r="P362" s="262"/>
      <c r="Q362" s="271"/>
      <c r="R362" s="262"/>
      <c r="S362" s="271"/>
      <c r="T362" s="262"/>
      <c r="U362" s="271"/>
      <c r="V362" s="262"/>
      <c r="W362" s="271"/>
      <c r="X362" s="249"/>
      <c r="Y362" s="262"/>
      <c r="Z362" s="271"/>
      <c r="AA362" s="262">
        <f t="shared" si="281"/>
        <v>0</v>
      </c>
      <c r="AB362" s="271">
        <f t="shared" si="281"/>
        <v>0</v>
      </c>
      <c r="AC362" s="5"/>
      <c r="AD362" s="193">
        <f t="shared" si="217"/>
        <v>0</v>
      </c>
      <c r="AE362" s="190" t="b">
        <f t="shared" si="218"/>
        <v>1</v>
      </c>
    </row>
    <row r="363" spans="1:31" ht="16.5">
      <c r="A363" s="2">
        <f t="shared" si="282"/>
        <v>23.140000000000008</v>
      </c>
      <c r="B363" s="5" t="s">
        <v>123</v>
      </c>
      <c r="C363" s="262"/>
      <c r="D363" s="271"/>
      <c r="E363" s="262"/>
      <c r="F363" s="271"/>
      <c r="G363" s="271"/>
      <c r="H363" s="271"/>
      <c r="I363" s="539"/>
      <c r="J363" s="271"/>
      <c r="K363" s="262"/>
      <c r="L363" s="271"/>
      <c r="M363" s="262"/>
      <c r="N363" s="271"/>
      <c r="O363" s="250"/>
      <c r="P363" s="262"/>
      <c r="Q363" s="271"/>
      <c r="R363" s="262"/>
      <c r="S363" s="271"/>
      <c r="T363" s="262"/>
      <c r="U363" s="271"/>
      <c r="V363" s="262"/>
      <c r="W363" s="271"/>
      <c r="X363" s="250"/>
      <c r="Y363" s="262"/>
      <c r="Z363" s="271"/>
      <c r="AA363" s="262">
        <f t="shared" si="281"/>
        <v>0</v>
      </c>
      <c r="AB363" s="271">
        <f t="shared" si="281"/>
        <v>0</v>
      </c>
      <c r="AC363" s="5"/>
      <c r="AD363" s="193">
        <f t="shared" si="217"/>
        <v>0</v>
      </c>
      <c r="AE363" s="190" t="b">
        <f t="shared" si="218"/>
        <v>1</v>
      </c>
    </row>
    <row r="364" spans="1:31" ht="16.5">
      <c r="A364" s="2">
        <f t="shared" si="282"/>
        <v>23.150000000000009</v>
      </c>
      <c r="B364" s="7" t="s">
        <v>124</v>
      </c>
      <c r="C364" s="540"/>
      <c r="D364" s="656"/>
      <c r="E364" s="540"/>
      <c r="F364" s="656"/>
      <c r="G364" s="656"/>
      <c r="H364" s="656"/>
      <c r="I364" s="542"/>
      <c r="J364" s="656"/>
      <c r="K364" s="540"/>
      <c r="L364" s="656"/>
      <c r="M364" s="540"/>
      <c r="N364" s="656"/>
      <c r="O364" s="249"/>
      <c r="P364" s="540"/>
      <c r="Q364" s="656"/>
      <c r="R364" s="540"/>
      <c r="S364" s="656"/>
      <c r="T364" s="540"/>
      <c r="U364" s="656"/>
      <c r="V364" s="540"/>
      <c r="W364" s="656"/>
      <c r="X364" s="249"/>
      <c r="Y364" s="540"/>
      <c r="Z364" s="656"/>
      <c r="AA364" s="262">
        <f t="shared" si="281"/>
        <v>0</v>
      </c>
      <c r="AB364" s="271">
        <f t="shared" si="281"/>
        <v>0</v>
      </c>
      <c r="AC364" s="7"/>
      <c r="AD364" s="193">
        <f t="shared" si="217"/>
        <v>0</v>
      </c>
      <c r="AE364" s="190" t="b">
        <f t="shared" si="218"/>
        <v>1</v>
      </c>
    </row>
    <row r="365" spans="1:31" ht="16.5">
      <c r="A365" s="2">
        <f t="shared" si="282"/>
        <v>23.160000000000011</v>
      </c>
      <c r="B365" s="30" t="s">
        <v>125</v>
      </c>
      <c r="C365" s="588"/>
      <c r="D365" s="673"/>
      <c r="E365" s="588"/>
      <c r="F365" s="673"/>
      <c r="G365" s="673"/>
      <c r="H365" s="673"/>
      <c r="I365" s="589"/>
      <c r="J365" s="673"/>
      <c r="K365" s="588"/>
      <c r="L365" s="673"/>
      <c r="M365" s="588"/>
      <c r="N365" s="673"/>
      <c r="O365" s="249"/>
      <c r="P365" s="588"/>
      <c r="Q365" s="673"/>
      <c r="R365" s="588"/>
      <c r="S365" s="673"/>
      <c r="T365" s="588"/>
      <c r="U365" s="673"/>
      <c r="V365" s="588"/>
      <c r="W365" s="673"/>
      <c r="X365" s="249">
        <v>0.03</v>
      </c>
      <c r="Y365" s="588"/>
      <c r="Z365" s="673"/>
      <c r="AA365" s="262">
        <f t="shared" si="281"/>
        <v>0</v>
      </c>
      <c r="AB365" s="271">
        <f t="shared" si="281"/>
        <v>0</v>
      </c>
      <c r="AC365" s="30"/>
      <c r="AD365" s="193">
        <f t="shared" si="217"/>
        <v>0</v>
      </c>
      <c r="AE365" s="190" t="b">
        <f t="shared" si="218"/>
        <v>1</v>
      </c>
    </row>
    <row r="366" spans="1:31" ht="28.5">
      <c r="A366" s="2">
        <f t="shared" si="282"/>
        <v>23.170000000000012</v>
      </c>
      <c r="B366" s="30" t="s">
        <v>126</v>
      </c>
      <c r="C366" s="264">
        <v>0</v>
      </c>
      <c r="D366" s="265">
        <v>0</v>
      </c>
      <c r="E366" s="264">
        <v>0</v>
      </c>
      <c r="F366" s="265">
        <v>0</v>
      </c>
      <c r="G366" s="265">
        <v>0</v>
      </c>
      <c r="H366" s="265">
        <v>0</v>
      </c>
      <c r="I366" s="571">
        <v>0</v>
      </c>
      <c r="J366" s="265">
        <v>0</v>
      </c>
      <c r="K366" s="264">
        <v>0</v>
      </c>
      <c r="L366" s="265">
        <v>0</v>
      </c>
      <c r="M366" s="264">
        <v>0</v>
      </c>
      <c r="N366" s="265">
        <v>0</v>
      </c>
      <c r="O366" s="603"/>
      <c r="P366" s="264"/>
      <c r="Q366" s="265"/>
      <c r="R366" s="264"/>
      <c r="S366" s="265"/>
      <c r="T366" s="264">
        <v>0</v>
      </c>
      <c r="U366" s="265">
        <v>0</v>
      </c>
      <c r="V366" s="264">
        <v>0</v>
      </c>
      <c r="W366" s="265">
        <v>0</v>
      </c>
      <c r="X366" s="603">
        <v>0.03</v>
      </c>
      <c r="Y366" s="264"/>
      <c r="Z366" s="265"/>
      <c r="AA366" s="262">
        <f t="shared" si="281"/>
        <v>0</v>
      </c>
      <c r="AB366" s="271">
        <f t="shared" si="281"/>
        <v>0</v>
      </c>
      <c r="AC366" s="30"/>
      <c r="AD366" s="193">
        <f t="shared" si="217"/>
        <v>0</v>
      </c>
      <c r="AE366" s="190" t="b">
        <f t="shared" si="218"/>
        <v>1</v>
      </c>
    </row>
    <row r="367" spans="1:31" ht="16.5">
      <c r="A367" s="2">
        <f t="shared" si="282"/>
        <v>23.180000000000014</v>
      </c>
      <c r="B367" s="30" t="s">
        <v>127</v>
      </c>
      <c r="C367" s="588"/>
      <c r="D367" s="673"/>
      <c r="E367" s="588"/>
      <c r="F367" s="673"/>
      <c r="G367" s="673"/>
      <c r="H367" s="673"/>
      <c r="I367" s="589"/>
      <c r="J367" s="673"/>
      <c r="K367" s="588"/>
      <c r="L367" s="673"/>
      <c r="M367" s="588"/>
      <c r="N367" s="673"/>
      <c r="O367" s="252"/>
      <c r="P367" s="588"/>
      <c r="Q367" s="673"/>
      <c r="R367" s="588"/>
      <c r="S367" s="673"/>
      <c r="T367" s="588"/>
      <c r="U367" s="673"/>
      <c r="V367" s="588"/>
      <c r="W367" s="673"/>
      <c r="X367" s="252"/>
      <c r="Y367" s="588"/>
      <c r="Z367" s="673"/>
      <c r="AA367" s="262">
        <f t="shared" si="281"/>
        <v>0</v>
      </c>
      <c r="AB367" s="271">
        <f t="shared" si="281"/>
        <v>0</v>
      </c>
      <c r="AC367" s="30"/>
      <c r="AD367" s="193">
        <f t="shared" si="217"/>
        <v>0</v>
      </c>
      <c r="AE367" s="190" t="b">
        <f t="shared" si="218"/>
        <v>1</v>
      </c>
    </row>
    <row r="368" spans="1:31" ht="16.5">
      <c r="A368" s="2">
        <f t="shared" si="282"/>
        <v>23.190000000000015</v>
      </c>
      <c r="B368" s="7" t="s">
        <v>128</v>
      </c>
      <c r="C368" s="540"/>
      <c r="D368" s="656"/>
      <c r="E368" s="540"/>
      <c r="F368" s="656"/>
      <c r="G368" s="656"/>
      <c r="H368" s="656"/>
      <c r="I368" s="542"/>
      <c r="J368" s="656"/>
      <c r="K368" s="540"/>
      <c r="L368" s="656"/>
      <c r="M368" s="540"/>
      <c r="N368" s="656"/>
      <c r="O368" s="249"/>
      <c r="P368" s="540"/>
      <c r="Q368" s="656"/>
      <c r="R368" s="540"/>
      <c r="S368" s="656"/>
      <c r="T368" s="540"/>
      <c r="U368" s="656"/>
      <c r="V368" s="540"/>
      <c r="W368" s="656"/>
      <c r="X368" s="249"/>
      <c r="Y368" s="540"/>
      <c r="Z368" s="656"/>
      <c r="AA368" s="262">
        <f t="shared" si="281"/>
        <v>0</v>
      </c>
      <c r="AB368" s="271">
        <f t="shared" si="281"/>
        <v>0</v>
      </c>
      <c r="AC368" s="7"/>
      <c r="AD368" s="193">
        <f t="shared" si="217"/>
        <v>0</v>
      </c>
      <c r="AE368" s="190" t="b">
        <f t="shared" si="218"/>
        <v>1</v>
      </c>
    </row>
    <row r="369" spans="1:31" ht="16.5">
      <c r="A369" s="2">
        <f t="shared" si="282"/>
        <v>23.200000000000017</v>
      </c>
      <c r="B369" s="7" t="s">
        <v>129</v>
      </c>
      <c r="C369" s="540"/>
      <c r="D369" s="656"/>
      <c r="E369" s="540"/>
      <c r="F369" s="656"/>
      <c r="G369" s="656"/>
      <c r="H369" s="656"/>
      <c r="I369" s="542"/>
      <c r="J369" s="656"/>
      <c r="K369" s="540"/>
      <c r="L369" s="656"/>
      <c r="M369" s="540"/>
      <c r="N369" s="656"/>
      <c r="O369" s="249"/>
      <c r="P369" s="540"/>
      <c r="Q369" s="656"/>
      <c r="R369" s="540"/>
      <c r="S369" s="656"/>
      <c r="T369" s="540"/>
      <c r="U369" s="656"/>
      <c r="V369" s="540"/>
      <c r="W369" s="656"/>
      <c r="X369" s="249"/>
      <c r="Y369" s="540"/>
      <c r="Z369" s="656"/>
      <c r="AA369" s="262">
        <f t="shared" si="281"/>
        <v>0</v>
      </c>
      <c r="AB369" s="271">
        <f t="shared" si="281"/>
        <v>0</v>
      </c>
      <c r="AC369" s="7"/>
      <c r="AD369" s="193">
        <f t="shared" si="217"/>
        <v>0</v>
      </c>
      <c r="AE369" s="190" t="b">
        <f t="shared" si="218"/>
        <v>1</v>
      </c>
    </row>
    <row r="370" spans="1:31" ht="16.5">
      <c r="A370" s="2">
        <f t="shared" si="282"/>
        <v>23.210000000000019</v>
      </c>
      <c r="B370" s="5" t="s">
        <v>134</v>
      </c>
      <c r="C370" s="540"/>
      <c r="D370" s="656"/>
      <c r="E370" s="540"/>
      <c r="F370" s="656"/>
      <c r="G370" s="656"/>
      <c r="H370" s="656"/>
      <c r="I370" s="542"/>
      <c r="J370" s="656"/>
      <c r="K370" s="540"/>
      <c r="L370" s="656"/>
      <c r="M370" s="540"/>
      <c r="N370" s="656"/>
      <c r="O370" s="230"/>
      <c r="P370" s="540"/>
      <c r="Q370" s="656"/>
      <c r="R370" s="540"/>
      <c r="S370" s="656"/>
      <c r="T370" s="540"/>
      <c r="U370" s="656"/>
      <c r="V370" s="540"/>
      <c r="W370" s="656"/>
      <c r="X370" s="230"/>
      <c r="Y370" s="540"/>
      <c r="Z370" s="656"/>
      <c r="AA370" s="262">
        <f t="shared" si="281"/>
        <v>0</v>
      </c>
      <c r="AB370" s="271">
        <f t="shared" si="281"/>
        <v>0</v>
      </c>
      <c r="AC370" s="7"/>
      <c r="AD370" s="193">
        <f t="shared" si="217"/>
        <v>0</v>
      </c>
      <c r="AE370" s="190" t="b">
        <f t="shared" si="218"/>
        <v>1</v>
      </c>
    </row>
    <row r="371" spans="1:31" ht="16.5">
      <c r="A371" s="2">
        <f t="shared" si="282"/>
        <v>23.22000000000002</v>
      </c>
      <c r="B371" s="5" t="s">
        <v>135</v>
      </c>
      <c r="C371" s="540"/>
      <c r="D371" s="656"/>
      <c r="E371" s="540"/>
      <c r="F371" s="656"/>
      <c r="G371" s="656"/>
      <c r="H371" s="656"/>
      <c r="I371" s="542"/>
      <c r="J371" s="656"/>
      <c r="K371" s="540"/>
      <c r="L371" s="656"/>
      <c r="M371" s="540"/>
      <c r="N371" s="656"/>
      <c r="O371" s="230"/>
      <c r="P371" s="540"/>
      <c r="Q371" s="656"/>
      <c r="R371" s="540"/>
      <c r="S371" s="656"/>
      <c r="T371" s="540"/>
      <c r="U371" s="656"/>
      <c r="V371" s="540"/>
      <c r="W371" s="656"/>
      <c r="X371" s="230"/>
      <c r="Y371" s="540"/>
      <c r="Z371" s="656"/>
      <c r="AA371" s="262">
        <f t="shared" si="281"/>
        <v>0</v>
      </c>
      <c r="AB371" s="271">
        <f t="shared" si="281"/>
        <v>0</v>
      </c>
      <c r="AC371" s="7"/>
      <c r="AD371" s="193">
        <f t="shared" si="217"/>
        <v>0</v>
      </c>
      <c r="AE371" s="190" t="b">
        <f t="shared" si="218"/>
        <v>1</v>
      </c>
    </row>
    <row r="372" spans="1:31" ht="16.5">
      <c r="A372" s="2">
        <f t="shared" si="282"/>
        <v>23.230000000000022</v>
      </c>
      <c r="B372" s="5" t="s">
        <v>136</v>
      </c>
      <c r="C372" s="540"/>
      <c r="D372" s="656"/>
      <c r="E372" s="540"/>
      <c r="F372" s="656"/>
      <c r="G372" s="656"/>
      <c r="H372" s="656"/>
      <c r="I372" s="542"/>
      <c r="J372" s="656"/>
      <c r="K372" s="540"/>
      <c r="L372" s="656"/>
      <c r="M372" s="540"/>
      <c r="N372" s="656"/>
      <c r="O372" s="230"/>
      <c r="P372" s="540"/>
      <c r="Q372" s="656"/>
      <c r="R372" s="540"/>
      <c r="S372" s="656"/>
      <c r="T372" s="540"/>
      <c r="U372" s="656"/>
      <c r="V372" s="540"/>
      <c r="W372" s="656"/>
      <c r="X372" s="230"/>
      <c r="Y372" s="540"/>
      <c r="Z372" s="656"/>
      <c r="AA372" s="262">
        <f t="shared" si="281"/>
        <v>0</v>
      </c>
      <c r="AB372" s="271">
        <f t="shared" si="281"/>
        <v>0</v>
      </c>
      <c r="AC372" s="7"/>
      <c r="AD372" s="193">
        <f t="shared" si="217"/>
        <v>0</v>
      </c>
      <c r="AE372" s="190" t="b">
        <f t="shared" si="218"/>
        <v>1</v>
      </c>
    </row>
    <row r="373" spans="1:31" ht="30">
      <c r="A373" s="2"/>
      <c r="B373" s="31" t="s">
        <v>372</v>
      </c>
      <c r="C373" s="540"/>
      <c r="D373" s="656"/>
      <c r="E373" s="540"/>
      <c r="F373" s="656"/>
      <c r="G373" s="656"/>
      <c r="H373" s="656"/>
      <c r="I373" s="542"/>
      <c r="J373" s="656"/>
      <c r="K373" s="540"/>
      <c r="L373" s="656"/>
      <c r="M373" s="540"/>
      <c r="N373" s="656"/>
      <c r="O373" s="230"/>
      <c r="P373" s="540"/>
      <c r="Q373" s="656"/>
      <c r="R373" s="540"/>
      <c r="S373" s="656"/>
      <c r="T373" s="540"/>
      <c r="U373" s="656"/>
      <c r="V373" s="540"/>
      <c r="W373" s="656"/>
      <c r="X373" s="230"/>
      <c r="Y373" s="540"/>
      <c r="Z373" s="656"/>
      <c r="AA373" s="262">
        <f t="shared" si="281"/>
        <v>0</v>
      </c>
      <c r="AB373" s="271">
        <f t="shared" si="281"/>
        <v>0</v>
      </c>
      <c r="AC373" s="7"/>
      <c r="AD373" s="193">
        <f t="shared" si="217"/>
        <v>0</v>
      </c>
      <c r="AE373" s="190" t="b">
        <f t="shared" si="218"/>
        <v>1</v>
      </c>
    </row>
    <row r="374" spans="1:31" ht="16.5">
      <c r="A374" s="2"/>
      <c r="B374" s="31" t="s">
        <v>349</v>
      </c>
      <c r="C374" s="264">
        <v>0</v>
      </c>
      <c r="D374" s="265"/>
      <c r="E374" s="264"/>
      <c r="F374" s="265"/>
      <c r="G374" s="265"/>
      <c r="H374" s="265"/>
      <c r="I374" s="571">
        <v>0</v>
      </c>
      <c r="J374" s="265">
        <v>0</v>
      </c>
      <c r="K374" s="264">
        <v>0</v>
      </c>
      <c r="L374" s="265">
        <v>0</v>
      </c>
      <c r="M374" s="264">
        <v>0</v>
      </c>
      <c r="N374" s="265">
        <v>0</v>
      </c>
      <c r="O374" s="603">
        <v>0</v>
      </c>
      <c r="P374" s="264">
        <v>0</v>
      </c>
      <c r="Q374" s="265">
        <f t="shared" ref="Q374:Q376" si="289">P374*O374</f>
        <v>0</v>
      </c>
      <c r="R374" s="264">
        <f t="shared" ref="R374:R376" si="290">P374</f>
        <v>0</v>
      </c>
      <c r="S374" s="265">
        <f t="shared" ref="S374:S376" si="291">Q374</f>
        <v>0</v>
      </c>
      <c r="T374" s="264">
        <v>0</v>
      </c>
      <c r="U374" s="265">
        <v>0</v>
      </c>
      <c r="V374" s="264">
        <v>0</v>
      </c>
      <c r="W374" s="265">
        <v>0</v>
      </c>
      <c r="X374" s="603"/>
      <c r="Y374" s="264">
        <v>0</v>
      </c>
      <c r="Z374" s="265">
        <f t="shared" ref="Z374:Z376" si="292">Y374*X374</f>
        <v>0</v>
      </c>
      <c r="AA374" s="262">
        <f t="shared" si="281"/>
        <v>0</v>
      </c>
      <c r="AB374" s="271">
        <f t="shared" si="281"/>
        <v>0</v>
      </c>
      <c r="AC374" s="7"/>
      <c r="AD374" s="193">
        <f t="shared" si="217"/>
        <v>0</v>
      </c>
      <c r="AE374" s="190" t="b">
        <f t="shared" si="218"/>
        <v>1</v>
      </c>
    </row>
    <row r="375" spans="1:31" ht="16.5">
      <c r="A375" s="2"/>
      <c r="B375" s="31" t="s">
        <v>373</v>
      </c>
      <c r="C375" s="264">
        <v>0</v>
      </c>
      <c r="D375" s="265"/>
      <c r="E375" s="264"/>
      <c r="F375" s="265"/>
      <c r="G375" s="265"/>
      <c r="H375" s="265"/>
      <c r="I375" s="571">
        <v>0</v>
      </c>
      <c r="J375" s="265">
        <v>0</v>
      </c>
      <c r="K375" s="264">
        <v>0</v>
      </c>
      <c r="L375" s="265">
        <v>0</v>
      </c>
      <c r="M375" s="264">
        <v>0</v>
      </c>
      <c r="N375" s="265">
        <v>0</v>
      </c>
      <c r="O375" s="603">
        <v>0</v>
      </c>
      <c r="P375" s="264">
        <v>0</v>
      </c>
      <c r="Q375" s="265">
        <f t="shared" si="289"/>
        <v>0</v>
      </c>
      <c r="R375" s="264">
        <f t="shared" si="290"/>
        <v>0</v>
      </c>
      <c r="S375" s="265">
        <f t="shared" si="291"/>
        <v>0</v>
      </c>
      <c r="T375" s="264">
        <v>0</v>
      </c>
      <c r="U375" s="265">
        <v>0</v>
      </c>
      <c r="V375" s="264">
        <v>0</v>
      </c>
      <c r="W375" s="265">
        <v>0</v>
      </c>
      <c r="X375" s="603"/>
      <c r="Y375" s="264">
        <v>0</v>
      </c>
      <c r="Z375" s="265">
        <f t="shared" si="292"/>
        <v>0</v>
      </c>
      <c r="AA375" s="262">
        <f t="shared" si="281"/>
        <v>0</v>
      </c>
      <c r="AB375" s="271">
        <f t="shared" si="281"/>
        <v>0</v>
      </c>
      <c r="AC375" s="7"/>
      <c r="AD375" s="193">
        <f t="shared" si="217"/>
        <v>0</v>
      </c>
      <c r="AE375" s="190" t="b">
        <f t="shared" si="218"/>
        <v>1</v>
      </c>
    </row>
    <row r="376" spans="1:31" ht="16.5">
      <c r="A376" s="2"/>
      <c r="B376" s="31" t="s">
        <v>296</v>
      </c>
      <c r="C376" s="264">
        <v>0</v>
      </c>
      <c r="D376" s="265"/>
      <c r="E376" s="264"/>
      <c r="F376" s="265"/>
      <c r="G376" s="265"/>
      <c r="H376" s="265"/>
      <c r="I376" s="571">
        <v>0</v>
      </c>
      <c r="J376" s="265">
        <v>0</v>
      </c>
      <c r="K376" s="264">
        <v>0</v>
      </c>
      <c r="L376" s="265">
        <v>0</v>
      </c>
      <c r="M376" s="264">
        <v>0</v>
      </c>
      <c r="N376" s="265">
        <v>0</v>
      </c>
      <c r="O376" s="603">
        <v>0</v>
      </c>
      <c r="P376" s="264">
        <v>0</v>
      </c>
      <c r="Q376" s="265">
        <f t="shared" si="289"/>
        <v>0</v>
      </c>
      <c r="R376" s="264">
        <f t="shared" si="290"/>
        <v>0</v>
      </c>
      <c r="S376" s="265">
        <f t="shared" si="291"/>
        <v>0</v>
      </c>
      <c r="T376" s="264">
        <v>0</v>
      </c>
      <c r="U376" s="265">
        <v>0</v>
      </c>
      <c r="V376" s="264">
        <v>0</v>
      </c>
      <c r="W376" s="265">
        <v>0</v>
      </c>
      <c r="X376" s="603"/>
      <c r="Y376" s="264">
        <v>0</v>
      </c>
      <c r="Z376" s="265">
        <f t="shared" si="292"/>
        <v>0</v>
      </c>
      <c r="AA376" s="262">
        <f t="shared" si="281"/>
        <v>0</v>
      </c>
      <c r="AB376" s="271">
        <f t="shared" si="281"/>
        <v>0</v>
      </c>
      <c r="AC376" s="7"/>
      <c r="AD376" s="193">
        <f t="shared" si="217"/>
        <v>0</v>
      </c>
      <c r="AE376" s="190" t="b">
        <f t="shared" si="218"/>
        <v>1</v>
      </c>
    </row>
    <row r="377" spans="1:31" ht="28.5">
      <c r="A377" s="2">
        <v>23.24</v>
      </c>
      <c r="B377" s="8" t="s">
        <v>130</v>
      </c>
      <c r="C377" s="270"/>
      <c r="D377" s="657"/>
      <c r="E377" s="270"/>
      <c r="F377" s="657"/>
      <c r="G377" s="657"/>
      <c r="H377" s="657"/>
      <c r="I377" s="543"/>
      <c r="J377" s="657"/>
      <c r="K377" s="270"/>
      <c r="L377" s="657"/>
      <c r="M377" s="270"/>
      <c r="N377" s="657"/>
      <c r="O377" s="231"/>
      <c r="P377" s="270"/>
      <c r="Q377" s="657"/>
      <c r="R377" s="270"/>
      <c r="S377" s="657"/>
      <c r="T377" s="270"/>
      <c r="U377" s="657"/>
      <c r="V377" s="270"/>
      <c r="W377" s="657"/>
      <c r="X377" s="231"/>
      <c r="Y377" s="270"/>
      <c r="Z377" s="657"/>
      <c r="AA377" s="270"/>
      <c r="AB377" s="657"/>
      <c r="AC377" s="8"/>
      <c r="AD377" s="193">
        <f t="shared" si="217"/>
        <v>0</v>
      </c>
      <c r="AE377" s="190" t="b">
        <f t="shared" si="218"/>
        <v>1</v>
      </c>
    </row>
    <row r="378" spans="1:31" ht="28.5">
      <c r="A378" s="2"/>
      <c r="B378" s="7" t="s">
        <v>131</v>
      </c>
      <c r="C378" s="540"/>
      <c r="D378" s="656"/>
      <c r="E378" s="540"/>
      <c r="F378" s="656"/>
      <c r="G378" s="656"/>
      <c r="H378" s="656"/>
      <c r="I378" s="542"/>
      <c r="J378" s="656"/>
      <c r="K378" s="540"/>
      <c r="L378" s="656"/>
      <c r="M378" s="540"/>
      <c r="N378" s="656"/>
      <c r="O378" s="249"/>
      <c r="P378" s="540"/>
      <c r="Q378" s="656"/>
      <c r="R378" s="540"/>
      <c r="S378" s="656"/>
      <c r="T378" s="540"/>
      <c r="U378" s="656"/>
      <c r="V378" s="540"/>
      <c r="W378" s="656"/>
      <c r="X378" s="249"/>
      <c r="Y378" s="540"/>
      <c r="Z378" s="656"/>
      <c r="AA378" s="262">
        <f t="shared" ref="AA378:AB382" si="293">Y378+V378+T378</f>
        <v>0</v>
      </c>
      <c r="AB378" s="271">
        <f t="shared" si="293"/>
        <v>0</v>
      </c>
      <c r="AC378" s="7"/>
      <c r="AD378" s="193">
        <f t="shared" si="217"/>
        <v>0</v>
      </c>
      <c r="AE378" s="190" t="b">
        <f t="shared" si="218"/>
        <v>1</v>
      </c>
    </row>
    <row r="379" spans="1:31" ht="16.5">
      <c r="A379" s="2"/>
      <c r="B379" s="7" t="s">
        <v>132</v>
      </c>
      <c r="C379" s="540"/>
      <c r="D379" s="656"/>
      <c r="E379" s="540"/>
      <c r="F379" s="656"/>
      <c r="G379" s="656"/>
      <c r="H379" s="656"/>
      <c r="I379" s="542"/>
      <c r="J379" s="656"/>
      <c r="K379" s="540"/>
      <c r="L379" s="656"/>
      <c r="M379" s="540"/>
      <c r="N379" s="656"/>
      <c r="O379" s="249"/>
      <c r="P379" s="540"/>
      <c r="Q379" s="656"/>
      <c r="R379" s="540"/>
      <c r="S379" s="656"/>
      <c r="T379" s="540"/>
      <c r="U379" s="656"/>
      <c r="V379" s="540"/>
      <c r="W379" s="656"/>
      <c r="X379" s="249"/>
      <c r="Y379" s="540"/>
      <c r="Z379" s="656"/>
      <c r="AA379" s="262">
        <f t="shared" si="293"/>
        <v>0</v>
      </c>
      <c r="AB379" s="271">
        <f t="shared" si="293"/>
        <v>0</v>
      </c>
      <c r="AC379" s="7"/>
      <c r="AD379" s="193">
        <f t="shared" si="217"/>
        <v>0</v>
      </c>
      <c r="AE379" s="190" t="b">
        <f t="shared" si="218"/>
        <v>1</v>
      </c>
    </row>
    <row r="380" spans="1:31" ht="16.5">
      <c r="A380" s="2"/>
      <c r="B380" s="7" t="s">
        <v>133</v>
      </c>
      <c r="C380" s="540"/>
      <c r="D380" s="656"/>
      <c r="E380" s="540"/>
      <c r="F380" s="656"/>
      <c r="G380" s="656"/>
      <c r="H380" s="656"/>
      <c r="I380" s="542"/>
      <c r="J380" s="656"/>
      <c r="K380" s="540"/>
      <c r="L380" s="656"/>
      <c r="M380" s="540"/>
      <c r="N380" s="656"/>
      <c r="O380" s="230"/>
      <c r="P380" s="540"/>
      <c r="Q380" s="656"/>
      <c r="R380" s="540"/>
      <c r="S380" s="656"/>
      <c r="T380" s="540"/>
      <c r="U380" s="656"/>
      <c r="V380" s="540"/>
      <c r="W380" s="656"/>
      <c r="X380" s="230"/>
      <c r="Y380" s="540"/>
      <c r="Z380" s="656"/>
      <c r="AA380" s="262">
        <f t="shared" si="293"/>
        <v>0</v>
      </c>
      <c r="AB380" s="271">
        <f t="shared" si="293"/>
        <v>0</v>
      </c>
      <c r="AC380" s="7"/>
      <c r="AD380" s="193">
        <f t="shared" si="217"/>
        <v>0</v>
      </c>
      <c r="AE380" s="190" t="b">
        <f t="shared" si="218"/>
        <v>1</v>
      </c>
    </row>
    <row r="381" spans="1:31" ht="16.5">
      <c r="A381" s="2"/>
      <c r="B381" s="7" t="s">
        <v>301</v>
      </c>
      <c r="C381" s="540"/>
      <c r="D381" s="656"/>
      <c r="E381" s="540"/>
      <c r="F381" s="656"/>
      <c r="G381" s="656"/>
      <c r="H381" s="656"/>
      <c r="I381" s="542"/>
      <c r="J381" s="656"/>
      <c r="K381" s="540"/>
      <c r="L381" s="656"/>
      <c r="M381" s="540"/>
      <c r="N381" s="656"/>
      <c r="O381" s="230"/>
      <c r="P381" s="540"/>
      <c r="Q381" s="656"/>
      <c r="R381" s="540"/>
      <c r="S381" s="656"/>
      <c r="T381" s="540"/>
      <c r="U381" s="656"/>
      <c r="V381" s="540"/>
      <c r="W381" s="656"/>
      <c r="X381" s="230"/>
      <c r="Y381" s="540"/>
      <c r="Z381" s="656"/>
      <c r="AA381" s="262">
        <f t="shared" si="293"/>
        <v>0</v>
      </c>
      <c r="AB381" s="271">
        <f t="shared" si="293"/>
        <v>0</v>
      </c>
      <c r="AC381" s="7"/>
      <c r="AD381" s="193">
        <f t="shared" si="217"/>
        <v>0</v>
      </c>
      <c r="AE381" s="190" t="b">
        <f t="shared" si="218"/>
        <v>1</v>
      </c>
    </row>
    <row r="382" spans="1:31" ht="28.5">
      <c r="A382" s="2">
        <f>+A377+0.01</f>
        <v>23.25</v>
      </c>
      <c r="B382" s="7" t="s">
        <v>313</v>
      </c>
      <c r="C382" s="540"/>
      <c r="D382" s="656"/>
      <c r="E382" s="540"/>
      <c r="F382" s="656"/>
      <c r="G382" s="656"/>
      <c r="H382" s="656"/>
      <c r="I382" s="542"/>
      <c r="J382" s="656"/>
      <c r="K382" s="540"/>
      <c r="L382" s="656"/>
      <c r="M382" s="540"/>
      <c r="N382" s="656"/>
      <c r="O382" s="230"/>
      <c r="P382" s="540"/>
      <c r="Q382" s="656"/>
      <c r="R382" s="540"/>
      <c r="S382" s="656"/>
      <c r="T382" s="540"/>
      <c r="U382" s="656"/>
      <c r="V382" s="540"/>
      <c r="W382" s="656"/>
      <c r="X382" s="230"/>
      <c r="Y382" s="540"/>
      <c r="Z382" s="656"/>
      <c r="AA382" s="262">
        <f t="shared" si="293"/>
        <v>0</v>
      </c>
      <c r="AB382" s="271">
        <f t="shared" si="293"/>
        <v>0</v>
      </c>
      <c r="AC382" s="7"/>
      <c r="AD382" s="193">
        <f t="shared" si="217"/>
        <v>0</v>
      </c>
      <c r="AE382" s="190" t="b">
        <f t="shared" si="218"/>
        <v>1</v>
      </c>
    </row>
    <row r="383" spans="1:31" s="279" customFormat="1" ht="16.5">
      <c r="A383" s="182"/>
      <c r="B383" s="185" t="s">
        <v>16</v>
      </c>
      <c r="C383" s="303">
        <f>SUM(C350:C382)</f>
        <v>34</v>
      </c>
      <c r="D383" s="302">
        <f>SUM(D350:D382)</f>
        <v>574.89</v>
      </c>
      <c r="E383" s="303">
        <f t="shared" ref="E383:N383" si="294">SUM(E350:E382)</f>
        <v>32</v>
      </c>
      <c r="F383" s="302">
        <f t="shared" si="294"/>
        <v>251.09</v>
      </c>
      <c r="G383" s="302">
        <f t="shared" si="294"/>
        <v>94.117647058823522</v>
      </c>
      <c r="H383" s="302">
        <f t="shared" si="294"/>
        <v>43.676181530379729</v>
      </c>
      <c r="I383" s="361">
        <f t="shared" si="294"/>
        <v>2</v>
      </c>
      <c r="J383" s="302">
        <f t="shared" si="294"/>
        <v>323.79999999999995</v>
      </c>
      <c r="K383" s="301">
        <f t="shared" si="294"/>
        <v>0</v>
      </c>
      <c r="L383" s="302">
        <f t="shared" si="294"/>
        <v>323.79999999999995</v>
      </c>
      <c r="M383" s="301">
        <f t="shared" si="294"/>
        <v>0</v>
      </c>
      <c r="N383" s="302">
        <f t="shared" si="294"/>
        <v>0</v>
      </c>
      <c r="O383" s="301"/>
      <c r="P383" s="301">
        <f t="shared" ref="P383" si="295">SUM(P350:P382)</f>
        <v>0</v>
      </c>
      <c r="Q383" s="302">
        <f>SUM(Q350:Q382)</f>
        <v>0</v>
      </c>
      <c r="R383" s="268">
        <f t="shared" ref="R383" si="296">SUM(R350:R382)</f>
        <v>0</v>
      </c>
      <c r="S383" s="302">
        <f>SUM(S350:S382)</f>
        <v>323.79999999999995</v>
      </c>
      <c r="T383" s="301">
        <f t="shared" ref="T383:W383" si="297">SUM(T350:T382)</f>
        <v>0</v>
      </c>
      <c r="U383" s="302">
        <f t="shared" si="297"/>
        <v>323.79999999999995</v>
      </c>
      <c r="V383" s="301">
        <f t="shared" si="297"/>
        <v>0</v>
      </c>
      <c r="W383" s="302">
        <f t="shared" si="297"/>
        <v>0</v>
      </c>
      <c r="X383" s="301"/>
      <c r="Y383" s="301">
        <f t="shared" ref="Y383" si="298">SUM(Y350:Y382)</f>
        <v>0</v>
      </c>
      <c r="Z383" s="302">
        <f>SUM(Z350:Z382)</f>
        <v>0</v>
      </c>
      <c r="AA383" s="268">
        <f t="shared" ref="AA383" si="299">SUM(AA350:AA382)</f>
        <v>0</v>
      </c>
      <c r="AB383" s="302">
        <f>SUM(AB350:AB382)</f>
        <v>323.79999999999995</v>
      </c>
      <c r="AC383" s="301"/>
      <c r="AD383" s="278">
        <f t="shared" si="217"/>
        <v>323.79999999999995</v>
      </c>
      <c r="AE383" s="279" t="b">
        <f t="shared" si="218"/>
        <v>0</v>
      </c>
    </row>
    <row r="384" spans="1:31" ht="16.5">
      <c r="A384" s="307" t="s">
        <v>137</v>
      </c>
      <c r="B384" s="3" t="s">
        <v>138</v>
      </c>
      <c r="C384" s="17"/>
      <c r="D384" s="276"/>
      <c r="E384" s="17"/>
      <c r="F384" s="276"/>
      <c r="G384" s="276"/>
      <c r="H384" s="276"/>
      <c r="I384" s="359"/>
      <c r="J384" s="276"/>
      <c r="K384" s="17"/>
      <c r="L384" s="276"/>
      <c r="M384" s="17"/>
      <c r="N384" s="276"/>
      <c r="O384" s="239"/>
      <c r="P384" s="17"/>
      <c r="Q384" s="276"/>
      <c r="R384" s="17"/>
      <c r="S384" s="276"/>
      <c r="T384" s="17"/>
      <c r="U384" s="276"/>
      <c r="V384" s="17"/>
      <c r="W384" s="276"/>
      <c r="X384" s="239"/>
      <c r="Y384" s="17"/>
      <c r="Z384" s="276"/>
      <c r="AA384" s="17"/>
      <c r="AB384" s="276"/>
      <c r="AC384" s="3"/>
      <c r="AD384" s="193">
        <f t="shared" si="217"/>
        <v>0</v>
      </c>
      <c r="AE384" s="190" t="b">
        <f t="shared" si="218"/>
        <v>1</v>
      </c>
    </row>
    <row r="385" spans="1:31" ht="16.5">
      <c r="A385" s="4">
        <v>24</v>
      </c>
      <c r="B385" s="3" t="s">
        <v>139</v>
      </c>
      <c r="C385" s="17"/>
      <c r="D385" s="276"/>
      <c r="E385" s="17"/>
      <c r="F385" s="276"/>
      <c r="G385" s="276"/>
      <c r="H385" s="276"/>
      <c r="I385" s="359"/>
      <c r="J385" s="276"/>
      <c r="K385" s="17"/>
      <c r="L385" s="276"/>
      <c r="M385" s="17"/>
      <c r="N385" s="276"/>
      <c r="O385" s="239"/>
      <c r="P385" s="17"/>
      <c r="Q385" s="276"/>
      <c r="R385" s="17"/>
      <c r="S385" s="276"/>
      <c r="T385" s="17"/>
      <c r="U385" s="276"/>
      <c r="V385" s="17"/>
      <c r="W385" s="276"/>
      <c r="X385" s="239"/>
      <c r="Y385" s="17"/>
      <c r="Z385" s="276"/>
      <c r="AA385" s="17"/>
      <c r="AB385" s="276"/>
      <c r="AC385" s="3"/>
      <c r="AD385" s="193">
        <f t="shared" si="217"/>
        <v>0</v>
      </c>
      <c r="AE385" s="190" t="b">
        <f t="shared" si="218"/>
        <v>1</v>
      </c>
    </row>
    <row r="386" spans="1:31" ht="16.5">
      <c r="A386" s="2">
        <v>24.01</v>
      </c>
      <c r="B386" s="5" t="s">
        <v>140</v>
      </c>
      <c r="C386" s="262"/>
      <c r="D386" s="271"/>
      <c r="E386" s="262"/>
      <c r="F386" s="271"/>
      <c r="G386" s="271"/>
      <c r="H386" s="271"/>
      <c r="I386" s="539"/>
      <c r="J386" s="271"/>
      <c r="K386" s="262"/>
      <c r="L386" s="271"/>
      <c r="M386" s="262"/>
      <c r="N386" s="271"/>
      <c r="O386" s="229"/>
      <c r="P386" s="262"/>
      <c r="Q386" s="271"/>
      <c r="R386" s="262"/>
      <c r="S386" s="271"/>
      <c r="T386" s="262"/>
      <c r="U386" s="271"/>
      <c r="V386" s="262"/>
      <c r="W386" s="271"/>
      <c r="X386" s="229"/>
      <c r="Y386" s="262"/>
      <c r="Z386" s="271"/>
      <c r="AA386" s="262"/>
      <c r="AB386" s="271"/>
      <c r="AC386" s="5"/>
      <c r="AD386" s="193">
        <f t="shared" si="217"/>
        <v>0</v>
      </c>
      <c r="AE386" s="190" t="b">
        <f t="shared" si="218"/>
        <v>1</v>
      </c>
    </row>
    <row r="387" spans="1:31" ht="16.5">
      <c r="A387" s="2"/>
      <c r="B387" s="5" t="s">
        <v>141</v>
      </c>
      <c r="C387" s="264">
        <v>1</v>
      </c>
      <c r="D387" s="265">
        <v>7</v>
      </c>
      <c r="E387" s="264">
        <v>1</v>
      </c>
      <c r="F387" s="265">
        <v>6.3</v>
      </c>
      <c r="G387" s="265">
        <f t="shared" ref="G387:H390" si="300">E387/C387*100</f>
        <v>100</v>
      </c>
      <c r="H387" s="265">
        <f t="shared" si="300"/>
        <v>90</v>
      </c>
      <c r="I387" s="539">
        <f t="shared" ref="I387:I389" si="301">C387-E387</f>
        <v>0</v>
      </c>
      <c r="J387" s="271">
        <f t="shared" ref="J387:J389" si="302">D387-F387</f>
        <v>0.70000000000000018</v>
      </c>
      <c r="K387" s="264">
        <v>0</v>
      </c>
      <c r="L387" s="265">
        <v>0</v>
      </c>
      <c r="M387" s="264">
        <v>0</v>
      </c>
      <c r="N387" s="265">
        <v>0</v>
      </c>
      <c r="O387" s="269"/>
      <c r="P387" s="264">
        <v>1</v>
      </c>
      <c r="Q387" s="265">
        <v>10.666666666666666</v>
      </c>
      <c r="R387" s="264">
        <f t="shared" ref="R387" si="303">P387</f>
        <v>1</v>
      </c>
      <c r="S387" s="265">
        <f t="shared" ref="S387" si="304">Q387</f>
        <v>10.666666666666666</v>
      </c>
      <c r="T387" s="264">
        <v>0</v>
      </c>
      <c r="U387" s="265">
        <v>0</v>
      </c>
      <c r="V387" s="264">
        <v>0</v>
      </c>
      <c r="W387" s="265">
        <v>0</v>
      </c>
      <c r="X387" s="269"/>
      <c r="Y387" s="264">
        <v>1</v>
      </c>
      <c r="Z387" s="602">
        <v>9.9499999999999993</v>
      </c>
      <c r="AA387" s="262">
        <f t="shared" ref="AA387:AB389" si="305">Y387+V387+T387</f>
        <v>1</v>
      </c>
      <c r="AB387" s="271">
        <f t="shared" si="305"/>
        <v>9.9499999999999993</v>
      </c>
      <c r="AC387" s="305"/>
      <c r="AD387" s="193">
        <f t="shared" si="217"/>
        <v>9.9499999999999993</v>
      </c>
      <c r="AE387" s="190" t="b">
        <f t="shared" si="218"/>
        <v>1</v>
      </c>
    </row>
    <row r="388" spans="1:31" ht="16.5">
      <c r="A388" s="2"/>
      <c r="B388" s="7" t="s">
        <v>142</v>
      </c>
      <c r="C388" s="264">
        <v>30</v>
      </c>
      <c r="D388" s="265">
        <v>0.12</v>
      </c>
      <c r="E388" s="264">
        <v>0</v>
      </c>
      <c r="F388" s="265">
        <v>0</v>
      </c>
      <c r="G388" s="265">
        <f t="shared" si="300"/>
        <v>0</v>
      </c>
      <c r="H388" s="265">
        <f t="shared" si="300"/>
        <v>0</v>
      </c>
      <c r="I388" s="539">
        <f t="shared" si="301"/>
        <v>30</v>
      </c>
      <c r="J388" s="271">
        <f t="shared" si="302"/>
        <v>0.12</v>
      </c>
      <c r="K388" s="264">
        <v>0</v>
      </c>
      <c r="L388" s="265">
        <v>0</v>
      </c>
      <c r="M388" s="264">
        <v>0</v>
      </c>
      <c r="N388" s="265">
        <v>0</v>
      </c>
      <c r="O388" s="269">
        <v>4.0000000000000001E-3</v>
      </c>
      <c r="P388" s="264">
        <v>30</v>
      </c>
      <c r="Q388" s="265">
        <f t="shared" ref="Q388" si="306">P388*O388</f>
        <v>0.12</v>
      </c>
      <c r="R388" s="264">
        <f t="shared" ref="R388" si="307">P388</f>
        <v>30</v>
      </c>
      <c r="S388" s="265">
        <f t="shared" ref="S388" si="308">Q388</f>
        <v>0.12</v>
      </c>
      <c r="T388" s="264">
        <v>0</v>
      </c>
      <c r="U388" s="265">
        <v>0</v>
      </c>
      <c r="V388" s="264">
        <v>0</v>
      </c>
      <c r="W388" s="265">
        <v>0</v>
      </c>
      <c r="X388" s="269">
        <v>4.0000000000000001E-3</v>
      </c>
      <c r="Y388" s="264"/>
      <c r="Z388" s="265"/>
      <c r="AA388" s="262">
        <f t="shared" si="305"/>
        <v>0</v>
      </c>
      <c r="AB388" s="271">
        <f t="shared" si="305"/>
        <v>0</v>
      </c>
      <c r="AC388" s="7"/>
      <c r="AD388" s="193">
        <f t="shared" si="217"/>
        <v>0</v>
      </c>
      <c r="AE388" s="190" t="b">
        <f t="shared" si="218"/>
        <v>1</v>
      </c>
    </row>
    <row r="389" spans="1:31" ht="16.5">
      <c r="A389" s="2"/>
      <c r="B389" s="5" t="s">
        <v>143</v>
      </c>
      <c r="C389" s="264">
        <v>1</v>
      </c>
      <c r="D389" s="265">
        <v>1</v>
      </c>
      <c r="E389" s="264">
        <v>0</v>
      </c>
      <c r="F389" s="265">
        <v>0</v>
      </c>
      <c r="G389" s="265">
        <f t="shared" si="300"/>
        <v>0</v>
      </c>
      <c r="H389" s="265">
        <f t="shared" si="300"/>
        <v>0</v>
      </c>
      <c r="I389" s="539">
        <f t="shared" si="301"/>
        <v>1</v>
      </c>
      <c r="J389" s="271">
        <f t="shared" si="302"/>
        <v>1</v>
      </c>
      <c r="K389" s="264">
        <v>0</v>
      </c>
      <c r="L389" s="265">
        <v>0</v>
      </c>
      <c r="M389" s="264">
        <v>0</v>
      </c>
      <c r="N389" s="265">
        <v>0</v>
      </c>
      <c r="O389" s="269">
        <v>1</v>
      </c>
      <c r="P389" s="264">
        <v>1</v>
      </c>
      <c r="Q389" s="265">
        <f t="shared" ref="Q389" si="309">P389*O389</f>
        <v>1</v>
      </c>
      <c r="R389" s="264">
        <f t="shared" ref="R389" si="310">P389</f>
        <v>1</v>
      </c>
      <c r="S389" s="265">
        <f t="shared" ref="S389" si="311">Q389</f>
        <v>1</v>
      </c>
      <c r="T389" s="264">
        <v>0</v>
      </c>
      <c r="U389" s="265">
        <v>0</v>
      </c>
      <c r="V389" s="264">
        <v>0</v>
      </c>
      <c r="W389" s="265">
        <v>0</v>
      </c>
      <c r="X389" s="269">
        <v>1</v>
      </c>
      <c r="Y389" s="264"/>
      <c r="Z389" s="265"/>
      <c r="AA389" s="262">
        <f t="shared" si="305"/>
        <v>0</v>
      </c>
      <c r="AB389" s="271">
        <f t="shared" si="305"/>
        <v>0</v>
      </c>
      <c r="AC389" s="5"/>
      <c r="AD389" s="193">
        <f t="shared" si="217"/>
        <v>0</v>
      </c>
      <c r="AE389" s="190" t="b">
        <f t="shared" si="218"/>
        <v>1</v>
      </c>
    </row>
    <row r="390" spans="1:31" s="279" customFormat="1" ht="16.5">
      <c r="A390" s="182"/>
      <c r="B390" s="185" t="s">
        <v>36</v>
      </c>
      <c r="C390" s="268">
        <f>SUM(C387:C389)</f>
        <v>32</v>
      </c>
      <c r="D390" s="302">
        <f t="shared" ref="D390:N390" si="312">SUM(D387:D389)</f>
        <v>8.120000000000001</v>
      </c>
      <c r="E390" s="268">
        <f t="shared" si="312"/>
        <v>1</v>
      </c>
      <c r="F390" s="302">
        <f>SUM(F387:F389)</f>
        <v>6.3</v>
      </c>
      <c r="G390" s="573">
        <f t="shared" si="300"/>
        <v>3.125</v>
      </c>
      <c r="H390" s="573">
        <f t="shared" si="300"/>
        <v>77.586206896551715</v>
      </c>
      <c r="I390" s="361">
        <f t="shared" si="312"/>
        <v>31</v>
      </c>
      <c r="J390" s="302">
        <f t="shared" si="312"/>
        <v>1.8200000000000003</v>
      </c>
      <c r="K390" s="268">
        <f t="shared" si="312"/>
        <v>0</v>
      </c>
      <c r="L390" s="302">
        <f t="shared" si="312"/>
        <v>0</v>
      </c>
      <c r="M390" s="268">
        <f t="shared" si="312"/>
        <v>0</v>
      </c>
      <c r="N390" s="302">
        <f t="shared" si="312"/>
        <v>0</v>
      </c>
      <c r="O390" s="301"/>
      <c r="P390" s="268">
        <f t="shared" ref="P390:S390" si="313">SUM(P387:P389)</f>
        <v>32</v>
      </c>
      <c r="Q390" s="302">
        <f t="shared" si="313"/>
        <v>11.786666666666665</v>
      </c>
      <c r="R390" s="268">
        <f t="shared" si="313"/>
        <v>32</v>
      </c>
      <c r="S390" s="302">
        <f t="shared" si="313"/>
        <v>11.786666666666665</v>
      </c>
      <c r="T390" s="268">
        <f t="shared" ref="T390:W390" si="314">SUM(T387:T389)</f>
        <v>0</v>
      </c>
      <c r="U390" s="302">
        <f t="shared" si="314"/>
        <v>0</v>
      </c>
      <c r="V390" s="268">
        <f t="shared" si="314"/>
        <v>0</v>
      </c>
      <c r="W390" s="302">
        <f t="shared" si="314"/>
        <v>0</v>
      </c>
      <c r="X390" s="301"/>
      <c r="Y390" s="268">
        <f t="shared" ref="Y390:Z390" si="315">SUM(Y387:Y389)</f>
        <v>1</v>
      </c>
      <c r="Z390" s="302">
        <f t="shared" si="315"/>
        <v>9.9499999999999993</v>
      </c>
      <c r="AA390" s="268">
        <f t="shared" ref="AA390:AB390" si="316">SUM(AA387:AA389)</f>
        <v>1</v>
      </c>
      <c r="AB390" s="302">
        <f t="shared" si="316"/>
        <v>9.9499999999999993</v>
      </c>
      <c r="AC390" s="185"/>
      <c r="AD390" s="278">
        <f t="shared" si="217"/>
        <v>9.9499999999999993</v>
      </c>
      <c r="AE390" s="279" t="b">
        <f t="shared" si="218"/>
        <v>1</v>
      </c>
    </row>
    <row r="391" spans="1:31" ht="42.75">
      <c r="A391" s="2">
        <v>24.02</v>
      </c>
      <c r="B391" s="5" t="s">
        <v>144</v>
      </c>
      <c r="C391" s="262"/>
      <c r="D391" s="271"/>
      <c r="E391" s="262"/>
      <c r="F391" s="271"/>
      <c r="G391" s="271"/>
      <c r="H391" s="271"/>
      <c r="I391" s="539"/>
      <c r="J391" s="271"/>
      <c r="K391" s="262"/>
      <c r="L391" s="271"/>
      <c r="M391" s="262"/>
      <c r="N391" s="271"/>
      <c r="O391" s="229"/>
      <c r="P391" s="262"/>
      <c r="Q391" s="271"/>
      <c r="R391" s="262"/>
      <c r="S391" s="271"/>
      <c r="T391" s="262"/>
      <c r="U391" s="271"/>
      <c r="V391" s="262"/>
      <c r="W391" s="271"/>
      <c r="X391" s="229"/>
      <c r="Y391" s="262"/>
      <c r="Z391" s="271"/>
      <c r="AA391" s="262"/>
      <c r="AB391" s="271"/>
      <c r="AC391" s="5"/>
      <c r="AD391" s="193">
        <f t="shared" si="217"/>
        <v>0</v>
      </c>
      <c r="AE391" s="190" t="b">
        <f t="shared" si="218"/>
        <v>1</v>
      </c>
    </row>
    <row r="392" spans="1:31" ht="16.5">
      <c r="A392" s="2"/>
      <c r="B392" s="5" t="s">
        <v>41</v>
      </c>
      <c r="C392" s="264">
        <v>1</v>
      </c>
      <c r="D392" s="265">
        <v>0.66900000000000004</v>
      </c>
      <c r="E392" s="264">
        <v>1</v>
      </c>
      <c r="F392" s="265">
        <v>8.5999999999999993E-2</v>
      </c>
      <c r="G392" s="265">
        <f t="shared" ref="G392:H394" si="317">E392/C392*100</f>
        <v>100</v>
      </c>
      <c r="H392" s="265">
        <f t="shared" si="317"/>
        <v>12.855007473841553</v>
      </c>
      <c r="I392" s="539">
        <f t="shared" ref="I392:I395" si="318">C392-E392</f>
        <v>0</v>
      </c>
      <c r="J392" s="271">
        <f t="shared" ref="J392:J395" si="319">D392-F392</f>
        <v>0.58300000000000007</v>
      </c>
      <c r="K392" s="264">
        <v>0</v>
      </c>
      <c r="L392" s="265">
        <v>0</v>
      </c>
      <c r="M392" s="264">
        <v>0</v>
      </c>
      <c r="N392" s="265">
        <v>0</v>
      </c>
      <c r="O392" s="269">
        <v>0.66933299999999996</v>
      </c>
      <c r="P392" s="264">
        <v>1</v>
      </c>
      <c r="Q392" s="265">
        <f>O392*P392</f>
        <v>0.66933299999999996</v>
      </c>
      <c r="R392" s="264">
        <f>P392</f>
        <v>1</v>
      </c>
      <c r="S392" s="265">
        <f>Q392</f>
        <v>0.66933299999999996</v>
      </c>
      <c r="T392" s="264">
        <v>0</v>
      </c>
      <c r="U392" s="265">
        <v>0</v>
      </c>
      <c r="V392" s="264">
        <v>0</v>
      </c>
      <c r="W392" s="265">
        <v>0</v>
      </c>
      <c r="X392" s="269"/>
      <c r="Y392" s="264"/>
      <c r="Z392" s="265"/>
      <c r="AA392" s="262">
        <f t="shared" ref="AA392:AB395" si="320">Y392+V392+T392</f>
        <v>0</v>
      </c>
      <c r="AB392" s="271">
        <f t="shared" si="320"/>
        <v>0</v>
      </c>
      <c r="AC392" s="5"/>
      <c r="AD392" s="193">
        <f t="shared" ref="AD392:AD395" si="321">AB392</f>
        <v>0</v>
      </c>
      <c r="AE392" s="190" t="b">
        <f t="shared" ref="AE392:AE396" si="322">AB392=Z392</f>
        <v>1</v>
      </c>
    </row>
    <row r="393" spans="1:31" ht="16.5">
      <c r="A393" s="2"/>
      <c r="B393" s="5" t="s">
        <v>42</v>
      </c>
      <c r="C393" s="262">
        <v>1</v>
      </c>
      <c r="D393" s="271">
        <v>2.2040000000000002</v>
      </c>
      <c r="E393" s="262">
        <v>1</v>
      </c>
      <c r="F393" s="271">
        <v>2.2040000000000002</v>
      </c>
      <c r="G393" s="271">
        <f t="shared" si="317"/>
        <v>100</v>
      </c>
      <c r="H393" s="271">
        <f t="shared" si="317"/>
        <v>100</v>
      </c>
      <c r="I393" s="539">
        <f t="shared" ref="I393" si="323">C393-E393</f>
        <v>0</v>
      </c>
      <c r="J393" s="271">
        <f t="shared" ref="J393" si="324">D393-F393</f>
        <v>0</v>
      </c>
      <c r="K393" s="262"/>
      <c r="L393" s="271"/>
      <c r="M393" s="262"/>
      <c r="N393" s="271"/>
      <c r="O393" s="262">
        <v>2.2040000000000002</v>
      </c>
      <c r="P393" s="262">
        <v>1</v>
      </c>
      <c r="Q393" s="265">
        <f>O393*P393</f>
        <v>2.2040000000000002</v>
      </c>
      <c r="R393" s="264">
        <f t="shared" ref="R393:R395" si="325">P393</f>
        <v>1</v>
      </c>
      <c r="S393" s="271">
        <f>Q393</f>
        <v>2.2040000000000002</v>
      </c>
      <c r="T393" s="262"/>
      <c r="U393" s="271"/>
      <c r="V393" s="262"/>
      <c r="W393" s="271"/>
      <c r="X393" s="262"/>
      <c r="Y393" s="262"/>
      <c r="Z393" s="265"/>
      <c r="AA393" s="262">
        <f t="shared" si="320"/>
        <v>0</v>
      </c>
      <c r="AB393" s="271">
        <f t="shared" si="320"/>
        <v>0</v>
      </c>
      <c r="AC393" s="5"/>
      <c r="AD393" s="193">
        <f t="shared" si="321"/>
        <v>0</v>
      </c>
      <c r="AE393" s="190" t="b">
        <f t="shared" si="322"/>
        <v>1</v>
      </c>
    </row>
    <row r="394" spans="1:31" ht="16.5">
      <c r="A394" s="2"/>
      <c r="B394" s="5" t="s">
        <v>66</v>
      </c>
      <c r="C394" s="262">
        <v>1</v>
      </c>
      <c r="D394" s="271">
        <v>8.4220000000000006</v>
      </c>
      <c r="E394" s="262">
        <v>1</v>
      </c>
      <c r="F394" s="271">
        <f>D394-8.34</f>
        <v>8.2000000000000739E-2</v>
      </c>
      <c r="G394" s="271">
        <f t="shared" si="317"/>
        <v>100</v>
      </c>
      <c r="H394" s="271">
        <f t="shared" si="317"/>
        <v>0.97364046544764582</v>
      </c>
      <c r="I394" s="539">
        <f t="shared" si="318"/>
        <v>0</v>
      </c>
      <c r="J394" s="271">
        <f t="shared" si="319"/>
        <v>8.34</v>
      </c>
      <c r="K394" s="262"/>
      <c r="L394" s="271"/>
      <c r="M394" s="262"/>
      <c r="N394" s="271">
        <v>8.34</v>
      </c>
      <c r="O394" s="613">
        <f>5.440333*1.548</f>
        <v>8.4216354839999994</v>
      </c>
      <c r="P394" s="262">
        <v>1</v>
      </c>
      <c r="Q394" s="265">
        <f>O394*P394</f>
        <v>8.4216354839999994</v>
      </c>
      <c r="R394" s="264">
        <f t="shared" si="325"/>
        <v>1</v>
      </c>
      <c r="S394" s="271">
        <f>Q394+L394+N394</f>
        <v>16.761635483999999</v>
      </c>
      <c r="T394" s="262"/>
      <c r="U394" s="271"/>
      <c r="V394" s="262"/>
      <c r="W394" s="271">
        <v>8.34</v>
      </c>
      <c r="X394" s="590">
        <v>3.0100000000000001E-3</v>
      </c>
      <c r="Y394" s="275">
        <v>6667</v>
      </c>
      <c r="Z394" s="602">
        <v>10.16</v>
      </c>
      <c r="AA394" s="275">
        <f t="shared" si="320"/>
        <v>6667</v>
      </c>
      <c r="AB394" s="271">
        <f t="shared" si="320"/>
        <v>18.5</v>
      </c>
      <c r="AC394" s="5"/>
      <c r="AD394" s="193">
        <f t="shared" si="321"/>
        <v>18.5</v>
      </c>
      <c r="AE394" s="190" t="b">
        <f t="shared" si="322"/>
        <v>0</v>
      </c>
    </row>
    <row r="395" spans="1:31" s="329" customFormat="1" ht="16.5">
      <c r="A395" s="325">
        <v>24.03</v>
      </c>
      <c r="B395" s="326" t="s">
        <v>145</v>
      </c>
      <c r="C395" s="591">
        <v>1</v>
      </c>
      <c r="D395" s="593">
        <v>3</v>
      </c>
      <c r="E395" s="591">
        <v>1</v>
      </c>
      <c r="F395" s="593">
        <v>1.45</v>
      </c>
      <c r="G395" s="593">
        <f t="shared" ref="G395:H397" si="326">E395/C395*100</f>
        <v>100</v>
      </c>
      <c r="H395" s="593">
        <f t="shared" si="326"/>
        <v>48.333333333333336</v>
      </c>
      <c r="I395" s="539">
        <f t="shared" si="318"/>
        <v>0</v>
      </c>
      <c r="J395" s="271">
        <f t="shared" si="319"/>
        <v>1.55</v>
      </c>
      <c r="K395" s="591">
        <v>0</v>
      </c>
      <c r="L395" s="593">
        <v>0</v>
      </c>
      <c r="M395" s="591">
        <v>0</v>
      </c>
      <c r="N395" s="593">
        <v>0</v>
      </c>
      <c r="O395" s="592">
        <v>5.26</v>
      </c>
      <c r="P395" s="591">
        <v>1</v>
      </c>
      <c r="Q395" s="593">
        <f t="shared" ref="Q395" si="327">P395*O395</f>
        <v>5.26</v>
      </c>
      <c r="R395" s="591">
        <f t="shared" si="325"/>
        <v>1</v>
      </c>
      <c r="S395" s="593">
        <f t="shared" ref="S395" si="328">Q395</f>
        <v>5.26</v>
      </c>
      <c r="T395" s="591">
        <v>0</v>
      </c>
      <c r="U395" s="593">
        <v>0</v>
      </c>
      <c r="V395" s="591">
        <v>0</v>
      </c>
      <c r="W395" s="593">
        <v>0</v>
      </c>
      <c r="X395" s="592">
        <v>5.21</v>
      </c>
      <c r="Y395" s="591">
        <v>1</v>
      </c>
      <c r="Z395" s="593">
        <v>5.26</v>
      </c>
      <c r="AA395" s="327">
        <f t="shared" si="320"/>
        <v>1</v>
      </c>
      <c r="AB395" s="690">
        <f t="shared" si="320"/>
        <v>5.26</v>
      </c>
      <c r="AC395" s="326"/>
      <c r="AD395" s="328">
        <f t="shared" si="321"/>
        <v>5.26</v>
      </c>
      <c r="AE395" s="329" t="b">
        <f t="shared" si="322"/>
        <v>1</v>
      </c>
    </row>
    <row r="396" spans="1:31" s="279" customFormat="1" ht="16.5">
      <c r="A396" s="182"/>
      <c r="B396" s="185" t="s">
        <v>36</v>
      </c>
      <c r="C396" s="303">
        <f>SUM(C392:C395)</f>
        <v>4</v>
      </c>
      <c r="D396" s="302">
        <f t="shared" ref="D396:N396" si="329">SUM(D392:D395)</f>
        <v>14.295000000000002</v>
      </c>
      <c r="E396" s="303">
        <f t="shared" si="329"/>
        <v>4</v>
      </c>
      <c r="F396" s="302">
        <f>SUM(F392:F395)</f>
        <v>3.822000000000001</v>
      </c>
      <c r="G396" s="573">
        <f t="shared" si="326"/>
        <v>100</v>
      </c>
      <c r="H396" s="573">
        <f t="shared" si="326"/>
        <v>26.736621196222458</v>
      </c>
      <c r="I396" s="361">
        <f t="shared" si="329"/>
        <v>0</v>
      </c>
      <c r="J396" s="302">
        <f t="shared" si="329"/>
        <v>10.473000000000001</v>
      </c>
      <c r="K396" s="303">
        <f t="shared" si="329"/>
        <v>0</v>
      </c>
      <c r="L396" s="302">
        <f t="shared" si="329"/>
        <v>0</v>
      </c>
      <c r="M396" s="303">
        <f t="shared" si="329"/>
        <v>0</v>
      </c>
      <c r="N396" s="302">
        <f t="shared" si="329"/>
        <v>8.34</v>
      </c>
      <c r="O396" s="303"/>
      <c r="P396" s="268">
        <f>P395</f>
        <v>1</v>
      </c>
      <c r="Q396" s="302">
        <f>SUM(Q392:Q395)</f>
        <v>16.554968484</v>
      </c>
      <c r="R396" s="268">
        <f>R395</f>
        <v>1</v>
      </c>
      <c r="S396" s="302">
        <f>SUM(S392:S395)</f>
        <v>24.894968483999996</v>
      </c>
      <c r="T396" s="303">
        <f t="shared" ref="T396:W396" si="330">SUM(T392:T395)</f>
        <v>0</v>
      </c>
      <c r="U396" s="302">
        <f t="shared" si="330"/>
        <v>0</v>
      </c>
      <c r="V396" s="303">
        <f t="shared" si="330"/>
        <v>0</v>
      </c>
      <c r="W396" s="302">
        <f t="shared" si="330"/>
        <v>8.34</v>
      </c>
      <c r="X396" s="303"/>
      <c r="Y396" s="268">
        <f>Y395</f>
        <v>1</v>
      </c>
      <c r="Z396" s="302">
        <f>SUM(Z392:Z395)</f>
        <v>15.42</v>
      </c>
      <c r="AA396" s="268">
        <f>AA395</f>
        <v>1</v>
      </c>
      <c r="AB396" s="302">
        <f>SUM(AB392:AB395)</f>
        <v>23.759999999999998</v>
      </c>
      <c r="AC396" s="185"/>
      <c r="AD396" s="278">
        <f t="shared" ref="AD396:AD434" si="331">AB396</f>
        <v>23.759999999999998</v>
      </c>
      <c r="AE396" s="279" t="b">
        <f t="shared" si="322"/>
        <v>0</v>
      </c>
    </row>
    <row r="397" spans="1:31" ht="16.5">
      <c r="A397" s="2"/>
      <c r="B397" s="17" t="s">
        <v>146</v>
      </c>
      <c r="C397" s="594">
        <f>C149+C206+C260+C283+C297+C306+C311+C322+C326+C330+C333+C337+C343+C347+C383+C390+C396</f>
        <v>4169</v>
      </c>
      <c r="D397" s="274">
        <f>D149+D206+D260+D283+D297+D306+D311+D322+D326+D330+D333+D337+D343+D347+D383+D390+D396</f>
        <v>895.09949999999992</v>
      </c>
      <c r="E397" s="594">
        <f>E149+E206+E260+E283+E297+E306+E311+E322+E326+E330+E333+E337+E343+E347+E383+E390+E396</f>
        <v>725</v>
      </c>
      <c r="F397" s="274">
        <f>F149+F206+F260+F283+F297+F306+F311+F322+F326+F330+F333+F337+F343+F347+F383+F390+F396</f>
        <v>392.24</v>
      </c>
      <c r="G397" s="685">
        <f t="shared" si="326"/>
        <v>17.390261453585993</v>
      </c>
      <c r="H397" s="274">
        <f t="shared" si="326"/>
        <v>43.820826623185468</v>
      </c>
      <c r="I397" s="595">
        <f t="shared" ref="I397" si="332">I206+I260+I283+I297+I306+I311+I322+I326+I330+I333+I337+I343+I347+I383+I390+I396</f>
        <v>3466</v>
      </c>
      <c r="J397" s="274">
        <f>J149+J206+J260+J283+J297+J306+J311+J322+J326+J330+J333+J337+J343+J347+J383+J390+J396</f>
        <v>515.44949999999994</v>
      </c>
      <c r="K397" s="274">
        <f>K149+K206+K260+K283+K297+K306+K311+K322+K326+K330+K333+K337+K343+K347+K383+K390+K396</f>
        <v>0</v>
      </c>
      <c r="L397" s="274">
        <f>L206+L260+L283+L297+L306+L311+L322+L326+L330+L333+L337+L343+L347+L383+L390+L396</f>
        <v>323.79999999999995</v>
      </c>
      <c r="M397" s="596"/>
      <c r="N397" s="686"/>
      <c r="O397" s="273"/>
      <c r="P397" s="597">
        <f>P149+P206+P260+P283+P297+P306+P311+P322+P326+P330+P333+P337+P343+P347+P383+P390+P396</f>
        <v>4369</v>
      </c>
      <c r="Q397" s="274">
        <f>Q149+Q206+Q260+Q283+Q297+Q306+Q311+Q322+Q326+Q330+Q333+Q337+Q343+Q347+Q383+Q390+Q396</f>
        <v>575.68843515066658</v>
      </c>
      <c r="R397" s="597">
        <f>R149+R206+R260+R283+R297+R306+R311+R322+R326+R330+R333+R337+R343+R347+R383+R390+R396</f>
        <v>4366</v>
      </c>
      <c r="S397" s="274">
        <f>S149+S206+S260+S283+S297+S306+S311+S322+S326+S330+S333+S337+S343+S347+S383+S390+S396</f>
        <v>975.2784351506665</v>
      </c>
      <c r="T397" s="274">
        <f t="shared" ref="T397:W397" si="333">T206+T260+T283+T297+T306+T311+T322+T326+T330+T333+T337+T343+T347+T383+T390+T396</f>
        <v>0</v>
      </c>
      <c r="U397" s="274">
        <f t="shared" si="333"/>
        <v>323.79999999999995</v>
      </c>
      <c r="V397" s="596"/>
      <c r="W397" s="274">
        <f t="shared" si="333"/>
        <v>50.790000000000006</v>
      </c>
      <c r="X397" s="273"/>
      <c r="Y397" s="597">
        <f>Y149+Y206+Y260+Y283+Y297+Y306+Y311+Y322+Y326+Y330+Y333+Y337+Y343+Y347+Y383+Y390+Y396</f>
        <v>4166</v>
      </c>
      <c r="Z397" s="274">
        <f>Z149+Z206+Z260+Z283+Z297+Z306+Z311+Z322+Z326+Z330+Z333+Z337+Z343+Z347+Z383+Z390+Z396</f>
        <v>452.22680000000003</v>
      </c>
      <c r="AA397" s="597">
        <f>AA149+AA206+AA260+AA283+AA297+AA306+AA311+AA322+AA326+AA330+AA333+AA337+AA343+AA347+AA383+AA390+AA396</f>
        <v>4147</v>
      </c>
      <c r="AB397" s="274">
        <f>AB149+AB206+AB260+AB283+AB297+AB306+AB311+AB322+AB326+AB330+AB333+AB337+AB343+AB347+AB383+AB390+AB396</f>
        <v>826.81680000000006</v>
      </c>
      <c r="AC397" s="276">
        <f>AB397-S397</f>
        <v>-148.46163515066644</v>
      </c>
      <c r="AD397" s="193">
        <f t="shared" si="331"/>
        <v>826.81680000000006</v>
      </c>
    </row>
    <row r="398" spans="1:31" ht="16.5">
      <c r="A398" s="1">
        <v>25</v>
      </c>
      <c r="B398" s="3" t="s">
        <v>147</v>
      </c>
      <c r="C398" s="17"/>
      <c r="D398" s="276"/>
      <c r="E398" s="17"/>
      <c r="F398" s="276"/>
      <c r="G398" s="276"/>
      <c r="H398" s="276"/>
      <c r="I398" s="359"/>
      <c r="J398" s="276"/>
      <c r="K398" s="17"/>
      <c r="L398" s="276"/>
      <c r="M398" s="17"/>
      <c r="N398" s="276"/>
      <c r="O398" s="239"/>
      <c r="P398" s="17"/>
      <c r="Q398" s="276"/>
      <c r="R398" s="17"/>
      <c r="S398" s="276"/>
      <c r="T398" s="17"/>
      <c r="U398" s="276"/>
      <c r="V398" s="17"/>
      <c r="W398" s="276"/>
      <c r="X398" s="239"/>
      <c r="Y398" s="17"/>
      <c r="Z398" s="276"/>
      <c r="AA398" s="17"/>
      <c r="AB398" s="276"/>
      <c r="AC398" s="3"/>
      <c r="AD398" s="193">
        <f t="shared" si="331"/>
        <v>0</v>
      </c>
    </row>
    <row r="399" spans="1:31" ht="16.5">
      <c r="A399" s="2">
        <v>25.01</v>
      </c>
      <c r="B399" s="5" t="s">
        <v>148</v>
      </c>
      <c r="C399" s="262"/>
      <c r="D399" s="271"/>
      <c r="E399" s="262"/>
      <c r="F399" s="271"/>
      <c r="G399" s="271"/>
      <c r="H399" s="271"/>
      <c r="I399" s="539">
        <f t="shared" ref="I399:I400" si="334">C399-E399</f>
        <v>0</v>
      </c>
      <c r="J399" s="271">
        <f t="shared" ref="J399:J400" si="335">D399-F399</f>
        <v>0</v>
      </c>
      <c r="K399" s="262"/>
      <c r="L399" s="271"/>
      <c r="M399" s="262"/>
      <c r="N399" s="271"/>
      <c r="O399" s="229"/>
      <c r="P399" s="262"/>
      <c r="Q399" s="271"/>
      <c r="R399" s="262"/>
      <c r="S399" s="271"/>
      <c r="T399" s="262">
        <v>0</v>
      </c>
      <c r="U399" s="271"/>
      <c r="V399" s="262"/>
      <c r="W399" s="271"/>
      <c r="X399" s="229"/>
      <c r="Y399" s="262"/>
      <c r="Z399" s="271"/>
      <c r="AA399" s="262"/>
      <c r="AB399" s="271"/>
      <c r="AC399" s="5"/>
      <c r="AD399" s="193">
        <f t="shared" si="331"/>
        <v>0</v>
      </c>
    </row>
    <row r="400" spans="1:31" ht="16.5">
      <c r="A400" s="2">
        <v>25.02</v>
      </c>
      <c r="B400" s="5" t="s">
        <v>149</v>
      </c>
      <c r="C400" s="262"/>
      <c r="D400" s="271"/>
      <c r="E400" s="262"/>
      <c r="F400" s="271"/>
      <c r="G400" s="271"/>
      <c r="H400" s="271"/>
      <c r="I400" s="539">
        <f t="shared" si="334"/>
        <v>0</v>
      </c>
      <c r="J400" s="271">
        <f t="shared" si="335"/>
        <v>0</v>
      </c>
      <c r="K400" s="262"/>
      <c r="L400" s="271"/>
      <c r="M400" s="262"/>
      <c r="N400" s="271"/>
      <c r="O400" s="229"/>
      <c r="P400" s="262"/>
      <c r="Q400" s="271"/>
      <c r="R400" s="262"/>
      <c r="S400" s="271"/>
      <c r="T400" s="262"/>
      <c r="U400" s="271"/>
      <c r="V400" s="262"/>
      <c r="W400" s="271"/>
      <c r="X400" s="229"/>
      <c r="Y400" s="262"/>
      <c r="Z400" s="271"/>
      <c r="AA400" s="262"/>
      <c r="AB400" s="271"/>
      <c r="AC400" s="5"/>
      <c r="AD400" s="193">
        <f t="shared" si="331"/>
        <v>0</v>
      </c>
    </row>
    <row r="401" spans="1:30" ht="16.5">
      <c r="A401" s="2"/>
      <c r="B401" s="17" t="s">
        <v>36</v>
      </c>
      <c r="C401" s="570"/>
      <c r="D401" s="598"/>
      <c r="E401" s="570"/>
      <c r="F401" s="598"/>
      <c r="G401" s="265"/>
      <c r="H401" s="265"/>
      <c r="I401" s="581"/>
      <c r="J401" s="598"/>
      <c r="K401" s="570"/>
      <c r="L401" s="598"/>
      <c r="M401" s="570"/>
      <c r="N401" s="598"/>
      <c r="O401" s="570"/>
      <c r="P401" s="570"/>
      <c r="Q401" s="598"/>
      <c r="R401" s="570"/>
      <c r="S401" s="598"/>
      <c r="T401" s="570"/>
      <c r="U401" s="598"/>
      <c r="V401" s="570"/>
      <c r="W401" s="598"/>
      <c r="X401" s="570"/>
      <c r="Y401" s="570">
        <f>SUM(Y399:Y400)</f>
        <v>0</v>
      </c>
      <c r="Z401" s="598"/>
      <c r="AA401" s="570">
        <f>SUM(AA399:AA400)</f>
        <v>0</v>
      </c>
      <c r="AB401" s="598"/>
      <c r="AC401" s="17"/>
      <c r="AD401" s="193">
        <f t="shared" si="331"/>
        <v>0</v>
      </c>
    </row>
    <row r="402" spans="1:30" ht="16.5">
      <c r="A402" s="2"/>
      <c r="B402" s="17" t="s">
        <v>150</v>
      </c>
      <c r="C402" s="597">
        <f>C397+C401</f>
        <v>4169</v>
      </c>
      <c r="D402" s="598">
        <f t="shared" ref="D402:F402" si="336">D397+D401</f>
        <v>895.09949999999992</v>
      </c>
      <c r="E402" s="597">
        <f t="shared" si="336"/>
        <v>725</v>
      </c>
      <c r="F402" s="598">
        <f t="shared" si="336"/>
        <v>392.24</v>
      </c>
      <c r="G402" s="598">
        <f>E402/C402*100</f>
        <v>17.390261453585993</v>
      </c>
      <c r="H402" s="598">
        <f>F402/D402*100</f>
        <v>43.820826623185468</v>
      </c>
      <c r="I402" s="597">
        <f>I397+I401</f>
        <v>3466</v>
      </c>
      <c r="J402" s="598">
        <f t="shared" ref="J402" si="337">J397+J401</f>
        <v>515.44949999999994</v>
      </c>
      <c r="K402" s="597">
        <f t="shared" ref="K402:N402" si="338">K401+K396+K390+K383+K347+K343+K337+K333+K330+K326+K322+K311+K306+K297+K283+K260</f>
        <v>0</v>
      </c>
      <c r="L402" s="598">
        <f t="shared" si="338"/>
        <v>323.79999999999995</v>
      </c>
      <c r="M402" s="597">
        <f t="shared" si="338"/>
        <v>0</v>
      </c>
      <c r="N402" s="598">
        <f t="shared" si="338"/>
        <v>75.789999999999992</v>
      </c>
      <c r="O402" s="597">
        <f>O401+O396+O390+O383+O347+O343+O337+O333+O330+O326+O322+O311+O306+O297+O283+O260+O148</f>
        <v>0.55000000000000004</v>
      </c>
      <c r="P402" s="597">
        <f t="shared" ref="P402:S402" si="339">P397+P401</f>
        <v>4369</v>
      </c>
      <c r="Q402" s="598">
        <f t="shared" si="339"/>
        <v>575.68843515066658</v>
      </c>
      <c r="R402" s="597">
        <f t="shared" si="339"/>
        <v>4366</v>
      </c>
      <c r="S402" s="598">
        <f t="shared" si="339"/>
        <v>975.2784351506665</v>
      </c>
      <c r="T402" s="597">
        <f t="shared" ref="T402:W402" si="340">T401+T396+T390+T383+T347+T343+T337+T333+T330+T326+T322+T311+T306+T297+T283+T260</f>
        <v>0</v>
      </c>
      <c r="U402" s="598">
        <f t="shared" si="340"/>
        <v>323.79999999999995</v>
      </c>
      <c r="V402" s="597">
        <f t="shared" si="340"/>
        <v>0</v>
      </c>
      <c r="W402" s="598">
        <f t="shared" si="340"/>
        <v>50.790000000000006</v>
      </c>
      <c r="X402" s="597">
        <f>X401+X396+X390+X383+X347+X343+X337+X333+X330+X326+X322+X311+X306+X297+X283+X260+X148</f>
        <v>0.55000000000000004</v>
      </c>
      <c r="Y402" s="597">
        <f t="shared" ref="Y402:AB402" si="341">Y397+Y401</f>
        <v>4166</v>
      </c>
      <c r="Z402" s="598">
        <f t="shared" si="341"/>
        <v>452.22680000000003</v>
      </c>
      <c r="AA402" s="597">
        <f t="shared" si="341"/>
        <v>4147</v>
      </c>
      <c r="AB402" s="598">
        <f t="shared" si="341"/>
        <v>826.81680000000006</v>
      </c>
      <c r="AC402" s="17"/>
      <c r="AD402" s="193">
        <f t="shared" si="331"/>
        <v>826.81680000000006</v>
      </c>
    </row>
    <row r="403" spans="1:30" ht="28.5" hidden="1">
      <c r="A403" s="1">
        <v>26</v>
      </c>
      <c r="B403" s="3" t="s">
        <v>151</v>
      </c>
      <c r="C403" s="3"/>
      <c r="D403" s="311"/>
      <c r="E403" s="3"/>
      <c r="F403" s="311"/>
      <c r="G403" s="311"/>
      <c r="H403" s="311"/>
      <c r="I403" s="341"/>
      <c r="J403" s="311"/>
      <c r="K403" s="3"/>
      <c r="L403" s="311"/>
      <c r="M403" s="3"/>
      <c r="N403" s="311"/>
      <c r="O403" s="239"/>
      <c r="P403" s="3"/>
      <c r="Q403" s="311"/>
      <c r="R403" s="3"/>
      <c r="S403" s="311"/>
      <c r="T403" s="3"/>
      <c r="U403" s="311"/>
      <c r="V403" s="3"/>
      <c r="W403" s="311"/>
      <c r="X403" s="3"/>
      <c r="Y403" s="3"/>
      <c r="Z403" s="311"/>
      <c r="AA403" s="3"/>
      <c r="AB403" s="311"/>
      <c r="AC403" s="3"/>
      <c r="AD403" s="193">
        <f t="shared" si="331"/>
        <v>0</v>
      </c>
    </row>
    <row r="404" spans="1:30" ht="16.5" hidden="1">
      <c r="A404" s="4"/>
      <c r="B404" s="3" t="s">
        <v>152</v>
      </c>
      <c r="C404" s="3"/>
      <c r="D404" s="311"/>
      <c r="E404" s="3"/>
      <c r="F404" s="311"/>
      <c r="G404" s="311"/>
      <c r="H404" s="311"/>
      <c r="I404" s="341"/>
      <c r="J404" s="311"/>
      <c r="K404" s="3"/>
      <c r="L404" s="311"/>
      <c r="M404" s="3"/>
      <c r="N404" s="311"/>
      <c r="O404" s="239"/>
      <c r="P404" s="3"/>
      <c r="Q404" s="311"/>
      <c r="R404" s="3"/>
      <c r="S404" s="311"/>
      <c r="T404" s="3"/>
      <c r="U404" s="311"/>
      <c r="V404" s="3"/>
      <c r="W404" s="311"/>
      <c r="X404" s="3"/>
      <c r="Y404" s="3"/>
      <c r="Z404" s="311"/>
      <c r="AA404" s="3"/>
      <c r="AB404" s="311"/>
      <c r="AC404" s="3"/>
      <c r="AD404" s="193">
        <f t="shared" si="331"/>
        <v>0</v>
      </c>
    </row>
    <row r="405" spans="1:30" ht="16.5" hidden="1">
      <c r="A405" s="2"/>
      <c r="B405" s="3" t="s">
        <v>153</v>
      </c>
      <c r="C405" s="3"/>
      <c r="D405" s="311"/>
      <c r="E405" s="3"/>
      <c r="F405" s="311"/>
      <c r="G405" s="311"/>
      <c r="H405" s="311"/>
      <c r="I405" s="341"/>
      <c r="J405" s="311"/>
      <c r="K405" s="3"/>
      <c r="L405" s="311"/>
      <c r="M405" s="3"/>
      <c r="N405" s="311"/>
      <c r="O405" s="258"/>
      <c r="P405" s="3"/>
      <c r="Q405" s="311"/>
      <c r="R405" s="3"/>
      <c r="S405" s="311"/>
      <c r="T405" s="3"/>
      <c r="U405" s="311"/>
      <c r="V405" s="3"/>
      <c r="W405" s="311"/>
      <c r="X405" s="3"/>
      <c r="Y405" s="3"/>
      <c r="Z405" s="311"/>
      <c r="AA405" s="3"/>
      <c r="AB405" s="311"/>
      <c r="AC405" s="3"/>
      <c r="AD405" s="193">
        <f t="shared" si="331"/>
        <v>0</v>
      </c>
    </row>
    <row r="406" spans="1:30" ht="16.5" hidden="1">
      <c r="A406" s="2">
        <v>26.01</v>
      </c>
      <c r="B406" s="6" t="s">
        <v>154</v>
      </c>
      <c r="C406" s="6"/>
      <c r="D406" s="674"/>
      <c r="E406" s="6"/>
      <c r="F406" s="674"/>
      <c r="G406" s="674"/>
      <c r="H406" s="674"/>
      <c r="I406" s="342"/>
      <c r="J406" s="674"/>
      <c r="K406" s="6"/>
      <c r="L406" s="674"/>
      <c r="M406" s="6"/>
      <c r="N406" s="674"/>
      <c r="O406" s="229"/>
      <c r="P406" s="6"/>
      <c r="Q406" s="674"/>
      <c r="R406" s="6"/>
      <c r="S406" s="674"/>
      <c r="T406" s="6"/>
      <c r="U406" s="674"/>
      <c r="V406" s="6"/>
      <c r="W406" s="674"/>
      <c r="X406" s="6"/>
      <c r="Y406" s="6"/>
      <c r="Z406" s="674"/>
      <c r="AA406" s="6"/>
      <c r="AB406" s="674"/>
      <c r="AC406" s="6"/>
      <c r="AD406" s="193">
        <f t="shared" si="331"/>
        <v>0</v>
      </c>
    </row>
    <row r="407" spans="1:30" ht="16.5" hidden="1">
      <c r="A407" s="2">
        <f>+A406+0.01</f>
        <v>26.020000000000003</v>
      </c>
      <c r="B407" s="6" t="s">
        <v>155</v>
      </c>
      <c r="C407" s="6"/>
      <c r="D407" s="674"/>
      <c r="E407" s="6"/>
      <c r="F407" s="674"/>
      <c r="G407" s="674"/>
      <c r="H407" s="674"/>
      <c r="I407" s="342"/>
      <c r="J407" s="674"/>
      <c r="K407" s="6"/>
      <c r="L407" s="674"/>
      <c r="M407" s="6"/>
      <c r="N407" s="674"/>
      <c r="O407" s="229"/>
      <c r="P407" s="6"/>
      <c r="Q407" s="674"/>
      <c r="R407" s="6"/>
      <c r="S407" s="674"/>
      <c r="T407" s="6"/>
      <c r="U407" s="674"/>
      <c r="V407" s="6"/>
      <c r="W407" s="674"/>
      <c r="X407" s="6"/>
      <c r="Y407" s="6"/>
      <c r="Z407" s="674"/>
      <c r="AA407" s="6"/>
      <c r="AB407" s="674"/>
      <c r="AC407" s="6"/>
      <c r="AD407" s="193">
        <f t="shared" si="331"/>
        <v>0</v>
      </c>
    </row>
    <row r="408" spans="1:30" ht="16.5" hidden="1">
      <c r="A408" s="2">
        <f t="shared" ref="A408:A414" si="342">+A407+0.01</f>
        <v>26.030000000000005</v>
      </c>
      <c r="B408" s="6" t="s">
        <v>321</v>
      </c>
      <c r="C408" s="6"/>
      <c r="D408" s="674"/>
      <c r="E408" s="6"/>
      <c r="F408" s="674"/>
      <c r="G408" s="674"/>
      <c r="H408" s="674"/>
      <c r="I408" s="342"/>
      <c r="J408" s="674"/>
      <c r="K408" s="6"/>
      <c r="L408" s="674"/>
      <c r="M408" s="6"/>
      <c r="N408" s="674"/>
      <c r="O408" s="229"/>
      <c r="P408" s="6"/>
      <c r="Q408" s="674"/>
      <c r="R408" s="6"/>
      <c r="S408" s="674"/>
      <c r="T408" s="6"/>
      <c r="U408" s="674"/>
      <c r="V408" s="6"/>
      <c r="W408" s="674"/>
      <c r="X408" s="6"/>
      <c r="Y408" s="6"/>
      <c r="Z408" s="674"/>
      <c r="AA408" s="6"/>
      <c r="AB408" s="674"/>
      <c r="AC408" s="6"/>
      <c r="AD408" s="193">
        <f t="shared" si="331"/>
        <v>0</v>
      </c>
    </row>
    <row r="409" spans="1:30" ht="16.5" hidden="1">
      <c r="A409" s="2">
        <f t="shared" si="342"/>
        <v>26.040000000000006</v>
      </c>
      <c r="B409" s="6" t="s">
        <v>322</v>
      </c>
      <c r="C409" s="6"/>
      <c r="D409" s="674"/>
      <c r="E409" s="6"/>
      <c r="F409" s="674"/>
      <c r="G409" s="674"/>
      <c r="H409" s="674"/>
      <c r="I409" s="342"/>
      <c r="J409" s="674"/>
      <c r="K409" s="6"/>
      <c r="L409" s="674"/>
      <c r="M409" s="6"/>
      <c r="N409" s="674"/>
      <c r="O409" s="229"/>
      <c r="P409" s="6"/>
      <c r="Q409" s="674"/>
      <c r="R409" s="6"/>
      <c r="S409" s="674"/>
      <c r="T409" s="6"/>
      <c r="U409" s="674"/>
      <c r="V409" s="6"/>
      <c r="W409" s="674"/>
      <c r="X409" s="6"/>
      <c r="Y409" s="6"/>
      <c r="Z409" s="674"/>
      <c r="AA409" s="6"/>
      <c r="AB409" s="674"/>
      <c r="AC409" s="6"/>
      <c r="AD409" s="193">
        <f t="shared" si="331"/>
        <v>0</v>
      </c>
    </row>
    <row r="410" spans="1:30" ht="16.5" hidden="1">
      <c r="A410" s="2">
        <f t="shared" si="342"/>
        <v>26.050000000000008</v>
      </c>
      <c r="B410" s="6" t="s">
        <v>323</v>
      </c>
      <c r="C410" s="6"/>
      <c r="D410" s="674"/>
      <c r="E410" s="6"/>
      <c r="F410" s="674"/>
      <c r="G410" s="674"/>
      <c r="H410" s="674"/>
      <c r="I410" s="342"/>
      <c r="J410" s="674"/>
      <c r="K410" s="6"/>
      <c r="L410" s="674"/>
      <c r="M410" s="6"/>
      <c r="N410" s="674"/>
      <c r="O410" s="229"/>
      <c r="P410" s="6"/>
      <c r="Q410" s="674"/>
      <c r="R410" s="6"/>
      <c r="S410" s="674"/>
      <c r="T410" s="6"/>
      <c r="U410" s="674"/>
      <c r="V410" s="6"/>
      <c r="W410" s="674"/>
      <c r="X410" s="6"/>
      <c r="Y410" s="6"/>
      <c r="Z410" s="674"/>
      <c r="AA410" s="6"/>
      <c r="AB410" s="674"/>
      <c r="AC410" s="6"/>
      <c r="AD410" s="193">
        <f t="shared" si="331"/>
        <v>0</v>
      </c>
    </row>
    <row r="411" spans="1:30" ht="16.5" hidden="1">
      <c r="A411" s="2">
        <f t="shared" si="342"/>
        <v>26.060000000000009</v>
      </c>
      <c r="B411" s="6" t="s">
        <v>156</v>
      </c>
      <c r="C411" s="6"/>
      <c r="D411" s="674"/>
      <c r="E411" s="6"/>
      <c r="F411" s="674"/>
      <c r="G411" s="674"/>
      <c r="H411" s="674"/>
      <c r="I411" s="342"/>
      <c r="J411" s="674"/>
      <c r="K411" s="6"/>
      <c r="L411" s="674"/>
      <c r="M411" s="6"/>
      <c r="N411" s="674"/>
      <c r="O411" s="233">
        <v>3</v>
      </c>
      <c r="P411" s="6"/>
      <c r="Q411" s="674"/>
      <c r="R411" s="6"/>
      <c r="S411" s="674"/>
      <c r="T411" s="6"/>
      <c r="U411" s="674"/>
      <c r="V411" s="6"/>
      <c r="W411" s="674"/>
      <c r="X411" s="6"/>
      <c r="Y411" s="6"/>
      <c r="Z411" s="674"/>
      <c r="AA411" s="6"/>
      <c r="AB411" s="674"/>
      <c r="AC411" s="6"/>
      <c r="AD411" s="193">
        <f t="shared" si="331"/>
        <v>0</v>
      </c>
    </row>
    <row r="412" spans="1:30" ht="16.5" hidden="1">
      <c r="A412" s="2">
        <f t="shared" si="342"/>
        <v>26.070000000000011</v>
      </c>
      <c r="B412" s="6" t="s">
        <v>15</v>
      </c>
      <c r="C412" s="6"/>
      <c r="D412" s="674"/>
      <c r="E412" s="6"/>
      <c r="F412" s="674"/>
      <c r="G412" s="674"/>
      <c r="H412" s="674"/>
      <c r="I412" s="342"/>
      <c r="J412" s="674"/>
      <c r="K412" s="6"/>
      <c r="L412" s="674"/>
      <c r="M412" s="6"/>
      <c r="N412" s="674"/>
      <c r="O412" s="233">
        <v>3.5</v>
      </c>
      <c r="P412" s="6"/>
      <c r="Q412" s="674"/>
      <c r="R412" s="6"/>
      <c r="S412" s="674"/>
      <c r="T412" s="6"/>
      <c r="U412" s="674"/>
      <c r="V412" s="6"/>
      <c r="W412" s="674"/>
      <c r="X412" s="6"/>
      <c r="Y412" s="6"/>
      <c r="Z412" s="674"/>
      <c r="AA412" s="6"/>
      <c r="AB412" s="674"/>
      <c r="AC412" s="6"/>
      <c r="AD412" s="193">
        <f t="shared" si="331"/>
        <v>0</v>
      </c>
    </row>
    <row r="413" spans="1:30" ht="16.5" hidden="1">
      <c r="A413" s="2">
        <f t="shared" si="342"/>
        <v>26.080000000000013</v>
      </c>
      <c r="B413" s="6" t="s">
        <v>283</v>
      </c>
      <c r="C413" s="6"/>
      <c r="D413" s="674"/>
      <c r="E413" s="6"/>
      <c r="F413" s="674"/>
      <c r="G413" s="674"/>
      <c r="H413" s="674"/>
      <c r="I413" s="342"/>
      <c r="J413" s="674"/>
      <c r="K413" s="6"/>
      <c r="L413" s="674"/>
      <c r="M413" s="6"/>
      <c r="N413" s="674"/>
      <c r="O413" s="233">
        <v>0.75</v>
      </c>
      <c r="P413" s="6"/>
      <c r="Q413" s="674"/>
      <c r="R413" s="6"/>
      <c r="S413" s="674"/>
      <c r="T413" s="6"/>
      <c r="U413" s="674"/>
      <c r="V413" s="6"/>
      <c r="W413" s="674"/>
      <c r="X413" s="6"/>
      <c r="Y413" s="6"/>
      <c r="Z413" s="674"/>
      <c r="AA413" s="6"/>
      <c r="AB413" s="674"/>
      <c r="AC413" s="6"/>
      <c r="AD413" s="193">
        <f t="shared" si="331"/>
        <v>0</v>
      </c>
    </row>
    <row r="414" spans="1:30" ht="16.5" hidden="1">
      <c r="A414" s="2">
        <f t="shared" si="342"/>
        <v>26.090000000000014</v>
      </c>
      <c r="B414" s="6" t="s">
        <v>158</v>
      </c>
      <c r="C414" s="6"/>
      <c r="D414" s="674"/>
      <c r="E414" s="6"/>
      <c r="F414" s="674"/>
      <c r="G414" s="674"/>
      <c r="H414" s="674"/>
      <c r="I414" s="342"/>
      <c r="J414" s="674"/>
      <c r="K414" s="6"/>
      <c r="L414" s="674"/>
      <c r="M414" s="6"/>
      <c r="N414" s="674"/>
      <c r="O414" s="241"/>
      <c r="P414" s="6"/>
      <c r="Q414" s="674"/>
      <c r="R414" s="6"/>
      <c r="S414" s="674"/>
      <c r="T414" s="6"/>
      <c r="U414" s="674"/>
      <c r="V414" s="6"/>
      <c r="W414" s="674"/>
      <c r="X414" s="6"/>
      <c r="Y414" s="6"/>
      <c r="Z414" s="674"/>
      <c r="AA414" s="6"/>
      <c r="AB414" s="674"/>
      <c r="AC414" s="6"/>
      <c r="AD414" s="193">
        <f t="shared" si="331"/>
        <v>0</v>
      </c>
    </row>
    <row r="415" spans="1:30" ht="16.5" hidden="1">
      <c r="A415" s="2"/>
      <c r="B415" s="12" t="s">
        <v>159</v>
      </c>
      <c r="C415" s="12"/>
      <c r="D415" s="675"/>
      <c r="E415" s="12"/>
      <c r="F415" s="675"/>
      <c r="G415" s="675"/>
      <c r="H415" s="675"/>
      <c r="I415" s="348"/>
      <c r="J415" s="675"/>
      <c r="K415" s="12"/>
      <c r="L415" s="675"/>
      <c r="M415" s="12"/>
      <c r="N415" s="675"/>
      <c r="O415" s="240"/>
      <c r="P415" s="12"/>
      <c r="Q415" s="675"/>
      <c r="R415" s="12"/>
      <c r="S415" s="675"/>
      <c r="T415" s="12"/>
      <c r="U415" s="675"/>
      <c r="V415" s="12"/>
      <c r="W415" s="675"/>
      <c r="X415" s="12"/>
      <c r="Y415" s="12"/>
      <c r="Z415" s="675"/>
      <c r="AA415" s="12"/>
      <c r="AB415" s="675"/>
      <c r="AC415" s="12"/>
      <c r="AD415" s="193">
        <f t="shared" si="331"/>
        <v>0</v>
      </c>
    </row>
    <row r="416" spans="1:30" ht="16.5" hidden="1">
      <c r="A416" s="2"/>
      <c r="B416" s="9" t="s">
        <v>17</v>
      </c>
      <c r="C416" s="9"/>
      <c r="D416" s="676"/>
      <c r="E416" s="9"/>
      <c r="F416" s="676"/>
      <c r="G416" s="676"/>
      <c r="H416" s="676"/>
      <c r="I416" s="343"/>
      <c r="J416" s="676"/>
      <c r="K416" s="9"/>
      <c r="L416" s="676"/>
      <c r="M416" s="9"/>
      <c r="N416" s="676"/>
      <c r="O416" s="240"/>
      <c r="P416" s="9"/>
      <c r="Q416" s="676"/>
      <c r="R416" s="9"/>
      <c r="S416" s="676"/>
      <c r="T416" s="9"/>
      <c r="U416" s="676"/>
      <c r="V416" s="9"/>
      <c r="W416" s="676"/>
      <c r="X416" s="9"/>
      <c r="Y416" s="9"/>
      <c r="Z416" s="676"/>
      <c r="AA416" s="9"/>
      <c r="AB416" s="676"/>
      <c r="AC416" s="9"/>
      <c r="AD416" s="193">
        <f t="shared" si="331"/>
        <v>0</v>
      </c>
    </row>
    <row r="417" spans="1:30" ht="16.5" hidden="1">
      <c r="A417" s="26">
        <v>26.1</v>
      </c>
      <c r="B417" s="10" t="s">
        <v>211</v>
      </c>
      <c r="C417" s="10"/>
      <c r="D417" s="677"/>
      <c r="E417" s="10"/>
      <c r="F417" s="677"/>
      <c r="G417" s="677"/>
      <c r="H417" s="677"/>
      <c r="I417" s="345"/>
      <c r="J417" s="677"/>
      <c r="K417" s="10"/>
      <c r="L417" s="677"/>
      <c r="M417" s="10"/>
      <c r="N417" s="677"/>
      <c r="O417" s="233">
        <v>18</v>
      </c>
      <c r="P417" s="10"/>
      <c r="Q417" s="677"/>
      <c r="R417" s="10"/>
      <c r="S417" s="677"/>
      <c r="T417" s="10"/>
      <c r="U417" s="677"/>
      <c r="V417" s="10"/>
      <c r="W417" s="677"/>
      <c r="X417" s="10"/>
      <c r="Y417" s="10"/>
      <c r="Z417" s="677"/>
      <c r="AA417" s="10"/>
      <c r="AB417" s="677"/>
      <c r="AC417" s="10"/>
      <c r="AD417" s="193">
        <f t="shared" si="331"/>
        <v>0</v>
      </c>
    </row>
    <row r="418" spans="1:30" ht="16.5" hidden="1">
      <c r="A418" s="26">
        <f>+A417+0.01</f>
        <v>26.110000000000003</v>
      </c>
      <c r="B418" s="10" t="s">
        <v>212</v>
      </c>
      <c r="C418" s="10"/>
      <c r="D418" s="677"/>
      <c r="E418" s="10"/>
      <c r="F418" s="677"/>
      <c r="G418" s="677"/>
      <c r="H418" s="677"/>
      <c r="I418" s="345"/>
      <c r="J418" s="677"/>
      <c r="K418" s="10"/>
      <c r="L418" s="677"/>
      <c r="M418" s="10"/>
      <c r="N418" s="677"/>
      <c r="O418" s="233">
        <v>1.2</v>
      </c>
      <c r="P418" s="10"/>
      <c r="Q418" s="677"/>
      <c r="R418" s="10"/>
      <c r="S418" s="677"/>
      <c r="T418" s="10"/>
      <c r="U418" s="677"/>
      <c r="V418" s="10"/>
      <c r="W418" s="677"/>
      <c r="X418" s="10"/>
      <c r="Y418" s="10"/>
      <c r="Z418" s="677"/>
      <c r="AA418" s="10"/>
      <c r="AB418" s="677"/>
      <c r="AC418" s="10"/>
      <c r="AD418" s="193">
        <f t="shared" si="331"/>
        <v>0</v>
      </c>
    </row>
    <row r="419" spans="1:30" ht="28.5" hidden="1">
      <c r="A419" s="26">
        <f t="shared" ref="A419:A420" si="343">+A418+0.01</f>
        <v>26.120000000000005</v>
      </c>
      <c r="B419" s="10" t="s">
        <v>213</v>
      </c>
      <c r="C419" s="10"/>
      <c r="D419" s="677"/>
      <c r="E419" s="10"/>
      <c r="F419" s="677"/>
      <c r="G419" s="677"/>
      <c r="H419" s="677"/>
      <c r="I419" s="345"/>
      <c r="J419" s="677"/>
      <c r="K419" s="10"/>
      <c r="L419" s="677"/>
      <c r="M419" s="10"/>
      <c r="N419" s="677"/>
      <c r="O419" s="233">
        <v>1</v>
      </c>
      <c r="P419" s="10"/>
      <c r="Q419" s="677"/>
      <c r="R419" s="10"/>
      <c r="S419" s="677"/>
      <c r="T419" s="10"/>
      <c r="U419" s="677"/>
      <c r="V419" s="10"/>
      <c r="W419" s="677"/>
      <c r="X419" s="10"/>
      <c r="Y419" s="10"/>
      <c r="Z419" s="677"/>
      <c r="AA419" s="10"/>
      <c r="AB419" s="677"/>
      <c r="AC419" s="10"/>
      <c r="AD419" s="193">
        <f t="shared" si="331"/>
        <v>0</v>
      </c>
    </row>
    <row r="420" spans="1:30" ht="16.5" hidden="1">
      <c r="A420" s="26">
        <f t="shared" si="343"/>
        <v>26.130000000000006</v>
      </c>
      <c r="B420" s="10" t="s">
        <v>18</v>
      </c>
      <c r="C420" s="10"/>
      <c r="D420" s="677"/>
      <c r="E420" s="10"/>
      <c r="F420" s="677"/>
      <c r="G420" s="677"/>
      <c r="H420" s="677"/>
      <c r="I420" s="345"/>
      <c r="J420" s="677"/>
      <c r="K420" s="10"/>
      <c r="L420" s="677"/>
      <c r="M420" s="10"/>
      <c r="N420" s="677"/>
      <c r="O420" s="238"/>
      <c r="P420" s="10"/>
      <c r="Q420" s="677"/>
      <c r="R420" s="10"/>
      <c r="S420" s="677"/>
      <c r="T420" s="10"/>
      <c r="U420" s="677"/>
      <c r="V420" s="10"/>
      <c r="W420" s="677"/>
      <c r="X420" s="10"/>
      <c r="Y420" s="10"/>
      <c r="Z420" s="677"/>
      <c r="AA420" s="10"/>
      <c r="AB420" s="677"/>
      <c r="AC420" s="10"/>
      <c r="AD420" s="193">
        <f t="shared" si="331"/>
        <v>0</v>
      </c>
    </row>
    <row r="421" spans="1:30" ht="16.5" hidden="1">
      <c r="A421" s="26" t="s">
        <v>19</v>
      </c>
      <c r="B421" s="16" t="s">
        <v>214</v>
      </c>
      <c r="C421" s="16"/>
      <c r="D421" s="678"/>
      <c r="E421" s="16"/>
      <c r="F421" s="678"/>
      <c r="G421" s="678"/>
      <c r="H421" s="678"/>
      <c r="I421" s="353"/>
      <c r="J421" s="678"/>
      <c r="K421" s="16"/>
      <c r="L421" s="678"/>
      <c r="M421" s="16"/>
      <c r="N421" s="678"/>
      <c r="O421" s="242">
        <v>3</v>
      </c>
      <c r="P421" s="16"/>
      <c r="Q421" s="678"/>
      <c r="R421" s="16"/>
      <c r="S421" s="678"/>
      <c r="T421" s="16"/>
      <c r="U421" s="678"/>
      <c r="V421" s="16"/>
      <c r="W421" s="678"/>
      <c r="X421" s="16"/>
      <c r="Y421" s="16"/>
      <c r="Z421" s="678"/>
      <c r="AA421" s="16"/>
      <c r="AB421" s="678"/>
      <c r="AC421" s="16"/>
      <c r="AD421" s="193">
        <f t="shared" si="331"/>
        <v>0</v>
      </c>
    </row>
    <row r="422" spans="1:30" ht="28.5" hidden="1">
      <c r="A422" s="26" t="s">
        <v>20</v>
      </c>
      <c r="B422" s="16" t="s">
        <v>228</v>
      </c>
      <c r="C422" s="16"/>
      <c r="D422" s="678"/>
      <c r="E422" s="16"/>
      <c r="F422" s="678"/>
      <c r="G422" s="678"/>
      <c r="H422" s="678"/>
      <c r="I422" s="353"/>
      <c r="J422" s="678"/>
      <c r="K422" s="16"/>
      <c r="L422" s="678"/>
      <c r="M422" s="16"/>
      <c r="N422" s="678"/>
      <c r="O422" s="242">
        <v>3</v>
      </c>
      <c r="P422" s="16"/>
      <c r="Q422" s="678"/>
      <c r="R422" s="16"/>
      <c r="S422" s="678"/>
      <c r="T422" s="16"/>
      <c r="U422" s="678"/>
      <c r="V422" s="16"/>
      <c r="W422" s="678"/>
      <c r="X422" s="16"/>
      <c r="Y422" s="16"/>
      <c r="Z422" s="678"/>
      <c r="AA422" s="16"/>
      <c r="AB422" s="678"/>
      <c r="AC422" s="16"/>
      <c r="AD422" s="193">
        <f t="shared" si="331"/>
        <v>0</v>
      </c>
    </row>
    <row r="423" spans="1:30" ht="28.5" hidden="1">
      <c r="A423" s="26" t="s">
        <v>21</v>
      </c>
      <c r="B423" s="16" t="s">
        <v>229</v>
      </c>
      <c r="C423" s="16"/>
      <c r="D423" s="678"/>
      <c r="E423" s="16"/>
      <c r="F423" s="678"/>
      <c r="G423" s="678"/>
      <c r="H423" s="678"/>
      <c r="I423" s="353"/>
      <c r="J423" s="678"/>
      <c r="K423" s="16"/>
      <c r="L423" s="678"/>
      <c r="M423" s="16"/>
      <c r="N423" s="678"/>
      <c r="O423" s="237">
        <v>9.6000000000000014</v>
      </c>
      <c r="P423" s="16"/>
      <c r="Q423" s="678"/>
      <c r="R423" s="16"/>
      <c r="S423" s="678"/>
      <c r="T423" s="16"/>
      <c r="U423" s="678"/>
      <c r="V423" s="16"/>
      <c r="W423" s="678"/>
      <c r="X423" s="16"/>
      <c r="Y423" s="16"/>
      <c r="Z423" s="678"/>
      <c r="AA423" s="16"/>
      <c r="AB423" s="678"/>
      <c r="AC423" s="16"/>
      <c r="AD423" s="193">
        <f t="shared" si="331"/>
        <v>0</v>
      </c>
    </row>
    <row r="424" spans="1:30" ht="42.75" hidden="1">
      <c r="A424" s="26" t="s">
        <v>176</v>
      </c>
      <c r="B424" s="16" t="s">
        <v>230</v>
      </c>
      <c r="C424" s="16"/>
      <c r="D424" s="678"/>
      <c r="E424" s="16"/>
      <c r="F424" s="678"/>
      <c r="G424" s="678"/>
      <c r="H424" s="678"/>
      <c r="I424" s="353"/>
      <c r="J424" s="678"/>
      <c r="K424" s="16"/>
      <c r="L424" s="678"/>
      <c r="M424" s="16"/>
      <c r="N424" s="678"/>
      <c r="O424" s="233">
        <v>2.88</v>
      </c>
      <c r="P424" s="16"/>
      <c r="Q424" s="678"/>
      <c r="R424" s="16"/>
      <c r="S424" s="678"/>
      <c r="T424" s="16"/>
      <c r="U424" s="678"/>
      <c r="V424" s="16"/>
      <c r="W424" s="678"/>
      <c r="X424" s="16"/>
      <c r="Y424" s="16"/>
      <c r="Z424" s="678"/>
      <c r="AA424" s="16"/>
      <c r="AB424" s="678"/>
      <c r="AC424" s="16"/>
      <c r="AD424" s="193">
        <f t="shared" si="331"/>
        <v>0</v>
      </c>
    </row>
    <row r="425" spans="1:30" ht="16.5" hidden="1">
      <c r="A425" s="26" t="s">
        <v>178</v>
      </c>
      <c r="B425" s="16" t="s">
        <v>215</v>
      </c>
      <c r="C425" s="16"/>
      <c r="D425" s="678"/>
      <c r="E425" s="16"/>
      <c r="F425" s="678"/>
      <c r="G425" s="678"/>
      <c r="H425" s="678"/>
      <c r="I425" s="353"/>
      <c r="J425" s="678"/>
      <c r="K425" s="16"/>
      <c r="L425" s="678"/>
      <c r="M425" s="16"/>
      <c r="N425" s="678"/>
      <c r="O425" s="233">
        <v>1.5</v>
      </c>
      <c r="P425" s="16"/>
      <c r="Q425" s="678"/>
      <c r="R425" s="16"/>
      <c r="S425" s="678"/>
      <c r="T425" s="16"/>
      <c r="U425" s="678"/>
      <c r="V425" s="16"/>
      <c r="W425" s="678"/>
      <c r="X425" s="16"/>
      <c r="Y425" s="16"/>
      <c r="Z425" s="678"/>
      <c r="AA425" s="16"/>
      <c r="AB425" s="678"/>
      <c r="AC425" s="16"/>
      <c r="AD425" s="193">
        <f t="shared" si="331"/>
        <v>0</v>
      </c>
    </row>
    <row r="426" spans="1:30" ht="16.5" hidden="1">
      <c r="A426" s="26" t="s">
        <v>180</v>
      </c>
      <c r="B426" s="16" t="s">
        <v>179</v>
      </c>
      <c r="C426" s="16"/>
      <c r="D426" s="678"/>
      <c r="E426" s="16"/>
      <c r="F426" s="678"/>
      <c r="G426" s="678"/>
      <c r="H426" s="678"/>
      <c r="I426" s="353"/>
      <c r="J426" s="678"/>
      <c r="K426" s="16"/>
      <c r="L426" s="678"/>
      <c r="M426" s="16"/>
      <c r="N426" s="678"/>
      <c r="O426" s="233">
        <v>1.2000000000000002</v>
      </c>
      <c r="P426" s="16"/>
      <c r="Q426" s="678"/>
      <c r="R426" s="16"/>
      <c r="S426" s="678"/>
      <c r="T426" s="16"/>
      <c r="U426" s="678"/>
      <c r="V426" s="16"/>
      <c r="W426" s="678"/>
      <c r="X426" s="16"/>
      <c r="Y426" s="16"/>
      <c r="Z426" s="678"/>
      <c r="AA426" s="16"/>
      <c r="AB426" s="678"/>
      <c r="AC426" s="16"/>
      <c r="AD426" s="193">
        <f t="shared" si="331"/>
        <v>0</v>
      </c>
    </row>
    <row r="427" spans="1:30" ht="28.5" hidden="1">
      <c r="A427" s="26" t="s">
        <v>182</v>
      </c>
      <c r="B427" s="16" t="s">
        <v>216</v>
      </c>
      <c r="C427" s="16"/>
      <c r="D427" s="678"/>
      <c r="E427" s="16"/>
      <c r="F427" s="678"/>
      <c r="G427" s="678"/>
      <c r="H427" s="678"/>
      <c r="I427" s="353"/>
      <c r="J427" s="678"/>
      <c r="K427" s="16"/>
      <c r="L427" s="678"/>
      <c r="M427" s="16"/>
      <c r="N427" s="678"/>
      <c r="O427" s="233">
        <v>1.2000000000000002</v>
      </c>
      <c r="P427" s="16"/>
      <c r="Q427" s="678"/>
      <c r="R427" s="16"/>
      <c r="S427" s="678"/>
      <c r="T427" s="16"/>
      <c r="U427" s="678"/>
      <c r="V427" s="16"/>
      <c r="W427" s="678"/>
      <c r="X427" s="16"/>
      <c r="Y427" s="16"/>
      <c r="Z427" s="678"/>
      <c r="AA427" s="16"/>
      <c r="AB427" s="678"/>
      <c r="AC427" s="16"/>
      <c r="AD427" s="193">
        <f t="shared" si="331"/>
        <v>0</v>
      </c>
    </row>
    <row r="428" spans="1:30" ht="28.5" hidden="1">
      <c r="A428" s="26" t="s">
        <v>240</v>
      </c>
      <c r="B428" s="16" t="s">
        <v>231</v>
      </c>
      <c r="C428" s="16"/>
      <c r="D428" s="678"/>
      <c r="E428" s="16"/>
      <c r="F428" s="678"/>
      <c r="G428" s="678"/>
      <c r="H428" s="678"/>
      <c r="I428" s="353"/>
      <c r="J428" s="678"/>
      <c r="K428" s="16"/>
      <c r="L428" s="678"/>
      <c r="M428" s="16"/>
      <c r="N428" s="678"/>
      <c r="O428" s="233">
        <v>1.7999999999999998</v>
      </c>
      <c r="P428" s="16"/>
      <c r="Q428" s="678"/>
      <c r="R428" s="16"/>
      <c r="S428" s="678"/>
      <c r="T428" s="16"/>
      <c r="U428" s="678"/>
      <c r="V428" s="16"/>
      <c r="W428" s="678"/>
      <c r="X428" s="16"/>
      <c r="Y428" s="16"/>
      <c r="Z428" s="678"/>
      <c r="AA428" s="16"/>
      <c r="AB428" s="678"/>
      <c r="AC428" s="16"/>
      <c r="AD428" s="193">
        <f t="shared" si="331"/>
        <v>0</v>
      </c>
    </row>
    <row r="429" spans="1:30" ht="16.5" hidden="1">
      <c r="A429" s="26">
        <v>26.14</v>
      </c>
      <c r="B429" s="10" t="s">
        <v>217</v>
      </c>
      <c r="C429" s="10"/>
      <c r="D429" s="677"/>
      <c r="E429" s="10"/>
      <c r="F429" s="677"/>
      <c r="G429" s="677"/>
      <c r="H429" s="677"/>
      <c r="I429" s="345"/>
      <c r="J429" s="677"/>
      <c r="K429" s="10"/>
      <c r="L429" s="677"/>
      <c r="M429" s="10"/>
      <c r="N429" s="677"/>
      <c r="O429" s="233">
        <v>1</v>
      </c>
      <c r="P429" s="10"/>
      <c r="Q429" s="677"/>
      <c r="R429" s="10"/>
      <c r="S429" s="677"/>
      <c r="T429" s="10"/>
      <c r="U429" s="677"/>
      <c r="V429" s="10"/>
      <c r="W429" s="677"/>
      <c r="X429" s="10"/>
      <c r="Y429" s="10"/>
      <c r="Z429" s="677"/>
      <c r="AA429" s="10"/>
      <c r="AB429" s="677"/>
      <c r="AC429" s="10"/>
      <c r="AD429" s="193">
        <f t="shared" si="331"/>
        <v>0</v>
      </c>
    </row>
    <row r="430" spans="1:30" ht="16.5" hidden="1">
      <c r="A430" s="26">
        <f t="shared" ref="A430:A438" si="344">+A429+0.01</f>
        <v>26.150000000000002</v>
      </c>
      <c r="B430" s="10" t="s">
        <v>218</v>
      </c>
      <c r="C430" s="10"/>
      <c r="D430" s="677"/>
      <c r="E430" s="10"/>
      <c r="F430" s="677"/>
      <c r="G430" s="677"/>
      <c r="H430" s="677"/>
      <c r="I430" s="345"/>
      <c r="J430" s="677"/>
      <c r="K430" s="10"/>
      <c r="L430" s="677"/>
      <c r="M430" s="10"/>
      <c r="N430" s="677"/>
      <c r="O430" s="233">
        <v>1</v>
      </c>
      <c r="P430" s="10"/>
      <c r="Q430" s="677"/>
      <c r="R430" s="10"/>
      <c r="S430" s="677"/>
      <c r="T430" s="10"/>
      <c r="U430" s="677"/>
      <c r="V430" s="10"/>
      <c r="W430" s="677"/>
      <c r="X430" s="10"/>
      <c r="Y430" s="10"/>
      <c r="Z430" s="677"/>
      <c r="AA430" s="10"/>
      <c r="AB430" s="677"/>
      <c r="AC430" s="10"/>
      <c r="AD430" s="193">
        <f t="shared" si="331"/>
        <v>0</v>
      </c>
    </row>
    <row r="431" spans="1:30" ht="28.5" hidden="1">
      <c r="A431" s="26">
        <f t="shared" si="344"/>
        <v>26.160000000000004</v>
      </c>
      <c r="B431" s="10" t="s">
        <v>219</v>
      </c>
      <c r="C431" s="10"/>
      <c r="D431" s="677"/>
      <c r="E431" s="10"/>
      <c r="F431" s="677"/>
      <c r="G431" s="677"/>
      <c r="H431" s="677"/>
      <c r="I431" s="345"/>
      <c r="J431" s="677"/>
      <c r="K431" s="10"/>
      <c r="L431" s="677"/>
      <c r="M431" s="10"/>
      <c r="N431" s="677"/>
      <c r="O431" s="233">
        <v>1.25</v>
      </c>
      <c r="P431" s="10"/>
      <c r="Q431" s="677"/>
      <c r="R431" s="10"/>
      <c r="S431" s="677"/>
      <c r="T431" s="10"/>
      <c r="U431" s="677"/>
      <c r="V431" s="10"/>
      <c r="W431" s="677"/>
      <c r="X431" s="10"/>
      <c r="Y431" s="10"/>
      <c r="Z431" s="677"/>
      <c r="AA431" s="10"/>
      <c r="AB431" s="677"/>
      <c r="AC431" s="10"/>
      <c r="AD431" s="193">
        <f t="shared" si="331"/>
        <v>0</v>
      </c>
    </row>
    <row r="432" spans="1:30" ht="16.5" hidden="1">
      <c r="A432" s="26">
        <f t="shared" si="344"/>
        <v>26.170000000000005</v>
      </c>
      <c r="B432" s="10" t="s">
        <v>220</v>
      </c>
      <c r="C432" s="10"/>
      <c r="D432" s="677"/>
      <c r="E432" s="10"/>
      <c r="F432" s="677"/>
      <c r="G432" s="677"/>
      <c r="H432" s="677"/>
      <c r="I432" s="345"/>
      <c r="J432" s="677"/>
      <c r="K432" s="10"/>
      <c r="L432" s="677"/>
      <c r="M432" s="10"/>
      <c r="N432" s="677"/>
      <c r="O432" s="233">
        <v>0.75</v>
      </c>
      <c r="P432" s="10"/>
      <c r="Q432" s="677"/>
      <c r="R432" s="10"/>
      <c r="S432" s="677"/>
      <c r="T432" s="10"/>
      <c r="U432" s="677"/>
      <c r="V432" s="10"/>
      <c r="W432" s="677"/>
      <c r="X432" s="10"/>
      <c r="Y432" s="10"/>
      <c r="Z432" s="677"/>
      <c r="AA432" s="10"/>
      <c r="AB432" s="677"/>
      <c r="AC432" s="10"/>
      <c r="AD432" s="193">
        <f t="shared" si="331"/>
        <v>0</v>
      </c>
    </row>
    <row r="433" spans="1:30" ht="16.5" hidden="1">
      <c r="A433" s="26">
        <f t="shared" si="344"/>
        <v>26.180000000000007</v>
      </c>
      <c r="B433" s="10" t="s">
        <v>221</v>
      </c>
      <c r="C433" s="10"/>
      <c r="D433" s="677"/>
      <c r="E433" s="10"/>
      <c r="F433" s="677"/>
      <c r="G433" s="677"/>
      <c r="H433" s="677"/>
      <c r="I433" s="345"/>
      <c r="J433" s="677"/>
      <c r="K433" s="10"/>
      <c r="L433" s="677"/>
      <c r="M433" s="10"/>
      <c r="N433" s="677"/>
      <c r="O433" s="233">
        <v>0.75</v>
      </c>
      <c r="P433" s="10"/>
      <c r="Q433" s="677"/>
      <c r="R433" s="10"/>
      <c r="S433" s="677"/>
      <c r="T433" s="10"/>
      <c r="U433" s="677"/>
      <c r="V433" s="10"/>
      <c r="W433" s="677"/>
      <c r="X433" s="10"/>
      <c r="Y433" s="10"/>
      <c r="Z433" s="677"/>
      <c r="AA433" s="10"/>
      <c r="AB433" s="677"/>
      <c r="AC433" s="10"/>
      <c r="AD433" s="193">
        <f t="shared" si="331"/>
        <v>0</v>
      </c>
    </row>
    <row r="434" spans="1:30" ht="16.5" hidden="1">
      <c r="A434" s="26">
        <f t="shared" si="344"/>
        <v>26.190000000000008</v>
      </c>
      <c r="B434" s="10" t="s">
        <v>222</v>
      </c>
      <c r="C434" s="10"/>
      <c r="D434" s="677"/>
      <c r="E434" s="10"/>
      <c r="F434" s="677"/>
      <c r="G434" s="677"/>
      <c r="H434" s="677"/>
      <c r="I434" s="345"/>
      <c r="J434" s="677"/>
      <c r="K434" s="10"/>
      <c r="L434" s="677"/>
      <c r="M434" s="10"/>
      <c r="N434" s="677"/>
      <c r="O434" s="233">
        <v>0.2</v>
      </c>
      <c r="P434" s="10"/>
      <c r="Q434" s="677"/>
      <c r="R434" s="10"/>
      <c r="S434" s="677"/>
      <c r="T434" s="10"/>
      <c r="U434" s="677"/>
      <c r="V434" s="10"/>
      <c r="W434" s="677"/>
      <c r="X434" s="10"/>
      <c r="Y434" s="10"/>
      <c r="Z434" s="677"/>
      <c r="AA434" s="10"/>
      <c r="AB434" s="677"/>
      <c r="AC434" s="10"/>
      <c r="AD434" s="193">
        <f t="shared" si="331"/>
        <v>0</v>
      </c>
    </row>
    <row r="435" spans="1:30" ht="16.5" hidden="1">
      <c r="A435" s="26">
        <f t="shared" si="344"/>
        <v>26.20000000000001</v>
      </c>
      <c r="B435" s="10" t="s">
        <v>223</v>
      </c>
      <c r="C435" s="10"/>
      <c r="D435" s="677"/>
      <c r="E435" s="10"/>
      <c r="F435" s="677"/>
      <c r="G435" s="677"/>
      <c r="H435" s="677"/>
      <c r="I435" s="345"/>
      <c r="J435" s="677"/>
      <c r="K435" s="10"/>
      <c r="L435" s="677"/>
      <c r="M435" s="10"/>
      <c r="N435" s="677"/>
      <c r="O435" s="233">
        <v>0.2</v>
      </c>
      <c r="P435" s="10"/>
      <c r="Q435" s="677"/>
      <c r="R435" s="10"/>
      <c r="S435" s="677"/>
      <c r="T435" s="10"/>
      <c r="U435" s="677"/>
      <c r="V435" s="10"/>
      <c r="W435" s="677"/>
      <c r="X435" s="10"/>
      <c r="Y435" s="10"/>
      <c r="Z435" s="677"/>
      <c r="AA435" s="10"/>
      <c r="AB435" s="677"/>
      <c r="AC435" s="10"/>
      <c r="AD435" s="193">
        <f t="shared" ref="AD435:AD498" si="345">AB435</f>
        <v>0</v>
      </c>
    </row>
    <row r="436" spans="1:30" ht="16.5" hidden="1">
      <c r="A436" s="26">
        <f t="shared" si="344"/>
        <v>26.210000000000012</v>
      </c>
      <c r="B436" s="10" t="s">
        <v>232</v>
      </c>
      <c r="C436" s="10"/>
      <c r="D436" s="677"/>
      <c r="E436" s="10"/>
      <c r="F436" s="677"/>
      <c r="G436" s="677"/>
      <c r="H436" s="677"/>
      <c r="I436" s="345"/>
      <c r="J436" s="677"/>
      <c r="K436" s="10"/>
      <c r="L436" s="677"/>
      <c r="M436" s="10"/>
      <c r="N436" s="677"/>
      <c r="O436" s="233"/>
      <c r="P436" s="10"/>
      <c r="Q436" s="677"/>
      <c r="R436" s="10"/>
      <c r="S436" s="677"/>
      <c r="T436" s="10"/>
      <c r="U436" s="677"/>
      <c r="V436" s="10"/>
      <c r="W436" s="677"/>
      <c r="X436" s="10"/>
      <c r="Y436" s="10"/>
      <c r="Z436" s="677"/>
      <c r="AA436" s="10"/>
      <c r="AB436" s="677"/>
      <c r="AC436" s="10"/>
      <c r="AD436" s="193">
        <f t="shared" si="345"/>
        <v>0</v>
      </c>
    </row>
    <row r="437" spans="1:30" ht="16.5" hidden="1">
      <c r="A437" s="26">
        <f t="shared" si="344"/>
        <v>26.220000000000013</v>
      </c>
      <c r="B437" s="10" t="s">
        <v>224</v>
      </c>
      <c r="C437" s="10"/>
      <c r="D437" s="677"/>
      <c r="E437" s="10"/>
      <c r="F437" s="677"/>
      <c r="G437" s="677"/>
      <c r="H437" s="677"/>
      <c r="I437" s="345"/>
      <c r="J437" s="677"/>
      <c r="K437" s="10"/>
      <c r="L437" s="677"/>
      <c r="M437" s="10"/>
      <c r="N437" s="677"/>
      <c r="O437" s="233">
        <v>0.5</v>
      </c>
      <c r="P437" s="10"/>
      <c r="Q437" s="677"/>
      <c r="R437" s="10"/>
      <c r="S437" s="677"/>
      <c r="T437" s="10"/>
      <c r="U437" s="677"/>
      <c r="V437" s="10"/>
      <c r="W437" s="677"/>
      <c r="X437" s="10"/>
      <c r="Y437" s="10"/>
      <c r="Z437" s="677"/>
      <c r="AA437" s="10"/>
      <c r="AB437" s="677"/>
      <c r="AC437" s="10"/>
      <c r="AD437" s="193">
        <f t="shared" si="345"/>
        <v>0</v>
      </c>
    </row>
    <row r="438" spans="1:30" ht="28.5" hidden="1">
      <c r="A438" s="26">
        <f t="shared" si="344"/>
        <v>26.230000000000015</v>
      </c>
      <c r="B438" s="10" t="s">
        <v>233</v>
      </c>
      <c r="C438" s="10"/>
      <c r="D438" s="677"/>
      <c r="E438" s="10"/>
      <c r="F438" s="677"/>
      <c r="G438" s="677"/>
      <c r="H438" s="677"/>
      <c r="I438" s="345"/>
      <c r="J438" s="677"/>
      <c r="K438" s="10"/>
      <c r="L438" s="677"/>
      <c r="M438" s="10"/>
      <c r="N438" s="677"/>
      <c r="O438" s="233">
        <v>0.2</v>
      </c>
      <c r="P438" s="10"/>
      <c r="Q438" s="677"/>
      <c r="R438" s="10"/>
      <c r="S438" s="677"/>
      <c r="T438" s="10"/>
      <c r="U438" s="677"/>
      <c r="V438" s="10"/>
      <c r="W438" s="677"/>
      <c r="X438" s="10"/>
      <c r="Y438" s="10"/>
      <c r="Z438" s="677"/>
      <c r="AA438" s="10"/>
      <c r="AB438" s="677"/>
      <c r="AC438" s="10"/>
      <c r="AD438" s="193">
        <f t="shared" si="345"/>
        <v>0</v>
      </c>
    </row>
    <row r="439" spans="1:30" ht="16.5" hidden="1">
      <c r="A439" s="2"/>
      <c r="B439" s="12" t="s">
        <v>160</v>
      </c>
      <c r="C439" s="12"/>
      <c r="D439" s="675"/>
      <c r="E439" s="12"/>
      <c r="F439" s="675"/>
      <c r="G439" s="675"/>
      <c r="H439" s="675"/>
      <c r="I439" s="348"/>
      <c r="J439" s="675"/>
      <c r="K439" s="12"/>
      <c r="L439" s="675"/>
      <c r="M439" s="12"/>
      <c r="N439" s="675"/>
      <c r="O439" s="239"/>
      <c r="P439" s="12"/>
      <c r="Q439" s="675"/>
      <c r="R439" s="12"/>
      <c r="S439" s="675"/>
      <c r="T439" s="12"/>
      <c r="U439" s="675"/>
      <c r="V439" s="12"/>
      <c r="W439" s="675"/>
      <c r="X439" s="12"/>
      <c r="Y439" s="12"/>
      <c r="Z439" s="675"/>
      <c r="AA439" s="12"/>
      <c r="AB439" s="675"/>
      <c r="AC439" s="12"/>
      <c r="AD439" s="193">
        <f t="shared" si="345"/>
        <v>0</v>
      </c>
    </row>
    <row r="440" spans="1:30" ht="16.5" hidden="1">
      <c r="A440" s="2"/>
      <c r="B440" s="12" t="s">
        <v>307</v>
      </c>
      <c r="C440" s="12"/>
      <c r="D440" s="675"/>
      <c r="E440" s="12"/>
      <c r="F440" s="675"/>
      <c r="G440" s="675"/>
      <c r="H440" s="675"/>
      <c r="I440" s="348"/>
      <c r="J440" s="675"/>
      <c r="K440" s="12"/>
      <c r="L440" s="675"/>
      <c r="M440" s="12"/>
      <c r="N440" s="675"/>
      <c r="O440" s="239"/>
      <c r="P440" s="12"/>
      <c r="Q440" s="675"/>
      <c r="R440" s="12"/>
      <c r="S440" s="675"/>
      <c r="T440" s="12"/>
      <c r="U440" s="675"/>
      <c r="V440" s="12"/>
      <c r="W440" s="675"/>
      <c r="X440" s="12"/>
      <c r="Y440" s="12"/>
      <c r="Z440" s="675"/>
      <c r="AA440" s="12"/>
      <c r="AB440" s="675"/>
      <c r="AC440" s="12"/>
      <c r="AD440" s="193">
        <f t="shared" si="345"/>
        <v>0</v>
      </c>
    </row>
    <row r="441" spans="1:30" ht="16.5" hidden="1">
      <c r="A441" s="2"/>
      <c r="B441" s="12" t="s">
        <v>161</v>
      </c>
      <c r="C441" s="12"/>
      <c r="D441" s="675"/>
      <c r="E441" s="12"/>
      <c r="F441" s="675"/>
      <c r="G441" s="675"/>
      <c r="H441" s="675"/>
      <c r="I441" s="348"/>
      <c r="J441" s="675"/>
      <c r="K441" s="12"/>
      <c r="L441" s="675"/>
      <c r="M441" s="12"/>
      <c r="N441" s="675"/>
      <c r="O441" s="239"/>
      <c r="P441" s="12"/>
      <c r="Q441" s="675"/>
      <c r="R441" s="12"/>
      <c r="S441" s="675"/>
      <c r="T441" s="12"/>
      <c r="U441" s="675"/>
      <c r="V441" s="12"/>
      <c r="W441" s="675"/>
      <c r="X441" s="12"/>
      <c r="Y441" s="12"/>
      <c r="Z441" s="675"/>
      <c r="AA441" s="12"/>
      <c r="AB441" s="675"/>
      <c r="AC441" s="12"/>
      <c r="AD441" s="193">
        <f t="shared" si="345"/>
        <v>0</v>
      </c>
    </row>
    <row r="442" spans="1:30" ht="16.5" hidden="1">
      <c r="A442" s="32"/>
      <c r="B442" s="13" t="s">
        <v>162</v>
      </c>
      <c r="C442" s="13"/>
      <c r="D442" s="679"/>
      <c r="E442" s="13"/>
      <c r="F442" s="679"/>
      <c r="G442" s="679"/>
      <c r="H442" s="679"/>
      <c r="I442" s="349"/>
      <c r="J442" s="679"/>
      <c r="K442" s="13"/>
      <c r="L442" s="679"/>
      <c r="M442" s="13"/>
      <c r="N442" s="679"/>
      <c r="O442" s="240"/>
      <c r="P442" s="13"/>
      <c r="Q442" s="679"/>
      <c r="R442" s="13"/>
      <c r="S442" s="679"/>
      <c r="T442" s="13"/>
      <c r="U442" s="679"/>
      <c r="V442" s="13"/>
      <c r="W442" s="679"/>
      <c r="X442" s="13"/>
      <c r="Y442" s="13"/>
      <c r="Z442" s="679"/>
      <c r="AA442" s="13"/>
      <c r="AB442" s="679"/>
      <c r="AC442" s="13"/>
      <c r="AD442" s="193">
        <f t="shared" si="345"/>
        <v>0</v>
      </c>
    </row>
    <row r="443" spans="1:30" ht="16.5" hidden="1">
      <c r="A443" s="33">
        <v>26.24</v>
      </c>
      <c r="B443" s="14" t="s">
        <v>163</v>
      </c>
      <c r="C443" s="14"/>
      <c r="D443" s="680"/>
      <c r="E443" s="14"/>
      <c r="F443" s="680"/>
      <c r="G443" s="680"/>
      <c r="H443" s="680"/>
      <c r="I443" s="350"/>
      <c r="J443" s="680"/>
      <c r="K443" s="14"/>
      <c r="L443" s="680"/>
      <c r="M443" s="14"/>
      <c r="N443" s="680"/>
      <c r="O443" s="241"/>
      <c r="P443" s="14"/>
      <c r="Q443" s="680"/>
      <c r="R443" s="14"/>
      <c r="S443" s="680"/>
      <c r="T443" s="14"/>
      <c r="U443" s="680"/>
      <c r="V443" s="14"/>
      <c r="W443" s="680"/>
      <c r="X443" s="14"/>
      <c r="Y443" s="14"/>
      <c r="Z443" s="680"/>
      <c r="AA443" s="14"/>
      <c r="AB443" s="680"/>
      <c r="AC443" s="14"/>
      <c r="AD443" s="193">
        <f t="shared" si="345"/>
        <v>0</v>
      </c>
    </row>
    <row r="444" spans="1:30" ht="16.5" hidden="1">
      <c r="A444" s="26">
        <f t="shared" ref="A444:A451" si="346">+A443+0.01</f>
        <v>26.25</v>
      </c>
      <c r="B444" s="14" t="s">
        <v>164</v>
      </c>
      <c r="C444" s="14"/>
      <c r="D444" s="680"/>
      <c r="E444" s="14"/>
      <c r="F444" s="680"/>
      <c r="G444" s="680"/>
      <c r="H444" s="680"/>
      <c r="I444" s="350"/>
      <c r="J444" s="680"/>
      <c r="K444" s="14"/>
      <c r="L444" s="680"/>
      <c r="M444" s="14"/>
      <c r="N444" s="680"/>
      <c r="O444" s="241"/>
      <c r="P444" s="14"/>
      <c r="Q444" s="680"/>
      <c r="R444" s="14"/>
      <c r="S444" s="680"/>
      <c r="T444" s="14"/>
      <c r="U444" s="680"/>
      <c r="V444" s="14"/>
      <c r="W444" s="680"/>
      <c r="X444" s="14"/>
      <c r="Y444" s="14"/>
      <c r="Z444" s="680"/>
      <c r="AA444" s="14"/>
      <c r="AB444" s="680"/>
      <c r="AC444" s="14"/>
      <c r="AD444" s="193">
        <f t="shared" si="345"/>
        <v>0</v>
      </c>
    </row>
    <row r="445" spans="1:30" ht="16.5" hidden="1">
      <c r="A445" s="26">
        <f t="shared" si="346"/>
        <v>26.26</v>
      </c>
      <c r="B445" s="14" t="s">
        <v>321</v>
      </c>
      <c r="C445" s="14"/>
      <c r="D445" s="680"/>
      <c r="E445" s="14"/>
      <c r="F445" s="680"/>
      <c r="G445" s="680"/>
      <c r="H445" s="680"/>
      <c r="I445" s="350"/>
      <c r="J445" s="680"/>
      <c r="K445" s="14"/>
      <c r="L445" s="680"/>
      <c r="M445" s="14"/>
      <c r="N445" s="680"/>
      <c r="O445" s="241"/>
      <c r="P445" s="14"/>
      <c r="Q445" s="680"/>
      <c r="R445" s="14"/>
      <c r="S445" s="680"/>
      <c r="T445" s="14"/>
      <c r="U445" s="680"/>
      <c r="V445" s="14"/>
      <c r="W445" s="680"/>
      <c r="X445" s="14"/>
      <c r="Y445" s="14"/>
      <c r="Z445" s="680"/>
      <c r="AA445" s="14"/>
      <c r="AB445" s="680"/>
      <c r="AC445" s="14"/>
      <c r="AD445" s="193">
        <f t="shared" si="345"/>
        <v>0</v>
      </c>
    </row>
    <row r="446" spans="1:30" ht="16.5" hidden="1">
      <c r="A446" s="26">
        <f t="shared" si="346"/>
        <v>26.270000000000003</v>
      </c>
      <c r="B446" s="14" t="s">
        <v>324</v>
      </c>
      <c r="C446" s="14"/>
      <c r="D446" s="680"/>
      <c r="E446" s="14"/>
      <c r="F446" s="680"/>
      <c r="G446" s="680"/>
      <c r="H446" s="680"/>
      <c r="I446" s="350"/>
      <c r="J446" s="680"/>
      <c r="K446" s="14"/>
      <c r="L446" s="680"/>
      <c r="M446" s="14"/>
      <c r="N446" s="680"/>
      <c r="O446" s="241"/>
      <c r="P446" s="14"/>
      <c r="Q446" s="680"/>
      <c r="R446" s="14"/>
      <c r="S446" s="680"/>
      <c r="T446" s="14"/>
      <c r="U446" s="680"/>
      <c r="V446" s="14"/>
      <c r="W446" s="680"/>
      <c r="X446" s="14"/>
      <c r="Y446" s="14"/>
      <c r="Z446" s="680"/>
      <c r="AA446" s="14"/>
      <c r="AB446" s="680"/>
      <c r="AC446" s="14"/>
      <c r="AD446" s="193">
        <f t="shared" si="345"/>
        <v>0</v>
      </c>
    </row>
    <row r="447" spans="1:30" ht="16.5" hidden="1">
      <c r="A447" s="26">
        <f t="shared" si="346"/>
        <v>26.280000000000005</v>
      </c>
      <c r="B447" s="14" t="s">
        <v>325</v>
      </c>
      <c r="C447" s="14"/>
      <c r="D447" s="680"/>
      <c r="E447" s="14"/>
      <c r="F447" s="680"/>
      <c r="G447" s="680"/>
      <c r="H447" s="680"/>
      <c r="I447" s="350"/>
      <c r="J447" s="680"/>
      <c r="K447" s="14"/>
      <c r="L447" s="680"/>
      <c r="M447" s="14"/>
      <c r="N447" s="680"/>
      <c r="O447" s="241"/>
      <c r="P447" s="14"/>
      <c r="Q447" s="680"/>
      <c r="R447" s="14"/>
      <c r="S447" s="680"/>
      <c r="T447" s="14"/>
      <c r="U447" s="680"/>
      <c r="V447" s="14"/>
      <c r="W447" s="680"/>
      <c r="X447" s="14"/>
      <c r="Y447" s="14"/>
      <c r="Z447" s="680"/>
      <c r="AA447" s="14"/>
      <c r="AB447" s="680"/>
      <c r="AC447" s="14"/>
      <c r="AD447" s="193">
        <f t="shared" si="345"/>
        <v>0</v>
      </c>
    </row>
    <row r="448" spans="1:30" ht="16.5" hidden="1">
      <c r="A448" s="26">
        <f t="shared" si="346"/>
        <v>26.290000000000006</v>
      </c>
      <c r="B448" s="14" t="s">
        <v>165</v>
      </c>
      <c r="C448" s="14"/>
      <c r="D448" s="680"/>
      <c r="E448" s="14"/>
      <c r="F448" s="680"/>
      <c r="G448" s="680"/>
      <c r="H448" s="680"/>
      <c r="I448" s="350"/>
      <c r="J448" s="680"/>
      <c r="K448" s="14"/>
      <c r="L448" s="680"/>
      <c r="M448" s="14"/>
      <c r="N448" s="680"/>
      <c r="O448" s="233">
        <v>2</v>
      </c>
      <c r="P448" s="14"/>
      <c r="Q448" s="680"/>
      <c r="R448" s="14"/>
      <c r="S448" s="680"/>
      <c r="T448" s="14"/>
      <c r="U448" s="680"/>
      <c r="V448" s="14"/>
      <c r="W448" s="680"/>
      <c r="X448" s="14"/>
      <c r="Y448" s="14"/>
      <c r="Z448" s="680"/>
      <c r="AA448" s="14"/>
      <c r="AB448" s="680"/>
      <c r="AC448" s="14"/>
      <c r="AD448" s="193">
        <f t="shared" si="345"/>
        <v>0</v>
      </c>
    </row>
    <row r="449" spans="1:30" ht="16.5" hidden="1">
      <c r="A449" s="26">
        <f t="shared" si="346"/>
        <v>26.300000000000008</v>
      </c>
      <c r="B449" s="14" t="s">
        <v>166</v>
      </c>
      <c r="C449" s="14"/>
      <c r="D449" s="680"/>
      <c r="E449" s="14"/>
      <c r="F449" s="680"/>
      <c r="G449" s="680"/>
      <c r="H449" s="680"/>
      <c r="I449" s="350"/>
      <c r="J449" s="680"/>
      <c r="K449" s="14"/>
      <c r="L449" s="680"/>
      <c r="M449" s="14"/>
      <c r="N449" s="680"/>
      <c r="O449" s="233">
        <v>3</v>
      </c>
      <c r="P449" s="14"/>
      <c r="Q449" s="680"/>
      <c r="R449" s="14"/>
      <c r="S449" s="680"/>
      <c r="T449" s="14"/>
      <c r="U449" s="680"/>
      <c r="V449" s="14"/>
      <c r="W449" s="680"/>
      <c r="X449" s="14"/>
      <c r="Y449" s="14"/>
      <c r="Z449" s="680"/>
      <c r="AA449" s="14"/>
      <c r="AB449" s="680"/>
      <c r="AC449" s="14"/>
      <c r="AD449" s="193">
        <f t="shared" si="345"/>
        <v>0</v>
      </c>
    </row>
    <row r="450" spans="1:30" ht="16.5" hidden="1">
      <c r="A450" s="26">
        <f t="shared" si="346"/>
        <v>26.310000000000009</v>
      </c>
      <c r="B450" s="14" t="s">
        <v>283</v>
      </c>
      <c r="C450" s="14"/>
      <c r="D450" s="680"/>
      <c r="E450" s="14"/>
      <c r="F450" s="680"/>
      <c r="G450" s="680"/>
      <c r="H450" s="680"/>
      <c r="I450" s="350"/>
      <c r="J450" s="680"/>
      <c r="K450" s="14"/>
      <c r="L450" s="680"/>
      <c r="M450" s="14"/>
      <c r="N450" s="680"/>
      <c r="O450" s="234">
        <v>0.375</v>
      </c>
      <c r="P450" s="14"/>
      <c r="Q450" s="680"/>
      <c r="R450" s="14"/>
      <c r="S450" s="680"/>
      <c r="T450" s="14"/>
      <c r="U450" s="680"/>
      <c r="V450" s="14"/>
      <c r="W450" s="680"/>
      <c r="X450" s="14"/>
      <c r="Y450" s="14"/>
      <c r="Z450" s="680"/>
      <c r="AA450" s="14"/>
      <c r="AB450" s="680"/>
      <c r="AC450" s="14"/>
      <c r="AD450" s="193">
        <f t="shared" si="345"/>
        <v>0</v>
      </c>
    </row>
    <row r="451" spans="1:30" ht="16.5" hidden="1">
      <c r="A451" s="26">
        <f t="shared" si="346"/>
        <v>26.320000000000011</v>
      </c>
      <c r="B451" s="14" t="s">
        <v>158</v>
      </c>
      <c r="C451" s="14"/>
      <c r="D451" s="680"/>
      <c r="E451" s="14"/>
      <c r="F451" s="680"/>
      <c r="G451" s="680"/>
      <c r="H451" s="680"/>
      <c r="I451" s="350"/>
      <c r="J451" s="680"/>
      <c r="K451" s="14"/>
      <c r="L451" s="680"/>
      <c r="M451" s="14"/>
      <c r="N451" s="680"/>
      <c r="O451" s="235"/>
      <c r="P451" s="14"/>
      <c r="Q451" s="680"/>
      <c r="R451" s="14"/>
      <c r="S451" s="680"/>
      <c r="T451" s="14"/>
      <c r="U451" s="680"/>
      <c r="V451" s="14"/>
      <c r="W451" s="680"/>
      <c r="X451" s="14"/>
      <c r="Y451" s="14"/>
      <c r="Z451" s="680"/>
      <c r="AA451" s="14"/>
      <c r="AB451" s="680"/>
      <c r="AC451" s="14"/>
      <c r="AD451" s="193">
        <f t="shared" si="345"/>
        <v>0</v>
      </c>
    </row>
    <row r="452" spans="1:30" ht="16.5" hidden="1">
      <c r="A452" s="33"/>
      <c r="B452" s="15" t="s">
        <v>168</v>
      </c>
      <c r="C452" s="15"/>
      <c r="D452" s="681"/>
      <c r="E452" s="15"/>
      <c r="F452" s="681"/>
      <c r="G452" s="681"/>
      <c r="H452" s="681"/>
      <c r="I452" s="352"/>
      <c r="J452" s="681"/>
      <c r="K452" s="15"/>
      <c r="L452" s="681"/>
      <c r="M452" s="15"/>
      <c r="N452" s="681"/>
      <c r="O452" s="232"/>
      <c r="P452" s="15"/>
      <c r="Q452" s="681"/>
      <c r="R452" s="15"/>
      <c r="S452" s="681"/>
      <c r="T452" s="15"/>
      <c r="U452" s="681"/>
      <c r="V452" s="15"/>
      <c r="W452" s="681"/>
      <c r="X452" s="15"/>
      <c r="Y452" s="15"/>
      <c r="Z452" s="681"/>
      <c r="AA452" s="15"/>
      <c r="AB452" s="681"/>
      <c r="AC452" s="15"/>
      <c r="AD452" s="193">
        <f t="shared" si="345"/>
        <v>0</v>
      </c>
    </row>
    <row r="453" spans="1:30" ht="16.5" hidden="1">
      <c r="A453" s="33"/>
      <c r="B453" s="15" t="s">
        <v>169</v>
      </c>
      <c r="C453" s="15"/>
      <c r="D453" s="681"/>
      <c r="E453" s="15"/>
      <c r="F453" s="681"/>
      <c r="G453" s="681"/>
      <c r="H453" s="681"/>
      <c r="I453" s="352"/>
      <c r="J453" s="681"/>
      <c r="K453" s="15"/>
      <c r="L453" s="681"/>
      <c r="M453" s="15"/>
      <c r="N453" s="681"/>
      <c r="O453" s="232"/>
      <c r="P453" s="15"/>
      <c r="Q453" s="681"/>
      <c r="R453" s="15"/>
      <c r="S453" s="681"/>
      <c r="T453" s="15"/>
      <c r="U453" s="681"/>
      <c r="V453" s="15"/>
      <c r="W453" s="681"/>
      <c r="X453" s="15"/>
      <c r="Y453" s="15"/>
      <c r="Z453" s="681"/>
      <c r="AA453" s="15"/>
      <c r="AB453" s="681"/>
      <c r="AC453" s="15"/>
      <c r="AD453" s="193">
        <f t="shared" si="345"/>
        <v>0</v>
      </c>
    </row>
    <row r="454" spans="1:30" ht="16.5" hidden="1">
      <c r="A454" s="2">
        <v>26.33</v>
      </c>
      <c r="B454" s="11" t="s">
        <v>170</v>
      </c>
      <c r="C454" s="11"/>
      <c r="D454" s="682"/>
      <c r="E454" s="11"/>
      <c r="F454" s="682"/>
      <c r="G454" s="682"/>
      <c r="H454" s="682"/>
      <c r="I454" s="346"/>
      <c r="J454" s="682"/>
      <c r="K454" s="11"/>
      <c r="L454" s="682"/>
      <c r="M454" s="11"/>
      <c r="N454" s="682"/>
      <c r="O454" s="233">
        <v>9</v>
      </c>
      <c r="P454" s="11"/>
      <c r="Q454" s="682"/>
      <c r="R454" s="11"/>
      <c r="S454" s="682"/>
      <c r="T454" s="11"/>
      <c r="U454" s="682"/>
      <c r="V454" s="11"/>
      <c r="W454" s="682"/>
      <c r="X454" s="11"/>
      <c r="Y454" s="11"/>
      <c r="Z454" s="682"/>
      <c r="AA454" s="11"/>
      <c r="AB454" s="682"/>
      <c r="AC454" s="11"/>
      <c r="AD454" s="193">
        <f t="shared" si="345"/>
        <v>0</v>
      </c>
    </row>
    <row r="455" spans="1:30" ht="16.5" hidden="1">
      <c r="A455" s="26">
        <f t="shared" ref="A455:A457" si="347">+A454+0.01</f>
        <v>26.34</v>
      </c>
      <c r="B455" s="11" t="s">
        <v>171</v>
      </c>
      <c r="C455" s="11"/>
      <c r="D455" s="682"/>
      <c r="E455" s="11"/>
      <c r="F455" s="682"/>
      <c r="G455" s="682"/>
      <c r="H455" s="682"/>
      <c r="I455" s="346"/>
      <c r="J455" s="682"/>
      <c r="K455" s="11"/>
      <c r="L455" s="682"/>
      <c r="M455" s="11"/>
      <c r="N455" s="682"/>
      <c r="O455" s="233">
        <v>0.6</v>
      </c>
      <c r="P455" s="11"/>
      <c r="Q455" s="682"/>
      <c r="R455" s="11"/>
      <c r="S455" s="682"/>
      <c r="T455" s="11"/>
      <c r="U455" s="682"/>
      <c r="V455" s="11"/>
      <c r="W455" s="682"/>
      <c r="X455" s="11"/>
      <c r="Y455" s="11"/>
      <c r="Z455" s="682"/>
      <c r="AA455" s="11"/>
      <c r="AB455" s="682"/>
      <c r="AC455" s="11"/>
      <c r="AD455" s="193">
        <f t="shared" si="345"/>
        <v>0</v>
      </c>
    </row>
    <row r="456" spans="1:30" ht="28.5" hidden="1">
      <c r="A456" s="26">
        <f t="shared" si="347"/>
        <v>26.35</v>
      </c>
      <c r="B456" s="6" t="s">
        <v>172</v>
      </c>
      <c r="C456" s="6"/>
      <c r="D456" s="674"/>
      <c r="E456" s="6"/>
      <c r="F456" s="674"/>
      <c r="G456" s="674"/>
      <c r="H456" s="674"/>
      <c r="I456" s="342"/>
      <c r="J456" s="674"/>
      <c r="K456" s="6"/>
      <c r="L456" s="674"/>
      <c r="M456" s="6"/>
      <c r="N456" s="674"/>
      <c r="O456" s="233">
        <v>0.5</v>
      </c>
      <c r="P456" s="6"/>
      <c r="Q456" s="674"/>
      <c r="R456" s="6"/>
      <c r="S456" s="674"/>
      <c r="T456" s="6"/>
      <c r="U456" s="674"/>
      <c r="V456" s="6"/>
      <c r="W456" s="674"/>
      <c r="X456" s="6"/>
      <c r="Y456" s="6"/>
      <c r="Z456" s="674"/>
      <c r="AA456" s="6"/>
      <c r="AB456" s="674"/>
      <c r="AC456" s="6"/>
      <c r="AD456" s="193">
        <f t="shared" si="345"/>
        <v>0</v>
      </c>
    </row>
    <row r="457" spans="1:30" ht="16.5" hidden="1">
      <c r="A457" s="26">
        <f t="shared" si="347"/>
        <v>26.360000000000003</v>
      </c>
      <c r="B457" s="11" t="s">
        <v>173</v>
      </c>
      <c r="C457" s="11"/>
      <c r="D457" s="682"/>
      <c r="E457" s="11"/>
      <c r="F457" s="682"/>
      <c r="G457" s="682"/>
      <c r="H457" s="682"/>
      <c r="I457" s="346"/>
      <c r="J457" s="682"/>
      <c r="K457" s="11"/>
      <c r="L457" s="682"/>
      <c r="M457" s="11"/>
      <c r="N457" s="682"/>
      <c r="O457" s="236"/>
      <c r="P457" s="11"/>
      <c r="Q457" s="682"/>
      <c r="R457" s="11"/>
      <c r="S457" s="682"/>
      <c r="T457" s="11"/>
      <c r="U457" s="682"/>
      <c r="V457" s="11"/>
      <c r="W457" s="682"/>
      <c r="X457" s="11"/>
      <c r="Y457" s="11"/>
      <c r="Z457" s="682"/>
      <c r="AA457" s="11"/>
      <c r="AB457" s="682"/>
      <c r="AC457" s="11"/>
      <c r="AD457" s="193">
        <f t="shared" si="345"/>
        <v>0</v>
      </c>
    </row>
    <row r="458" spans="1:30" ht="16.5" hidden="1">
      <c r="A458" s="2" t="s">
        <v>19</v>
      </c>
      <c r="B458" s="11" t="s">
        <v>174</v>
      </c>
      <c r="C458" s="11"/>
      <c r="D458" s="682"/>
      <c r="E458" s="11"/>
      <c r="F458" s="682"/>
      <c r="G458" s="682"/>
      <c r="H458" s="682"/>
      <c r="I458" s="346"/>
      <c r="J458" s="682"/>
      <c r="K458" s="11"/>
      <c r="L458" s="682"/>
      <c r="M458" s="11"/>
      <c r="N458" s="682"/>
      <c r="O458" s="237">
        <v>3</v>
      </c>
      <c r="P458" s="11"/>
      <c r="Q458" s="682"/>
      <c r="R458" s="11"/>
      <c r="S458" s="682"/>
      <c r="T458" s="11"/>
      <c r="U458" s="682"/>
      <c r="V458" s="11"/>
      <c r="W458" s="682"/>
      <c r="X458" s="11"/>
      <c r="Y458" s="11"/>
      <c r="Z458" s="682"/>
      <c r="AA458" s="11"/>
      <c r="AB458" s="682"/>
      <c r="AC458" s="11"/>
      <c r="AD458" s="193">
        <f t="shared" si="345"/>
        <v>0</v>
      </c>
    </row>
    <row r="459" spans="1:30" ht="28.5" hidden="1">
      <c r="A459" s="2" t="s">
        <v>20</v>
      </c>
      <c r="B459" s="11" t="s">
        <v>175</v>
      </c>
      <c r="C459" s="11"/>
      <c r="D459" s="682"/>
      <c r="E459" s="11"/>
      <c r="F459" s="682"/>
      <c r="G459" s="682"/>
      <c r="H459" s="682"/>
      <c r="I459" s="346"/>
      <c r="J459" s="682"/>
      <c r="K459" s="11"/>
      <c r="L459" s="682"/>
      <c r="M459" s="11"/>
      <c r="N459" s="682"/>
      <c r="O459" s="237">
        <v>9.6</v>
      </c>
      <c r="P459" s="11"/>
      <c r="Q459" s="682"/>
      <c r="R459" s="11"/>
      <c r="S459" s="682"/>
      <c r="T459" s="11"/>
      <c r="U459" s="682"/>
      <c r="V459" s="11"/>
      <c r="W459" s="682"/>
      <c r="X459" s="11"/>
      <c r="Y459" s="11"/>
      <c r="Z459" s="682"/>
      <c r="AA459" s="11"/>
      <c r="AB459" s="682"/>
      <c r="AC459" s="11"/>
      <c r="AD459" s="193">
        <f t="shared" si="345"/>
        <v>0</v>
      </c>
    </row>
    <row r="460" spans="1:30" ht="42.75" hidden="1">
      <c r="A460" s="2" t="s">
        <v>21</v>
      </c>
      <c r="B460" s="11" t="s">
        <v>226</v>
      </c>
      <c r="C460" s="11"/>
      <c r="D460" s="682"/>
      <c r="E460" s="11"/>
      <c r="F460" s="682"/>
      <c r="G460" s="682"/>
      <c r="H460" s="682"/>
      <c r="I460" s="346"/>
      <c r="J460" s="682"/>
      <c r="K460" s="11"/>
      <c r="L460" s="682"/>
      <c r="M460" s="11"/>
      <c r="N460" s="682"/>
      <c r="O460" s="233">
        <v>2.88</v>
      </c>
      <c r="P460" s="11"/>
      <c r="Q460" s="682"/>
      <c r="R460" s="11"/>
      <c r="S460" s="682"/>
      <c r="T460" s="11"/>
      <c r="U460" s="682"/>
      <c r="V460" s="11"/>
      <c r="W460" s="682"/>
      <c r="X460" s="11"/>
      <c r="Y460" s="11"/>
      <c r="Z460" s="682"/>
      <c r="AA460" s="11"/>
      <c r="AB460" s="682"/>
      <c r="AC460" s="11"/>
      <c r="AD460" s="193">
        <f t="shared" si="345"/>
        <v>0</v>
      </c>
    </row>
    <row r="461" spans="1:30" ht="16.5" hidden="1">
      <c r="A461" s="2" t="s">
        <v>176</v>
      </c>
      <c r="B461" s="11" t="s">
        <v>177</v>
      </c>
      <c r="C461" s="11"/>
      <c r="D461" s="682"/>
      <c r="E461" s="11"/>
      <c r="F461" s="682"/>
      <c r="G461" s="682"/>
      <c r="H461" s="682"/>
      <c r="I461" s="346"/>
      <c r="J461" s="682"/>
      <c r="K461" s="11"/>
      <c r="L461" s="682"/>
      <c r="M461" s="11"/>
      <c r="N461" s="682"/>
      <c r="O461" s="233">
        <v>1.5</v>
      </c>
      <c r="P461" s="11"/>
      <c r="Q461" s="682"/>
      <c r="R461" s="11"/>
      <c r="S461" s="682"/>
      <c r="T461" s="11"/>
      <c r="U461" s="682"/>
      <c r="V461" s="11"/>
      <c r="W461" s="682"/>
      <c r="X461" s="11"/>
      <c r="Y461" s="11"/>
      <c r="Z461" s="682"/>
      <c r="AA461" s="11"/>
      <c r="AB461" s="682"/>
      <c r="AC461" s="11"/>
      <c r="AD461" s="193">
        <f t="shared" si="345"/>
        <v>0</v>
      </c>
    </row>
    <row r="462" spans="1:30" ht="16.5" hidden="1">
      <c r="A462" s="2" t="s">
        <v>178</v>
      </c>
      <c r="B462" s="11" t="s">
        <v>179</v>
      </c>
      <c r="C462" s="11"/>
      <c r="D462" s="682"/>
      <c r="E462" s="11"/>
      <c r="F462" s="682"/>
      <c r="G462" s="682"/>
      <c r="H462" s="682"/>
      <c r="I462" s="346"/>
      <c r="J462" s="682"/>
      <c r="K462" s="11"/>
      <c r="L462" s="682"/>
      <c r="M462" s="11"/>
      <c r="N462" s="682"/>
      <c r="O462" s="233">
        <v>1.2</v>
      </c>
      <c r="P462" s="11"/>
      <c r="Q462" s="682"/>
      <c r="R462" s="11"/>
      <c r="S462" s="682"/>
      <c r="T462" s="11"/>
      <c r="U462" s="682"/>
      <c r="V462" s="11"/>
      <c r="W462" s="682"/>
      <c r="X462" s="11"/>
      <c r="Y462" s="11"/>
      <c r="Z462" s="682"/>
      <c r="AA462" s="11"/>
      <c r="AB462" s="682"/>
      <c r="AC462" s="11"/>
      <c r="AD462" s="193">
        <f t="shared" si="345"/>
        <v>0</v>
      </c>
    </row>
    <row r="463" spans="1:30" ht="28.5" hidden="1">
      <c r="A463" s="2" t="s">
        <v>180</v>
      </c>
      <c r="B463" s="11" t="s">
        <v>181</v>
      </c>
      <c r="C463" s="11"/>
      <c r="D463" s="682"/>
      <c r="E463" s="11"/>
      <c r="F463" s="682"/>
      <c r="G463" s="682"/>
      <c r="H463" s="682"/>
      <c r="I463" s="346"/>
      <c r="J463" s="682"/>
      <c r="K463" s="11"/>
      <c r="L463" s="682"/>
      <c r="M463" s="11"/>
      <c r="N463" s="682"/>
      <c r="O463" s="233">
        <v>1.2</v>
      </c>
      <c r="P463" s="11"/>
      <c r="Q463" s="682"/>
      <c r="R463" s="11"/>
      <c r="S463" s="682"/>
      <c r="T463" s="11"/>
      <c r="U463" s="682"/>
      <c r="V463" s="11"/>
      <c r="W463" s="682"/>
      <c r="X463" s="11"/>
      <c r="Y463" s="11"/>
      <c r="Z463" s="682"/>
      <c r="AA463" s="11"/>
      <c r="AB463" s="682"/>
      <c r="AC463" s="11"/>
      <c r="AD463" s="193">
        <f t="shared" si="345"/>
        <v>0</v>
      </c>
    </row>
    <row r="464" spans="1:30" ht="28.5" hidden="1">
      <c r="A464" s="2" t="s">
        <v>182</v>
      </c>
      <c r="B464" s="11" t="s">
        <v>227</v>
      </c>
      <c r="C464" s="11"/>
      <c r="D464" s="682"/>
      <c r="E464" s="11"/>
      <c r="F464" s="682"/>
      <c r="G464" s="682"/>
      <c r="H464" s="682"/>
      <c r="I464" s="346"/>
      <c r="J464" s="682"/>
      <c r="K464" s="11"/>
      <c r="L464" s="682"/>
      <c r="M464" s="11"/>
      <c r="N464" s="682"/>
      <c r="O464" s="233">
        <v>1.8</v>
      </c>
      <c r="P464" s="11"/>
      <c r="Q464" s="682"/>
      <c r="R464" s="11"/>
      <c r="S464" s="682"/>
      <c r="T464" s="11"/>
      <c r="U464" s="682"/>
      <c r="V464" s="11"/>
      <c r="W464" s="682"/>
      <c r="X464" s="11"/>
      <c r="Y464" s="11"/>
      <c r="Z464" s="682"/>
      <c r="AA464" s="11"/>
      <c r="AB464" s="682"/>
      <c r="AC464" s="11"/>
      <c r="AD464" s="193">
        <f t="shared" si="345"/>
        <v>0</v>
      </c>
    </row>
    <row r="465" spans="1:30" ht="16.5" hidden="1">
      <c r="A465" s="2">
        <v>26.37</v>
      </c>
      <c r="B465" s="11" t="s">
        <v>274</v>
      </c>
      <c r="C465" s="11"/>
      <c r="D465" s="682"/>
      <c r="E465" s="11"/>
      <c r="F465" s="682"/>
      <c r="G465" s="682"/>
      <c r="H465" s="682"/>
      <c r="I465" s="346"/>
      <c r="J465" s="682"/>
      <c r="K465" s="11"/>
      <c r="L465" s="682"/>
      <c r="M465" s="11"/>
      <c r="N465" s="682"/>
      <c r="O465" s="233">
        <v>0.5</v>
      </c>
      <c r="P465" s="11"/>
      <c r="Q465" s="682"/>
      <c r="R465" s="11"/>
      <c r="S465" s="682"/>
      <c r="T465" s="11"/>
      <c r="U465" s="682"/>
      <c r="V465" s="11"/>
      <c r="W465" s="682"/>
      <c r="X465" s="11"/>
      <c r="Y465" s="11"/>
      <c r="Z465" s="682"/>
      <c r="AA465" s="11"/>
      <c r="AB465" s="682"/>
      <c r="AC465" s="11"/>
      <c r="AD465" s="193">
        <f t="shared" si="345"/>
        <v>0</v>
      </c>
    </row>
    <row r="466" spans="1:30" ht="28.5" hidden="1">
      <c r="A466" s="26">
        <f t="shared" ref="A466:A474" si="348">+A465+0.01</f>
        <v>26.380000000000003</v>
      </c>
      <c r="B466" s="11" t="s">
        <v>275</v>
      </c>
      <c r="C466" s="11"/>
      <c r="D466" s="682"/>
      <c r="E466" s="11"/>
      <c r="F466" s="682"/>
      <c r="G466" s="682"/>
      <c r="H466" s="682"/>
      <c r="I466" s="346"/>
      <c r="J466" s="682"/>
      <c r="K466" s="11"/>
      <c r="L466" s="682"/>
      <c r="M466" s="11"/>
      <c r="N466" s="682"/>
      <c r="O466" s="233">
        <v>0.5</v>
      </c>
      <c r="P466" s="11"/>
      <c r="Q466" s="682"/>
      <c r="R466" s="11"/>
      <c r="S466" s="682"/>
      <c r="T466" s="11"/>
      <c r="U466" s="682"/>
      <c r="V466" s="11"/>
      <c r="W466" s="682"/>
      <c r="X466" s="11"/>
      <c r="Y466" s="11"/>
      <c r="Z466" s="682"/>
      <c r="AA466" s="11"/>
      <c r="AB466" s="682"/>
      <c r="AC466" s="11"/>
      <c r="AD466" s="193">
        <f t="shared" si="345"/>
        <v>0</v>
      </c>
    </row>
    <row r="467" spans="1:30" ht="28.5" hidden="1">
      <c r="A467" s="26">
        <f t="shared" si="348"/>
        <v>26.390000000000004</v>
      </c>
      <c r="B467" s="11" t="s">
        <v>201</v>
      </c>
      <c r="C467" s="11"/>
      <c r="D467" s="682"/>
      <c r="E467" s="11"/>
      <c r="F467" s="682"/>
      <c r="G467" s="682"/>
      <c r="H467" s="682"/>
      <c r="I467" s="346"/>
      <c r="J467" s="682"/>
      <c r="K467" s="11"/>
      <c r="L467" s="682"/>
      <c r="M467" s="11"/>
      <c r="N467" s="682"/>
      <c r="O467" s="234">
        <v>0.625</v>
      </c>
      <c r="P467" s="11"/>
      <c r="Q467" s="682"/>
      <c r="R467" s="11"/>
      <c r="S467" s="682"/>
      <c r="T467" s="11"/>
      <c r="U467" s="682"/>
      <c r="V467" s="11"/>
      <c r="W467" s="682"/>
      <c r="X467" s="11"/>
      <c r="Y467" s="11"/>
      <c r="Z467" s="682"/>
      <c r="AA467" s="11"/>
      <c r="AB467" s="682"/>
      <c r="AC467" s="11"/>
      <c r="AD467" s="193">
        <f t="shared" si="345"/>
        <v>0</v>
      </c>
    </row>
    <row r="468" spans="1:30" ht="16.5" hidden="1">
      <c r="A468" s="26">
        <f t="shared" si="348"/>
        <v>26.400000000000006</v>
      </c>
      <c r="B468" s="11" t="s">
        <v>183</v>
      </c>
      <c r="C468" s="11"/>
      <c r="D468" s="682"/>
      <c r="E468" s="11"/>
      <c r="F468" s="682"/>
      <c r="G468" s="682"/>
      <c r="H468" s="682"/>
      <c r="I468" s="346"/>
      <c r="J468" s="682"/>
      <c r="K468" s="11"/>
      <c r="L468" s="682"/>
      <c r="M468" s="11"/>
      <c r="N468" s="682"/>
      <c r="O468" s="234">
        <v>0.375</v>
      </c>
      <c r="P468" s="11"/>
      <c r="Q468" s="682"/>
      <c r="R468" s="11"/>
      <c r="S468" s="682"/>
      <c r="T468" s="11"/>
      <c r="U468" s="682"/>
      <c r="V468" s="11"/>
      <c r="W468" s="682"/>
      <c r="X468" s="11"/>
      <c r="Y468" s="11"/>
      <c r="Z468" s="682"/>
      <c r="AA468" s="11"/>
      <c r="AB468" s="682"/>
      <c r="AC468" s="11"/>
      <c r="AD468" s="193">
        <f t="shared" si="345"/>
        <v>0</v>
      </c>
    </row>
    <row r="469" spans="1:30" ht="16.5" hidden="1">
      <c r="A469" s="26">
        <f t="shared" si="348"/>
        <v>26.410000000000007</v>
      </c>
      <c r="B469" s="11" t="s">
        <v>184</v>
      </c>
      <c r="C469" s="11"/>
      <c r="D469" s="682"/>
      <c r="E469" s="11"/>
      <c r="F469" s="682"/>
      <c r="G469" s="682"/>
      <c r="H469" s="682"/>
      <c r="I469" s="346"/>
      <c r="J469" s="682"/>
      <c r="K469" s="11"/>
      <c r="L469" s="682"/>
      <c r="M469" s="11"/>
      <c r="N469" s="682"/>
      <c r="O469" s="234">
        <v>0.375</v>
      </c>
      <c r="P469" s="11"/>
      <c r="Q469" s="682"/>
      <c r="R469" s="11"/>
      <c r="S469" s="682"/>
      <c r="T469" s="11"/>
      <c r="U469" s="682"/>
      <c r="V469" s="11"/>
      <c r="W469" s="682"/>
      <c r="X469" s="11"/>
      <c r="Y469" s="11"/>
      <c r="Z469" s="682"/>
      <c r="AA469" s="11"/>
      <c r="AB469" s="682"/>
      <c r="AC469" s="11"/>
      <c r="AD469" s="193">
        <f t="shared" si="345"/>
        <v>0</v>
      </c>
    </row>
    <row r="470" spans="1:30" ht="16.5" hidden="1">
      <c r="A470" s="26">
        <f t="shared" si="348"/>
        <v>26.420000000000009</v>
      </c>
      <c r="B470" s="11" t="s">
        <v>185</v>
      </c>
      <c r="C470" s="11"/>
      <c r="D470" s="682"/>
      <c r="E470" s="11"/>
      <c r="F470" s="682"/>
      <c r="G470" s="682"/>
      <c r="H470" s="682"/>
      <c r="I470" s="346"/>
      <c r="J470" s="682"/>
      <c r="K470" s="11"/>
      <c r="L470" s="682"/>
      <c r="M470" s="11"/>
      <c r="N470" s="682"/>
      <c r="O470" s="233">
        <v>0.15</v>
      </c>
      <c r="P470" s="11"/>
      <c r="Q470" s="682"/>
      <c r="R470" s="11"/>
      <c r="S470" s="682"/>
      <c r="T470" s="11"/>
      <c r="U470" s="682"/>
      <c r="V470" s="11"/>
      <c r="W470" s="682"/>
      <c r="X470" s="11"/>
      <c r="Y470" s="11"/>
      <c r="Z470" s="682"/>
      <c r="AA470" s="11"/>
      <c r="AB470" s="682"/>
      <c r="AC470" s="11"/>
      <c r="AD470" s="193">
        <f t="shared" si="345"/>
        <v>0</v>
      </c>
    </row>
    <row r="471" spans="1:30" ht="16.5" hidden="1">
      <c r="A471" s="26">
        <f t="shared" si="348"/>
        <v>26.43000000000001</v>
      </c>
      <c r="B471" s="11" t="s">
        <v>186</v>
      </c>
      <c r="C471" s="11"/>
      <c r="D471" s="682"/>
      <c r="E471" s="11"/>
      <c r="F471" s="682"/>
      <c r="G471" s="682"/>
      <c r="H471" s="682"/>
      <c r="I471" s="346"/>
      <c r="J471" s="682"/>
      <c r="K471" s="11"/>
      <c r="L471" s="682"/>
      <c r="M471" s="11"/>
      <c r="N471" s="682"/>
      <c r="O471" s="233">
        <v>0.15</v>
      </c>
      <c r="P471" s="11"/>
      <c r="Q471" s="682"/>
      <c r="R471" s="11"/>
      <c r="S471" s="682"/>
      <c r="T471" s="11"/>
      <c r="U471" s="682"/>
      <c r="V471" s="11"/>
      <c r="W471" s="682"/>
      <c r="X471" s="11"/>
      <c r="Y471" s="11"/>
      <c r="Z471" s="682"/>
      <c r="AA471" s="11"/>
      <c r="AB471" s="682"/>
      <c r="AC471" s="11"/>
      <c r="AD471" s="193">
        <f t="shared" si="345"/>
        <v>0</v>
      </c>
    </row>
    <row r="472" spans="1:30" ht="16.5" hidden="1">
      <c r="A472" s="26">
        <f t="shared" si="348"/>
        <v>26.440000000000012</v>
      </c>
      <c r="B472" s="11" t="s">
        <v>187</v>
      </c>
      <c r="C472" s="11"/>
      <c r="D472" s="682"/>
      <c r="E472" s="11"/>
      <c r="F472" s="682"/>
      <c r="G472" s="682"/>
      <c r="H472" s="682"/>
      <c r="I472" s="346"/>
      <c r="J472" s="682"/>
      <c r="K472" s="11"/>
      <c r="L472" s="682"/>
      <c r="M472" s="11"/>
      <c r="N472" s="682"/>
      <c r="O472" s="233"/>
      <c r="P472" s="11"/>
      <c r="Q472" s="682"/>
      <c r="R472" s="11"/>
      <c r="S472" s="682"/>
      <c r="T472" s="11"/>
      <c r="U472" s="682"/>
      <c r="V472" s="11"/>
      <c r="W472" s="682"/>
      <c r="X472" s="11"/>
      <c r="Y472" s="11"/>
      <c r="Z472" s="682"/>
      <c r="AA472" s="11"/>
      <c r="AB472" s="682"/>
      <c r="AC472" s="11"/>
      <c r="AD472" s="193">
        <f t="shared" si="345"/>
        <v>0</v>
      </c>
    </row>
    <row r="473" spans="1:30" ht="16.5" hidden="1">
      <c r="A473" s="26">
        <f t="shared" si="348"/>
        <v>26.450000000000014</v>
      </c>
      <c r="B473" s="11" t="s">
        <v>188</v>
      </c>
      <c r="C473" s="11"/>
      <c r="D473" s="682"/>
      <c r="E473" s="11"/>
      <c r="F473" s="682"/>
      <c r="G473" s="682"/>
      <c r="H473" s="682"/>
      <c r="I473" s="346"/>
      <c r="J473" s="682"/>
      <c r="K473" s="11"/>
      <c r="L473" s="682"/>
      <c r="M473" s="11"/>
      <c r="N473" s="682"/>
      <c r="O473" s="233">
        <v>0.25</v>
      </c>
      <c r="P473" s="11"/>
      <c r="Q473" s="682"/>
      <c r="R473" s="11"/>
      <c r="S473" s="682"/>
      <c r="T473" s="11"/>
      <c r="U473" s="682"/>
      <c r="V473" s="11"/>
      <c r="W473" s="682"/>
      <c r="X473" s="11"/>
      <c r="Y473" s="11"/>
      <c r="Z473" s="682"/>
      <c r="AA473" s="11"/>
      <c r="AB473" s="682"/>
      <c r="AC473" s="11"/>
      <c r="AD473" s="193">
        <f t="shared" si="345"/>
        <v>0</v>
      </c>
    </row>
    <row r="474" spans="1:30" ht="28.5" hidden="1">
      <c r="A474" s="26">
        <f t="shared" si="348"/>
        <v>26.460000000000015</v>
      </c>
      <c r="B474" s="11" t="s">
        <v>189</v>
      </c>
      <c r="C474" s="11"/>
      <c r="D474" s="682"/>
      <c r="E474" s="11"/>
      <c r="F474" s="682"/>
      <c r="G474" s="682"/>
      <c r="H474" s="682"/>
      <c r="I474" s="346"/>
      <c r="J474" s="682"/>
      <c r="K474" s="11"/>
      <c r="L474" s="682"/>
      <c r="M474" s="11"/>
      <c r="N474" s="682"/>
      <c r="O474" s="233">
        <v>0.1</v>
      </c>
      <c r="P474" s="11"/>
      <c r="Q474" s="682"/>
      <c r="R474" s="11"/>
      <c r="S474" s="682"/>
      <c r="T474" s="11"/>
      <c r="U474" s="682"/>
      <c r="V474" s="11"/>
      <c r="W474" s="682"/>
      <c r="X474" s="11"/>
      <c r="Y474" s="11"/>
      <c r="Z474" s="682"/>
      <c r="AA474" s="11"/>
      <c r="AB474" s="682"/>
      <c r="AC474" s="11"/>
      <c r="AD474" s="193">
        <f t="shared" si="345"/>
        <v>0</v>
      </c>
    </row>
    <row r="475" spans="1:30" ht="16.5" hidden="1">
      <c r="A475" s="2"/>
      <c r="B475" s="3" t="s">
        <v>190</v>
      </c>
      <c r="C475" s="3"/>
      <c r="D475" s="311"/>
      <c r="E475" s="3"/>
      <c r="F475" s="311"/>
      <c r="G475" s="311"/>
      <c r="H475" s="311"/>
      <c r="I475" s="341"/>
      <c r="J475" s="311"/>
      <c r="K475" s="3"/>
      <c r="L475" s="311"/>
      <c r="M475" s="3"/>
      <c r="N475" s="311"/>
      <c r="O475" s="239"/>
      <c r="P475" s="3"/>
      <c r="Q475" s="311"/>
      <c r="R475" s="3"/>
      <c r="S475" s="311"/>
      <c r="T475" s="3"/>
      <c r="U475" s="311"/>
      <c r="V475" s="3"/>
      <c r="W475" s="311"/>
      <c r="X475" s="3"/>
      <c r="Y475" s="3"/>
      <c r="Z475" s="311"/>
      <c r="AA475" s="3"/>
      <c r="AB475" s="311"/>
      <c r="AC475" s="3"/>
      <c r="AD475" s="193">
        <f t="shared" si="345"/>
        <v>0</v>
      </c>
    </row>
    <row r="476" spans="1:30" ht="16.5" hidden="1">
      <c r="A476" s="2"/>
      <c r="B476" s="3" t="s">
        <v>308</v>
      </c>
      <c r="C476" s="3"/>
      <c r="D476" s="311"/>
      <c r="E476" s="3"/>
      <c r="F476" s="311"/>
      <c r="G476" s="311"/>
      <c r="H476" s="311"/>
      <c r="I476" s="341"/>
      <c r="J476" s="311"/>
      <c r="K476" s="3"/>
      <c r="L476" s="311"/>
      <c r="M476" s="3"/>
      <c r="N476" s="311"/>
      <c r="O476" s="239"/>
      <c r="P476" s="3"/>
      <c r="Q476" s="311"/>
      <c r="R476" s="3"/>
      <c r="S476" s="311"/>
      <c r="T476" s="3"/>
      <c r="U476" s="311"/>
      <c r="V476" s="3"/>
      <c r="W476" s="311"/>
      <c r="X476" s="3"/>
      <c r="Y476" s="3"/>
      <c r="Z476" s="311"/>
      <c r="AA476" s="3"/>
      <c r="AB476" s="311"/>
      <c r="AC476" s="3"/>
      <c r="AD476" s="193">
        <f t="shared" si="345"/>
        <v>0</v>
      </c>
    </row>
    <row r="477" spans="1:30" ht="16.5" hidden="1">
      <c r="A477" s="2"/>
      <c r="B477" s="3" t="s">
        <v>191</v>
      </c>
      <c r="C477" s="3"/>
      <c r="D477" s="311"/>
      <c r="E477" s="3"/>
      <c r="F477" s="311"/>
      <c r="G477" s="311"/>
      <c r="H477" s="311"/>
      <c r="I477" s="341"/>
      <c r="J477" s="311"/>
      <c r="K477" s="3"/>
      <c r="L477" s="311"/>
      <c r="M477" s="3"/>
      <c r="N477" s="311"/>
      <c r="O477" s="239"/>
      <c r="P477" s="3"/>
      <c r="Q477" s="311"/>
      <c r="R477" s="3"/>
      <c r="S477" s="311"/>
      <c r="T477" s="3"/>
      <c r="U477" s="311"/>
      <c r="V477" s="3"/>
      <c r="W477" s="311"/>
      <c r="X477" s="3"/>
      <c r="Y477" s="3"/>
      <c r="Z477" s="311"/>
      <c r="AA477" s="3"/>
      <c r="AB477" s="311"/>
      <c r="AC477" s="3"/>
      <c r="AD477" s="193">
        <f t="shared" si="345"/>
        <v>0</v>
      </c>
    </row>
    <row r="478" spans="1:30" ht="16.5" hidden="1">
      <c r="A478" s="309"/>
      <c r="B478" s="3" t="s">
        <v>192</v>
      </c>
      <c r="C478" s="3"/>
      <c r="D478" s="311"/>
      <c r="E478" s="3"/>
      <c r="F478" s="311"/>
      <c r="G478" s="311"/>
      <c r="H478" s="311"/>
      <c r="I478" s="341"/>
      <c r="J478" s="311"/>
      <c r="K478" s="3"/>
      <c r="L478" s="311"/>
      <c r="M478" s="3"/>
      <c r="N478" s="311"/>
      <c r="O478" s="239"/>
      <c r="P478" s="3"/>
      <c r="Q478" s="311"/>
      <c r="R478" s="3"/>
      <c r="S478" s="311"/>
      <c r="T478" s="3"/>
      <c r="U478" s="311"/>
      <c r="V478" s="3"/>
      <c r="W478" s="311"/>
      <c r="X478" s="3"/>
      <c r="Y478" s="3"/>
      <c r="Z478" s="311"/>
      <c r="AA478" s="3"/>
      <c r="AB478" s="311"/>
      <c r="AC478" s="3"/>
      <c r="AD478" s="193">
        <f t="shared" si="345"/>
        <v>0</v>
      </c>
    </row>
    <row r="479" spans="1:30" ht="16.5" hidden="1">
      <c r="A479" s="2">
        <v>26.47</v>
      </c>
      <c r="B479" s="6" t="s">
        <v>163</v>
      </c>
      <c r="C479" s="6"/>
      <c r="D479" s="674"/>
      <c r="E479" s="6"/>
      <c r="F479" s="674"/>
      <c r="G479" s="674"/>
      <c r="H479" s="674"/>
      <c r="I479" s="342"/>
      <c r="J479" s="674"/>
      <c r="K479" s="6"/>
      <c r="L479" s="674"/>
      <c r="M479" s="6"/>
      <c r="N479" s="674"/>
      <c r="O479" s="229"/>
      <c r="P479" s="6"/>
      <c r="Q479" s="674"/>
      <c r="R479" s="6"/>
      <c r="S479" s="674"/>
      <c r="T479" s="6"/>
      <c r="U479" s="674"/>
      <c r="V479" s="6"/>
      <c r="W479" s="674"/>
      <c r="X479" s="6"/>
      <c r="Y479" s="6"/>
      <c r="Z479" s="674"/>
      <c r="AA479" s="6"/>
      <c r="AB479" s="674"/>
      <c r="AC479" s="6"/>
      <c r="AD479" s="193">
        <f t="shared" si="345"/>
        <v>0</v>
      </c>
    </row>
    <row r="480" spans="1:30" ht="16.5" hidden="1">
      <c r="A480" s="26">
        <f t="shared" ref="A480:A487" si="349">+A479+0.01</f>
        <v>26.48</v>
      </c>
      <c r="B480" s="6" t="s">
        <v>276</v>
      </c>
      <c r="C480" s="6"/>
      <c r="D480" s="674"/>
      <c r="E480" s="6"/>
      <c r="F480" s="674"/>
      <c r="G480" s="674"/>
      <c r="H480" s="674"/>
      <c r="I480" s="342"/>
      <c r="J480" s="674"/>
      <c r="K480" s="6"/>
      <c r="L480" s="674"/>
      <c r="M480" s="6"/>
      <c r="N480" s="674"/>
      <c r="O480" s="229"/>
      <c r="P480" s="6"/>
      <c r="Q480" s="674"/>
      <c r="R480" s="6"/>
      <c r="S480" s="674"/>
      <c r="T480" s="6"/>
      <c r="U480" s="674"/>
      <c r="V480" s="6"/>
      <c r="W480" s="674"/>
      <c r="X480" s="6"/>
      <c r="Y480" s="6"/>
      <c r="Z480" s="674"/>
      <c r="AA480" s="6"/>
      <c r="AB480" s="674"/>
      <c r="AC480" s="6"/>
      <c r="AD480" s="193">
        <f t="shared" si="345"/>
        <v>0</v>
      </c>
    </row>
    <row r="481" spans="1:30" ht="16.5" hidden="1">
      <c r="A481" s="26">
        <f t="shared" si="349"/>
        <v>26.490000000000002</v>
      </c>
      <c r="B481" s="6" t="s">
        <v>123</v>
      </c>
      <c r="C481" s="6"/>
      <c r="D481" s="674"/>
      <c r="E481" s="6"/>
      <c r="F481" s="674"/>
      <c r="G481" s="674"/>
      <c r="H481" s="674"/>
      <c r="I481" s="342"/>
      <c r="J481" s="674"/>
      <c r="K481" s="6"/>
      <c r="L481" s="674"/>
      <c r="M481" s="6"/>
      <c r="N481" s="674"/>
      <c r="O481" s="229"/>
      <c r="P481" s="6"/>
      <c r="Q481" s="674"/>
      <c r="R481" s="6"/>
      <c r="S481" s="674"/>
      <c r="T481" s="6"/>
      <c r="U481" s="674"/>
      <c r="V481" s="6"/>
      <c r="W481" s="674"/>
      <c r="X481" s="6"/>
      <c r="Y481" s="6"/>
      <c r="Z481" s="674"/>
      <c r="AA481" s="6"/>
      <c r="AB481" s="674"/>
      <c r="AC481" s="6"/>
      <c r="AD481" s="193">
        <f t="shared" si="345"/>
        <v>0</v>
      </c>
    </row>
    <row r="482" spans="1:30" ht="16.5" hidden="1">
      <c r="A482" s="26">
        <f t="shared" si="349"/>
        <v>26.500000000000004</v>
      </c>
      <c r="B482" s="6" t="s">
        <v>326</v>
      </c>
      <c r="C482" s="6"/>
      <c r="D482" s="674"/>
      <c r="E482" s="6"/>
      <c r="F482" s="674"/>
      <c r="G482" s="674"/>
      <c r="H482" s="674"/>
      <c r="I482" s="342"/>
      <c r="J482" s="674"/>
      <c r="K482" s="6"/>
      <c r="L482" s="674"/>
      <c r="M482" s="6"/>
      <c r="N482" s="674"/>
      <c r="O482" s="229"/>
      <c r="P482" s="6"/>
      <c r="Q482" s="674"/>
      <c r="R482" s="6"/>
      <c r="S482" s="674"/>
      <c r="T482" s="6"/>
      <c r="U482" s="674"/>
      <c r="V482" s="6"/>
      <c r="W482" s="674"/>
      <c r="X482" s="6"/>
      <c r="Y482" s="6"/>
      <c r="Z482" s="674"/>
      <c r="AA482" s="6"/>
      <c r="AB482" s="674"/>
      <c r="AC482" s="6"/>
      <c r="AD482" s="193">
        <f t="shared" si="345"/>
        <v>0</v>
      </c>
    </row>
    <row r="483" spans="1:30" ht="16.5" hidden="1">
      <c r="A483" s="26">
        <f t="shared" si="349"/>
        <v>26.510000000000005</v>
      </c>
      <c r="B483" s="6" t="s">
        <v>325</v>
      </c>
      <c r="C483" s="6"/>
      <c r="D483" s="674"/>
      <c r="E483" s="6"/>
      <c r="F483" s="674"/>
      <c r="G483" s="674"/>
      <c r="H483" s="674"/>
      <c r="I483" s="342"/>
      <c r="J483" s="674"/>
      <c r="K483" s="6"/>
      <c r="L483" s="674"/>
      <c r="M483" s="6"/>
      <c r="N483" s="674"/>
      <c r="O483" s="229"/>
      <c r="P483" s="6"/>
      <c r="Q483" s="674"/>
      <c r="R483" s="6"/>
      <c r="S483" s="674"/>
      <c r="T483" s="6"/>
      <c r="U483" s="674"/>
      <c r="V483" s="6"/>
      <c r="W483" s="674"/>
      <c r="X483" s="6"/>
      <c r="Y483" s="6"/>
      <c r="Z483" s="674"/>
      <c r="AA483" s="6"/>
      <c r="AB483" s="674"/>
      <c r="AC483" s="6"/>
      <c r="AD483" s="193">
        <f t="shared" si="345"/>
        <v>0</v>
      </c>
    </row>
    <row r="484" spans="1:30" ht="16.5" hidden="1">
      <c r="A484" s="26">
        <f t="shared" si="349"/>
        <v>26.520000000000007</v>
      </c>
      <c r="B484" s="6" t="s">
        <v>165</v>
      </c>
      <c r="C484" s="6"/>
      <c r="D484" s="674"/>
      <c r="E484" s="6"/>
      <c r="F484" s="674"/>
      <c r="G484" s="674"/>
      <c r="H484" s="674"/>
      <c r="I484" s="342"/>
      <c r="J484" s="674"/>
      <c r="K484" s="6"/>
      <c r="L484" s="674"/>
      <c r="M484" s="6"/>
      <c r="N484" s="674"/>
      <c r="O484" s="242">
        <v>2.5</v>
      </c>
      <c r="P484" s="6"/>
      <c r="Q484" s="674"/>
      <c r="R484" s="6"/>
      <c r="S484" s="674"/>
      <c r="T484" s="6"/>
      <c r="U484" s="674"/>
      <c r="V484" s="6"/>
      <c r="W484" s="674"/>
      <c r="X484" s="6"/>
      <c r="Y484" s="6"/>
      <c r="Z484" s="674"/>
      <c r="AA484" s="6"/>
      <c r="AB484" s="674"/>
      <c r="AC484" s="6"/>
      <c r="AD484" s="193">
        <f t="shared" si="345"/>
        <v>0</v>
      </c>
    </row>
    <row r="485" spans="1:30" ht="16.5" hidden="1">
      <c r="A485" s="26">
        <f t="shared" si="349"/>
        <v>26.530000000000008</v>
      </c>
      <c r="B485" s="6" t="s">
        <v>15</v>
      </c>
      <c r="C485" s="6"/>
      <c r="D485" s="674"/>
      <c r="E485" s="6"/>
      <c r="F485" s="674"/>
      <c r="G485" s="674"/>
      <c r="H485" s="674"/>
      <c r="I485" s="342"/>
      <c r="J485" s="674"/>
      <c r="K485" s="6"/>
      <c r="L485" s="674"/>
      <c r="M485" s="6"/>
      <c r="N485" s="674"/>
      <c r="O485" s="242">
        <v>3</v>
      </c>
      <c r="P485" s="6"/>
      <c r="Q485" s="674"/>
      <c r="R485" s="6"/>
      <c r="S485" s="674"/>
      <c r="T485" s="6"/>
      <c r="U485" s="674"/>
      <c r="V485" s="6"/>
      <c r="W485" s="674"/>
      <c r="X485" s="6"/>
      <c r="Y485" s="6"/>
      <c r="Z485" s="674"/>
      <c r="AA485" s="6"/>
      <c r="AB485" s="674"/>
      <c r="AC485" s="6"/>
      <c r="AD485" s="193">
        <f t="shared" si="345"/>
        <v>0</v>
      </c>
    </row>
    <row r="486" spans="1:30" ht="16.5" hidden="1">
      <c r="A486" s="26">
        <f t="shared" si="349"/>
        <v>26.54000000000001</v>
      </c>
      <c r="B486" s="6" t="s">
        <v>283</v>
      </c>
      <c r="C486" s="6"/>
      <c r="D486" s="674"/>
      <c r="E486" s="6"/>
      <c r="F486" s="674"/>
      <c r="G486" s="674"/>
      <c r="H486" s="674"/>
      <c r="I486" s="342"/>
      <c r="J486" s="674"/>
      <c r="K486" s="6"/>
      <c r="L486" s="674"/>
      <c r="M486" s="6"/>
      <c r="N486" s="674"/>
      <c r="O486" s="229">
        <v>0.375</v>
      </c>
      <c r="P486" s="6"/>
      <c r="Q486" s="674"/>
      <c r="R486" s="6"/>
      <c r="S486" s="674"/>
      <c r="T486" s="6"/>
      <c r="U486" s="674"/>
      <c r="V486" s="6"/>
      <c r="W486" s="674"/>
      <c r="X486" s="6"/>
      <c r="Y486" s="6"/>
      <c r="Z486" s="674"/>
      <c r="AA486" s="6"/>
      <c r="AB486" s="674"/>
      <c r="AC486" s="6"/>
      <c r="AD486" s="193">
        <f t="shared" si="345"/>
        <v>0</v>
      </c>
    </row>
    <row r="487" spans="1:30" ht="16.5" hidden="1">
      <c r="A487" s="26">
        <f t="shared" si="349"/>
        <v>26.550000000000011</v>
      </c>
      <c r="B487" s="6" t="s">
        <v>158</v>
      </c>
      <c r="C487" s="6"/>
      <c r="D487" s="674"/>
      <c r="E487" s="6"/>
      <c r="F487" s="674"/>
      <c r="G487" s="674"/>
      <c r="H487" s="674"/>
      <c r="I487" s="342"/>
      <c r="J487" s="674"/>
      <c r="K487" s="6"/>
      <c r="L487" s="674"/>
      <c r="M487" s="6"/>
      <c r="N487" s="674"/>
      <c r="O487" s="229"/>
      <c r="P487" s="6"/>
      <c r="Q487" s="674"/>
      <c r="R487" s="6"/>
      <c r="S487" s="674"/>
      <c r="T487" s="6"/>
      <c r="U487" s="674"/>
      <c r="V487" s="6"/>
      <c r="W487" s="674"/>
      <c r="X487" s="6"/>
      <c r="Y487" s="6"/>
      <c r="Z487" s="674"/>
      <c r="AA487" s="6"/>
      <c r="AB487" s="674"/>
      <c r="AC487" s="6"/>
      <c r="AD487" s="193">
        <f t="shared" si="345"/>
        <v>0</v>
      </c>
    </row>
    <row r="488" spans="1:30" ht="16.5" hidden="1">
      <c r="A488" s="2"/>
      <c r="B488" s="12" t="s">
        <v>193</v>
      </c>
      <c r="C488" s="12"/>
      <c r="D488" s="675"/>
      <c r="E488" s="12"/>
      <c r="F488" s="675"/>
      <c r="G488" s="675"/>
      <c r="H488" s="675"/>
      <c r="I488" s="348"/>
      <c r="J488" s="675"/>
      <c r="K488" s="12"/>
      <c r="L488" s="675"/>
      <c r="M488" s="12"/>
      <c r="N488" s="675"/>
      <c r="O488" s="239"/>
      <c r="P488" s="12"/>
      <c r="Q488" s="675"/>
      <c r="R488" s="12"/>
      <c r="S488" s="675"/>
      <c r="T488" s="12"/>
      <c r="U488" s="675"/>
      <c r="V488" s="12"/>
      <c r="W488" s="675"/>
      <c r="X488" s="12"/>
      <c r="Y488" s="12"/>
      <c r="Z488" s="675"/>
      <c r="AA488" s="12"/>
      <c r="AB488" s="675"/>
      <c r="AC488" s="12"/>
      <c r="AD488" s="193">
        <f t="shared" si="345"/>
        <v>0</v>
      </c>
    </row>
    <row r="489" spans="1:30" ht="16.5" hidden="1">
      <c r="A489" s="309"/>
      <c r="B489" s="3" t="s">
        <v>194</v>
      </c>
      <c r="C489" s="3"/>
      <c r="D489" s="311"/>
      <c r="E489" s="3"/>
      <c r="F489" s="311"/>
      <c r="G489" s="311"/>
      <c r="H489" s="311"/>
      <c r="I489" s="341"/>
      <c r="J489" s="311"/>
      <c r="K489" s="3"/>
      <c r="L489" s="311"/>
      <c r="M489" s="3"/>
      <c r="N489" s="311"/>
      <c r="O489" s="239"/>
      <c r="P489" s="3"/>
      <c r="Q489" s="311"/>
      <c r="R489" s="3"/>
      <c r="S489" s="311"/>
      <c r="T489" s="3"/>
      <c r="U489" s="311"/>
      <c r="V489" s="3"/>
      <c r="W489" s="311"/>
      <c r="X489" s="3"/>
      <c r="Y489" s="3"/>
      <c r="Z489" s="311"/>
      <c r="AA489" s="3"/>
      <c r="AB489" s="311"/>
      <c r="AC489" s="3"/>
      <c r="AD489" s="193">
        <f t="shared" si="345"/>
        <v>0</v>
      </c>
    </row>
    <row r="490" spans="1:30" ht="16.5" hidden="1">
      <c r="A490" s="26">
        <f>+A487+0.01</f>
        <v>26.560000000000013</v>
      </c>
      <c r="B490" s="18" t="s">
        <v>211</v>
      </c>
      <c r="C490" s="18"/>
      <c r="D490" s="683"/>
      <c r="E490" s="18"/>
      <c r="F490" s="683"/>
      <c r="G490" s="683"/>
      <c r="H490" s="683"/>
      <c r="I490" s="355"/>
      <c r="J490" s="683"/>
      <c r="K490" s="18"/>
      <c r="L490" s="683"/>
      <c r="M490" s="18"/>
      <c r="N490" s="683"/>
      <c r="O490" s="259">
        <v>9</v>
      </c>
      <c r="P490" s="18"/>
      <c r="Q490" s="683"/>
      <c r="R490" s="18"/>
      <c r="S490" s="683"/>
      <c r="T490" s="18"/>
      <c r="U490" s="683"/>
      <c r="V490" s="18"/>
      <c r="W490" s="683"/>
      <c r="X490" s="18"/>
      <c r="Y490" s="18"/>
      <c r="Z490" s="683"/>
      <c r="AA490" s="18"/>
      <c r="AB490" s="683"/>
      <c r="AC490" s="18"/>
      <c r="AD490" s="193">
        <f t="shared" si="345"/>
        <v>0</v>
      </c>
    </row>
    <row r="491" spans="1:30" ht="16.5" hidden="1">
      <c r="A491" s="26">
        <f t="shared" ref="A491:A493" si="350">+A490+0.01</f>
        <v>26.570000000000014</v>
      </c>
      <c r="B491" s="18" t="s">
        <v>212</v>
      </c>
      <c r="C491" s="18"/>
      <c r="D491" s="683"/>
      <c r="E491" s="18"/>
      <c r="F491" s="683"/>
      <c r="G491" s="683"/>
      <c r="H491" s="683"/>
      <c r="I491" s="355"/>
      <c r="J491" s="683"/>
      <c r="K491" s="18"/>
      <c r="L491" s="683"/>
      <c r="M491" s="18"/>
      <c r="N491" s="683"/>
      <c r="O491" s="259">
        <v>0.60000000000000009</v>
      </c>
      <c r="P491" s="18"/>
      <c r="Q491" s="683"/>
      <c r="R491" s="18"/>
      <c r="S491" s="683"/>
      <c r="T491" s="18"/>
      <c r="U491" s="683"/>
      <c r="V491" s="18"/>
      <c r="W491" s="683"/>
      <c r="X491" s="18"/>
      <c r="Y491" s="18"/>
      <c r="Z491" s="683"/>
      <c r="AA491" s="18"/>
      <c r="AB491" s="683"/>
      <c r="AC491" s="18"/>
      <c r="AD491" s="193">
        <f t="shared" si="345"/>
        <v>0</v>
      </c>
    </row>
    <row r="492" spans="1:30" ht="30" hidden="1">
      <c r="A492" s="26">
        <f t="shared" si="350"/>
        <v>26.580000000000016</v>
      </c>
      <c r="B492" s="18" t="s">
        <v>213</v>
      </c>
      <c r="C492" s="18"/>
      <c r="D492" s="683"/>
      <c r="E492" s="18"/>
      <c r="F492" s="683"/>
      <c r="G492" s="683"/>
      <c r="H492" s="683"/>
      <c r="I492" s="355"/>
      <c r="J492" s="683"/>
      <c r="K492" s="18"/>
      <c r="L492" s="683"/>
      <c r="M492" s="18"/>
      <c r="N492" s="683"/>
      <c r="O492" s="259">
        <v>0.5</v>
      </c>
      <c r="P492" s="18"/>
      <c r="Q492" s="683"/>
      <c r="R492" s="18"/>
      <c r="S492" s="683"/>
      <c r="T492" s="18"/>
      <c r="U492" s="683"/>
      <c r="V492" s="18"/>
      <c r="W492" s="683"/>
      <c r="X492" s="18"/>
      <c r="Y492" s="18"/>
      <c r="Z492" s="683"/>
      <c r="AA492" s="18"/>
      <c r="AB492" s="683"/>
      <c r="AC492" s="18"/>
      <c r="AD492" s="193">
        <f t="shared" si="345"/>
        <v>0</v>
      </c>
    </row>
    <row r="493" spans="1:30" ht="16.5" hidden="1">
      <c r="A493" s="26">
        <f t="shared" si="350"/>
        <v>26.590000000000018</v>
      </c>
      <c r="B493" s="18" t="s">
        <v>18</v>
      </c>
      <c r="C493" s="18"/>
      <c r="D493" s="683"/>
      <c r="E493" s="18"/>
      <c r="F493" s="683"/>
      <c r="G493" s="683"/>
      <c r="H493" s="683"/>
      <c r="I493" s="355"/>
      <c r="J493" s="683"/>
      <c r="K493" s="18"/>
      <c r="L493" s="683"/>
      <c r="M493" s="18"/>
      <c r="N493" s="683"/>
      <c r="O493" s="243"/>
      <c r="P493" s="18"/>
      <c r="Q493" s="683"/>
      <c r="R493" s="18"/>
      <c r="S493" s="683"/>
      <c r="T493" s="18"/>
      <c r="U493" s="683"/>
      <c r="V493" s="18"/>
      <c r="W493" s="683"/>
      <c r="X493" s="18"/>
      <c r="Y493" s="18"/>
      <c r="Z493" s="683"/>
      <c r="AA493" s="18"/>
      <c r="AB493" s="683"/>
      <c r="AC493" s="18"/>
      <c r="AD493" s="193">
        <f t="shared" si="345"/>
        <v>0</v>
      </c>
    </row>
    <row r="494" spans="1:30" ht="16.5" hidden="1">
      <c r="A494" s="2" t="s">
        <v>19</v>
      </c>
      <c r="B494" s="19" t="s">
        <v>214</v>
      </c>
      <c r="C494" s="19"/>
      <c r="D494" s="684"/>
      <c r="E494" s="19"/>
      <c r="F494" s="684"/>
      <c r="G494" s="684"/>
      <c r="H494" s="684"/>
      <c r="I494" s="356"/>
      <c r="J494" s="684"/>
      <c r="K494" s="19"/>
      <c r="L494" s="684"/>
      <c r="M494" s="19"/>
      <c r="N494" s="684"/>
      <c r="O494" s="260">
        <v>3</v>
      </c>
      <c r="P494" s="19"/>
      <c r="Q494" s="684"/>
      <c r="R494" s="19"/>
      <c r="S494" s="684"/>
      <c r="T494" s="19"/>
      <c r="U494" s="684"/>
      <c r="V494" s="19"/>
      <c r="W494" s="684"/>
      <c r="X494" s="19"/>
      <c r="Y494" s="19"/>
      <c r="Z494" s="684"/>
      <c r="AA494" s="19"/>
      <c r="AB494" s="684"/>
      <c r="AC494" s="19"/>
      <c r="AD494" s="193">
        <f t="shared" si="345"/>
        <v>0</v>
      </c>
    </row>
    <row r="495" spans="1:30" ht="42.75" hidden="1">
      <c r="A495" s="2" t="s">
        <v>20</v>
      </c>
      <c r="B495" s="6" t="s">
        <v>195</v>
      </c>
      <c r="C495" s="6"/>
      <c r="D495" s="674"/>
      <c r="E495" s="6"/>
      <c r="F495" s="674"/>
      <c r="G495" s="674"/>
      <c r="H495" s="674"/>
      <c r="I495" s="342"/>
      <c r="J495" s="674"/>
      <c r="K495" s="6"/>
      <c r="L495" s="674"/>
      <c r="M495" s="6"/>
      <c r="N495" s="674"/>
      <c r="O495" s="229">
        <v>2.88</v>
      </c>
      <c r="P495" s="6"/>
      <c r="Q495" s="674"/>
      <c r="R495" s="6"/>
      <c r="S495" s="674"/>
      <c r="T495" s="6"/>
      <c r="U495" s="674"/>
      <c r="V495" s="6"/>
      <c r="W495" s="674"/>
      <c r="X495" s="6"/>
      <c r="Y495" s="6"/>
      <c r="Z495" s="674"/>
      <c r="AA495" s="6"/>
      <c r="AB495" s="674"/>
      <c r="AC495" s="6"/>
      <c r="AD495" s="193">
        <f t="shared" si="345"/>
        <v>0</v>
      </c>
    </row>
    <row r="496" spans="1:30" ht="16.5" hidden="1">
      <c r="A496" s="2" t="s">
        <v>21</v>
      </c>
      <c r="B496" s="6" t="s">
        <v>196</v>
      </c>
      <c r="C496" s="6"/>
      <c r="D496" s="674"/>
      <c r="E496" s="6"/>
      <c r="F496" s="674"/>
      <c r="G496" s="674"/>
      <c r="H496" s="674"/>
      <c r="I496" s="342"/>
      <c r="J496" s="674"/>
      <c r="K496" s="6"/>
      <c r="L496" s="674"/>
      <c r="M496" s="6"/>
      <c r="N496" s="674"/>
      <c r="O496" s="242">
        <v>1.5</v>
      </c>
      <c r="P496" s="6"/>
      <c r="Q496" s="674"/>
      <c r="R496" s="6"/>
      <c r="S496" s="674"/>
      <c r="T496" s="6"/>
      <c r="U496" s="674"/>
      <c r="V496" s="6"/>
      <c r="W496" s="674"/>
      <c r="X496" s="6"/>
      <c r="Y496" s="6"/>
      <c r="Z496" s="674"/>
      <c r="AA496" s="6"/>
      <c r="AB496" s="674"/>
      <c r="AC496" s="6"/>
      <c r="AD496" s="193">
        <f t="shared" si="345"/>
        <v>0</v>
      </c>
    </row>
    <row r="497" spans="1:30" ht="16.5" hidden="1">
      <c r="A497" s="2" t="s">
        <v>176</v>
      </c>
      <c r="B497" s="6" t="s">
        <v>197</v>
      </c>
      <c r="C497" s="6"/>
      <c r="D497" s="674"/>
      <c r="E497" s="6"/>
      <c r="F497" s="674"/>
      <c r="G497" s="674"/>
      <c r="H497" s="674"/>
      <c r="I497" s="342"/>
      <c r="J497" s="674"/>
      <c r="K497" s="6"/>
      <c r="L497" s="674"/>
      <c r="M497" s="6"/>
      <c r="N497" s="674"/>
      <c r="O497" s="242">
        <v>1.2</v>
      </c>
      <c r="P497" s="6"/>
      <c r="Q497" s="674"/>
      <c r="R497" s="6"/>
      <c r="S497" s="674"/>
      <c r="T497" s="6"/>
      <c r="U497" s="674"/>
      <c r="V497" s="6"/>
      <c r="W497" s="674"/>
      <c r="X497" s="6"/>
      <c r="Y497" s="6"/>
      <c r="Z497" s="674"/>
      <c r="AA497" s="6"/>
      <c r="AB497" s="674"/>
      <c r="AC497" s="6"/>
      <c r="AD497" s="193">
        <f t="shared" si="345"/>
        <v>0</v>
      </c>
    </row>
    <row r="498" spans="1:30" ht="28.5" hidden="1">
      <c r="A498" s="2" t="s">
        <v>178</v>
      </c>
      <c r="B498" s="6" t="s">
        <v>198</v>
      </c>
      <c r="C498" s="6"/>
      <c r="D498" s="674"/>
      <c r="E498" s="6"/>
      <c r="F498" s="674"/>
      <c r="G498" s="674"/>
      <c r="H498" s="674"/>
      <c r="I498" s="342"/>
      <c r="J498" s="674"/>
      <c r="K498" s="6"/>
      <c r="L498" s="674"/>
      <c r="M498" s="6"/>
      <c r="N498" s="674"/>
      <c r="O498" s="242">
        <v>1.2</v>
      </c>
      <c r="P498" s="6"/>
      <c r="Q498" s="674"/>
      <c r="R498" s="6"/>
      <c r="S498" s="674"/>
      <c r="T498" s="6"/>
      <c r="U498" s="674"/>
      <c r="V498" s="6"/>
      <c r="W498" s="674"/>
      <c r="X498" s="6"/>
      <c r="Y498" s="6"/>
      <c r="Z498" s="674"/>
      <c r="AA498" s="6"/>
      <c r="AB498" s="674"/>
      <c r="AC498" s="6"/>
      <c r="AD498" s="193">
        <f t="shared" si="345"/>
        <v>0</v>
      </c>
    </row>
    <row r="499" spans="1:30" ht="28.5" hidden="1">
      <c r="A499" s="2" t="s">
        <v>180</v>
      </c>
      <c r="B499" s="6" t="s">
        <v>225</v>
      </c>
      <c r="C499" s="6"/>
      <c r="D499" s="674"/>
      <c r="E499" s="6"/>
      <c r="F499" s="674"/>
      <c r="G499" s="674"/>
      <c r="H499" s="674"/>
      <c r="I499" s="342"/>
      <c r="J499" s="674"/>
      <c r="K499" s="6"/>
      <c r="L499" s="674"/>
      <c r="M499" s="6"/>
      <c r="N499" s="674"/>
      <c r="O499" s="242">
        <v>1.8</v>
      </c>
      <c r="P499" s="6"/>
      <c r="Q499" s="674"/>
      <c r="R499" s="6"/>
      <c r="S499" s="674"/>
      <c r="T499" s="6"/>
      <c r="U499" s="674"/>
      <c r="V499" s="6"/>
      <c r="W499" s="674"/>
      <c r="X499" s="6"/>
      <c r="Y499" s="6"/>
      <c r="Z499" s="674"/>
      <c r="AA499" s="6"/>
      <c r="AB499" s="674"/>
      <c r="AC499" s="6"/>
      <c r="AD499" s="193">
        <f t="shared" ref="AD499:AD515" si="351">AB499</f>
        <v>0</v>
      </c>
    </row>
    <row r="500" spans="1:30" ht="16.5" hidden="1">
      <c r="A500" s="26">
        <f>+A493+0.01</f>
        <v>26.600000000000019</v>
      </c>
      <c r="B500" s="6" t="s">
        <v>199</v>
      </c>
      <c r="C500" s="6"/>
      <c r="D500" s="674"/>
      <c r="E500" s="6"/>
      <c r="F500" s="674"/>
      <c r="G500" s="674"/>
      <c r="H500" s="674"/>
      <c r="I500" s="342"/>
      <c r="J500" s="674"/>
      <c r="K500" s="6"/>
      <c r="L500" s="674"/>
      <c r="M500" s="6"/>
      <c r="N500" s="674"/>
      <c r="O500" s="242">
        <v>0.5</v>
      </c>
      <c r="P500" s="6"/>
      <c r="Q500" s="674"/>
      <c r="R500" s="6"/>
      <c r="S500" s="674"/>
      <c r="T500" s="6"/>
      <c r="U500" s="674"/>
      <c r="V500" s="6"/>
      <c r="W500" s="674"/>
      <c r="X500" s="6"/>
      <c r="Y500" s="6"/>
      <c r="Z500" s="674"/>
      <c r="AA500" s="6"/>
      <c r="AB500" s="674"/>
      <c r="AC500" s="6"/>
      <c r="AD500" s="193">
        <f t="shared" si="351"/>
        <v>0</v>
      </c>
    </row>
    <row r="501" spans="1:30" ht="28.5" hidden="1">
      <c r="A501" s="26">
        <f t="shared" ref="A501:A509" si="352">+A500+0.01</f>
        <v>26.610000000000021</v>
      </c>
      <c r="B501" s="6" t="s">
        <v>200</v>
      </c>
      <c r="C501" s="6"/>
      <c r="D501" s="674"/>
      <c r="E501" s="6"/>
      <c r="F501" s="674"/>
      <c r="G501" s="674"/>
      <c r="H501" s="674"/>
      <c r="I501" s="342"/>
      <c r="J501" s="674"/>
      <c r="K501" s="6"/>
      <c r="L501" s="674"/>
      <c r="M501" s="6"/>
      <c r="N501" s="674"/>
      <c r="O501" s="242">
        <v>0.5</v>
      </c>
      <c r="P501" s="6"/>
      <c r="Q501" s="674"/>
      <c r="R501" s="6"/>
      <c r="S501" s="674"/>
      <c r="T501" s="6"/>
      <c r="U501" s="674"/>
      <c r="V501" s="6"/>
      <c r="W501" s="674"/>
      <c r="X501" s="6"/>
      <c r="Y501" s="6"/>
      <c r="Z501" s="674"/>
      <c r="AA501" s="6"/>
      <c r="AB501" s="674"/>
      <c r="AC501" s="6"/>
      <c r="AD501" s="193">
        <f t="shared" si="351"/>
        <v>0</v>
      </c>
    </row>
    <row r="502" spans="1:30" ht="28.5" hidden="1">
      <c r="A502" s="26">
        <f t="shared" si="352"/>
        <v>26.620000000000022</v>
      </c>
      <c r="B502" s="6" t="s">
        <v>201</v>
      </c>
      <c r="C502" s="6"/>
      <c r="D502" s="674"/>
      <c r="E502" s="6"/>
      <c r="F502" s="674"/>
      <c r="G502" s="674"/>
      <c r="H502" s="674"/>
      <c r="I502" s="342"/>
      <c r="J502" s="674"/>
      <c r="K502" s="6"/>
      <c r="L502" s="674"/>
      <c r="M502" s="6"/>
      <c r="N502" s="674"/>
      <c r="O502" s="229">
        <v>0.625</v>
      </c>
      <c r="P502" s="6"/>
      <c r="Q502" s="674"/>
      <c r="R502" s="6"/>
      <c r="S502" s="674"/>
      <c r="T502" s="6"/>
      <c r="U502" s="674"/>
      <c r="V502" s="6"/>
      <c r="W502" s="674"/>
      <c r="X502" s="6"/>
      <c r="Y502" s="6"/>
      <c r="Z502" s="674"/>
      <c r="AA502" s="6"/>
      <c r="AB502" s="674"/>
      <c r="AC502" s="6"/>
      <c r="AD502" s="193">
        <f t="shared" si="351"/>
        <v>0</v>
      </c>
    </row>
    <row r="503" spans="1:30" ht="16.5" hidden="1">
      <c r="A503" s="26">
        <f t="shared" si="352"/>
        <v>26.630000000000024</v>
      </c>
      <c r="B503" s="6" t="s">
        <v>202</v>
      </c>
      <c r="C503" s="6"/>
      <c r="D503" s="674"/>
      <c r="E503" s="6"/>
      <c r="F503" s="674"/>
      <c r="G503" s="674"/>
      <c r="H503" s="674"/>
      <c r="I503" s="342"/>
      <c r="J503" s="674"/>
      <c r="K503" s="6"/>
      <c r="L503" s="674"/>
      <c r="M503" s="6"/>
      <c r="N503" s="674"/>
      <c r="O503" s="229">
        <v>0.375</v>
      </c>
      <c r="P503" s="6"/>
      <c r="Q503" s="674"/>
      <c r="R503" s="6"/>
      <c r="S503" s="674"/>
      <c r="T503" s="6"/>
      <c r="U503" s="674"/>
      <c r="V503" s="6"/>
      <c r="W503" s="674"/>
      <c r="X503" s="6"/>
      <c r="Y503" s="6"/>
      <c r="Z503" s="674"/>
      <c r="AA503" s="6"/>
      <c r="AB503" s="674"/>
      <c r="AC503" s="6"/>
      <c r="AD503" s="193">
        <f t="shared" si="351"/>
        <v>0</v>
      </c>
    </row>
    <row r="504" spans="1:30" ht="16.5" hidden="1">
      <c r="A504" s="26">
        <f t="shared" si="352"/>
        <v>26.640000000000025</v>
      </c>
      <c r="B504" s="6" t="s">
        <v>203</v>
      </c>
      <c r="C504" s="6"/>
      <c r="D504" s="674"/>
      <c r="E504" s="6"/>
      <c r="F504" s="674"/>
      <c r="G504" s="674"/>
      <c r="H504" s="674"/>
      <c r="I504" s="342"/>
      <c r="J504" s="674"/>
      <c r="K504" s="6"/>
      <c r="L504" s="674"/>
      <c r="M504" s="6"/>
      <c r="N504" s="674"/>
      <c r="O504" s="229">
        <v>0.375</v>
      </c>
      <c r="P504" s="6"/>
      <c r="Q504" s="674"/>
      <c r="R504" s="6"/>
      <c r="S504" s="674"/>
      <c r="T504" s="6"/>
      <c r="U504" s="674"/>
      <c r="V504" s="6"/>
      <c r="W504" s="674"/>
      <c r="X504" s="6"/>
      <c r="Y504" s="6"/>
      <c r="Z504" s="674"/>
      <c r="AA504" s="6"/>
      <c r="AB504" s="674"/>
      <c r="AC504" s="6"/>
      <c r="AD504" s="193">
        <f t="shared" si="351"/>
        <v>0</v>
      </c>
    </row>
    <row r="505" spans="1:30" ht="16.5" hidden="1">
      <c r="A505" s="26">
        <f t="shared" si="352"/>
        <v>26.650000000000027</v>
      </c>
      <c r="B505" s="6" t="s">
        <v>204</v>
      </c>
      <c r="C505" s="6"/>
      <c r="D505" s="674"/>
      <c r="E505" s="6"/>
      <c r="F505" s="674"/>
      <c r="G505" s="674"/>
      <c r="H505" s="674"/>
      <c r="I505" s="342"/>
      <c r="J505" s="674"/>
      <c r="K505" s="6"/>
      <c r="L505" s="674"/>
      <c r="M505" s="6"/>
      <c r="N505" s="674"/>
      <c r="O505" s="229">
        <v>0.15</v>
      </c>
      <c r="P505" s="6"/>
      <c r="Q505" s="674"/>
      <c r="R505" s="6"/>
      <c r="S505" s="674"/>
      <c r="T505" s="6"/>
      <c r="U505" s="674"/>
      <c r="V505" s="6"/>
      <c r="W505" s="674"/>
      <c r="X505" s="6"/>
      <c r="Y505" s="6"/>
      <c r="Z505" s="674"/>
      <c r="AA505" s="6"/>
      <c r="AB505" s="674"/>
      <c r="AC505" s="6"/>
      <c r="AD505" s="193">
        <f t="shared" si="351"/>
        <v>0</v>
      </c>
    </row>
    <row r="506" spans="1:30" ht="16.5" hidden="1">
      <c r="A506" s="26">
        <f t="shared" si="352"/>
        <v>26.660000000000029</v>
      </c>
      <c r="B506" s="6" t="s">
        <v>205</v>
      </c>
      <c r="C506" s="6"/>
      <c r="D506" s="674"/>
      <c r="E506" s="6"/>
      <c r="F506" s="674"/>
      <c r="G506" s="674"/>
      <c r="H506" s="674"/>
      <c r="I506" s="342"/>
      <c r="J506" s="674"/>
      <c r="K506" s="6"/>
      <c r="L506" s="674"/>
      <c r="M506" s="6"/>
      <c r="N506" s="674"/>
      <c r="O506" s="229">
        <v>0.15</v>
      </c>
      <c r="P506" s="6"/>
      <c r="Q506" s="674"/>
      <c r="R506" s="6"/>
      <c r="S506" s="674"/>
      <c r="T506" s="6"/>
      <c r="U506" s="674"/>
      <c r="V506" s="6"/>
      <c r="W506" s="674"/>
      <c r="X506" s="6"/>
      <c r="Y506" s="6"/>
      <c r="Z506" s="674"/>
      <c r="AA506" s="6"/>
      <c r="AB506" s="674"/>
      <c r="AC506" s="6"/>
      <c r="AD506" s="193">
        <f t="shared" si="351"/>
        <v>0</v>
      </c>
    </row>
    <row r="507" spans="1:30" ht="16.5" hidden="1">
      <c r="A507" s="26">
        <f t="shared" si="352"/>
        <v>26.67000000000003</v>
      </c>
      <c r="B507" s="6" t="s">
        <v>206</v>
      </c>
      <c r="C507" s="6"/>
      <c r="D507" s="674"/>
      <c r="E507" s="6"/>
      <c r="F507" s="674"/>
      <c r="G507" s="674"/>
      <c r="H507" s="674"/>
      <c r="I507" s="342"/>
      <c r="J507" s="674"/>
      <c r="K507" s="6"/>
      <c r="L507" s="674"/>
      <c r="M507" s="6"/>
      <c r="N507" s="674"/>
      <c r="O507" s="229"/>
      <c r="P507" s="6"/>
      <c r="Q507" s="674"/>
      <c r="R507" s="6"/>
      <c r="S507" s="674"/>
      <c r="T507" s="6"/>
      <c r="U507" s="674"/>
      <c r="V507" s="6"/>
      <c r="W507" s="674"/>
      <c r="X507" s="6"/>
      <c r="Y507" s="6"/>
      <c r="Z507" s="674"/>
      <c r="AA507" s="6"/>
      <c r="AB507" s="674"/>
      <c r="AC507" s="6"/>
      <c r="AD507" s="193">
        <f t="shared" si="351"/>
        <v>0</v>
      </c>
    </row>
    <row r="508" spans="1:30" ht="16.5" hidden="1">
      <c r="A508" s="26">
        <f t="shared" si="352"/>
        <v>26.680000000000032</v>
      </c>
      <c r="B508" s="6" t="s">
        <v>207</v>
      </c>
      <c r="C508" s="6"/>
      <c r="D508" s="674"/>
      <c r="E508" s="6"/>
      <c r="F508" s="674"/>
      <c r="G508" s="674"/>
      <c r="H508" s="674"/>
      <c r="I508" s="342"/>
      <c r="J508" s="674"/>
      <c r="K508" s="6"/>
      <c r="L508" s="674"/>
      <c r="M508" s="6"/>
      <c r="N508" s="674"/>
      <c r="O508" s="229">
        <v>0.25</v>
      </c>
      <c r="P508" s="6"/>
      <c r="Q508" s="674"/>
      <c r="R508" s="6"/>
      <c r="S508" s="674"/>
      <c r="T508" s="6"/>
      <c r="U508" s="674"/>
      <c r="V508" s="6"/>
      <c r="W508" s="674"/>
      <c r="X508" s="6"/>
      <c r="Y508" s="6"/>
      <c r="Z508" s="674"/>
      <c r="AA508" s="6"/>
      <c r="AB508" s="674"/>
      <c r="AC508" s="6"/>
      <c r="AD508" s="193">
        <f t="shared" si="351"/>
        <v>0</v>
      </c>
    </row>
    <row r="509" spans="1:30" ht="28.5" hidden="1">
      <c r="A509" s="26">
        <f t="shared" si="352"/>
        <v>26.690000000000033</v>
      </c>
      <c r="B509" s="6" t="s">
        <v>208</v>
      </c>
      <c r="C509" s="6"/>
      <c r="D509" s="674"/>
      <c r="E509" s="6"/>
      <c r="F509" s="674"/>
      <c r="G509" s="674"/>
      <c r="H509" s="674"/>
      <c r="I509" s="342"/>
      <c r="J509" s="674"/>
      <c r="K509" s="6"/>
      <c r="L509" s="674"/>
      <c r="M509" s="6"/>
      <c r="N509" s="674"/>
      <c r="O509" s="242">
        <v>0.1</v>
      </c>
      <c r="P509" s="6"/>
      <c r="Q509" s="674"/>
      <c r="R509" s="6"/>
      <c r="S509" s="674"/>
      <c r="T509" s="6"/>
      <c r="U509" s="674"/>
      <c r="V509" s="6"/>
      <c r="W509" s="674"/>
      <c r="X509" s="6"/>
      <c r="Y509" s="6"/>
      <c r="Z509" s="674"/>
      <c r="AA509" s="6"/>
      <c r="AB509" s="674"/>
      <c r="AC509" s="6"/>
      <c r="AD509" s="193">
        <f t="shared" si="351"/>
        <v>0</v>
      </c>
    </row>
    <row r="510" spans="1:30" ht="16.5" hidden="1">
      <c r="A510" s="2"/>
      <c r="B510" s="3" t="s">
        <v>209</v>
      </c>
      <c r="C510" s="3"/>
      <c r="D510" s="311"/>
      <c r="E510" s="3"/>
      <c r="F510" s="311"/>
      <c r="G510" s="311"/>
      <c r="H510" s="311"/>
      <c r="I510" s="341"/>
      <c r="J510" s="311"/>
      <c r="K510" s="3"/>
      <c r="L510" s="311"/>
      <c r="M510" s="3"/>
      <c r="N510" s="311"/>
      <c r="O510" s="239"/>
      <c r="P510" s="3"/>
      <c r="Q510" s="311"/>
      <c r="R510" s="3"/>
      <c r="S510" s="311"/>
      <c r="T510" s="3"/>
      <c r="U510" s="311"/>
      <c r="V510" s="3"/>
      <c r="W510" s="311"/>
      <c r="X510" s="3"/>
      <c r="Y510" s="3"/>
      <c r="Z510" s="311"/>
      <c r="AA510" s="3"/>
      <c r="AB510" s="311"/>
      <c r="AC510" s="3"/>
      <c r="AD510" s="193">
        <f t="shared" si="351"/>
        <v>0</v>
      </c>
    </row>
    <row r="511" spans="1:30" ht="16.5" hidden="1">
      <c r="A511" s="2"/>
      <c r="B511" s="3" t="s">
        <v>309</v>
      </c>
      <c r="C511" s="3"/>
      <c r="D511" s="311"/>
      <c r="E511" s="3"/>
      <c r="F511" s="311"/>
      <c r="G511" s="311"/>
      <c r="H511" s="311"/>
      <c r="I511" s="341"/>
      <c r="J511" s="311"/>
      <c r="K511" s="3"/>
      <c r="L511" s="311"/>
      <c r="M511" s="3"/>
      <c r="N511" s="311"/>
      <c r="O511" s="239"/>
      <c r="P511" s="3"/>
      <c r="Q511" s="311"/>
      <c r="R511" s="3"/>
      <c r="S511" s="311"/>
      <c r="T511" s="3"/>
      <c r="U511" s="311"/>
      <c r="V511" s="3"/>
      <c r="W511" s="311"/>
      <c r="X511" s="3"/>
      <c r="Y511" s="3"/>
      <c r="Z511" s="311"/>
      <c r="AA511" s="3"/>
      <c r="AB511" s="311"/>
      <c r="AC511" s="3"/>
      <c r="AD511" s="193">
        <f t="shared" si="351"/>
        <v>0</v>
      </c>
    </row>
    <row r="512" spans="1:30" ht="16.5" hidden="1">
      <c r="A512" s="2"/>
      <c r="B512" s="12" t="s">
        <v>304</v>
      </c>
      <c r="C512" s="12"/>
      <c r="D512" s="675"/>
      <c r="E512" s="12"/>
      <c r="F512" s="675"/>
      <c r="G512" s="675"/>
      <c r="H512" s="675"/>
      <c r="I512" s="348"/>
      <c r="J512" s="675"/>
      <c r="K512" s="12"/>
      <c r="L512" s="675"/>
      <c r="M512" s="12"/>
      <c r="N512" s="675"/>
      <c r="O512" s="239"/>
      <c r="P512" s="12"/>
      <c r="Q512" s="675"/>
      <c r="R512" s="12"/>
      <c r="S512" s="675"/>
      <c r="T512" s="12"/>
      <c r="U512" s="675"/>
      <c r="V512" s="12"/>
      <c r="W512" s="675"/>
      <c r="X512" s="12"/>
      <c r="Y512" s="12"/>
      <c r="Z512" s="675"/>
      <c r="AA512" s="12"/>
      <c r="AB512" s="675"/>
      <c r="AC512" s="12"/>
      <c r="AD512" s="193">
        <f t="shared" si="351"/>
        <v>0</v>
      </c>
    </row>
    <row r="513" spans="1:30" ht="16.5" hidden="1">
      <c r="A513" s="2"/>
      <c r="B513" s="12" t="s">
        <v>302</v>
      </c>
      <c r="C513" s="12"/>
      <c r="D513" s="675"/>
      <c r="E513" s="12"/>
      <c r="F513" s="675"/>
      <c r="G513" s="675"/>
      <c r="H513" s="675"/>
      <c r="I513" s="348"/>
      <c r="J513" s="675"/>
      <c r="K513" s="12"/>
      <c r="L513" s="675"/>
      <c r="M513" s="12"/>
      <c r="N513" s="675"/>
      <c r="O513" s="239"/>
      <c r="P513" s="12"/>
      <c r="Q513" s="675"/>
      <c r="R513" s="12"/>
      <c r="S513" s="675"/>
      <c r="T513" s="12"/>
      <c r="U513" s="675"/>
      <c r="V513" s="12"/>
      <c r="W513" s="675"/>
      <c r="X513" s="12"/>
      <c r="Y513" s="12"/>
      <c r="Z513" s="675"/>
      <c r="AA513" s="12"/>
      <c r="AB513" s="675"/>
      <c r="AC513" s="12"/>
      <c r="AD513" s="193">
        <f t="shared" si="351"/>
        <v>0</v>
      </c>
    </row>
    <row r="514" spans="1:30" ht="28.5" hidden="1">
      <c r="A514" s="2"/>
      <c r="B514" s="12" t="s">
        <v>303</v>
      </c>
      <c r="C514" s="12"/>
      <c r="D514" s="675"/>
      <c r="E514" s="12"/>
      <c r="F514" s="675"/>
      <c r="G514" s="675"/>
      <c r="H514" s="675"/>
      <c r="I514" s="348"/>
      <c r="J514" s="675"/>
      <c r="K514" s="12"/>
      <c r="L514" s="675"/>
      <c r="M514" s="12"/>
      <c r="N514" s="675"/>
      <c r="O514" s="239"/>
      <c r="P514" s="12"/>
      <c r="Q514" s="675"/>
      <c r="R514" s="12"/>
      <c r="S514" s="675"/>
      <c r="T514" s="12"/>
      <c r="U514" s="675"/>
      <c r="V514" s="12"/>
      <c r="W514" s="675"/>
      <c r="X514" s="12"/>
      <c r="Y514" s="12"/>
      <c r="Z514" s="675"/>
      <c r="AA514" s="12"/>
      <c r="AB514" s="675"/>
      <c r="AC514" s="12"/>
      <c r="AD514" s="193">
        <f t="shared" si="351"/>
        <v>0</v>
      </c>
    </row>
    <row r="515" spans="1:30" ht="16.5" hidden="1">
      <c r="A515" s="2"/>
      <c r="B515" s="12" t="s">
        <v>210</v>
      </c>
      <c r="C515" s="12"/>
      <c r="D515" s="675"/>
      <c r="E515" s="12"/>
      <c r="F515" s="675"/>
      <c r="G515" s="675"/>
      <c r="H515" s="675"/>
      <c r="I515" s="348"/>
      <c r="J515" s="675"/>
      <c r="K515" s="12"/>
      <c r="L515" s="675"/>
      <c r="M515" s="12"/>
      <c r="N515" s="675"/>
      <c r="O515" s="239"/>
      <c r="P515" s="12"/>
      <c r="Q515" s="675"/>
      <c r="R515" s="12"/>
      <c r="S515" s="675"/>
      <c r="T515" s="12"/>
      <c r="U515" s="675"/>
      <c r="V515" s="12"/>
      <c r="W515" s="675"/>
      <c r="X515" s="12"/>
      <c r="Y515" s="12"/>
      <c r="Z515" s="675"/>
      <c r="AA515" s="12"/>
      <c r="AB515" s="675"/>
      <c r="AC515" s="12"/>
      <c r="AD515" s="193">
        <f t="shared" si="351"/>
        <v>0</v>
      </c>
    </row>
    <row r="517" spans="1:30">
      <c r="N517" s="317">
        <f>75.79-N402</f>
        <v>0</v>
      </c>
      <c r="W517" s="317">
        <f>N402-W402</f>
        <v>24.999999999999986</v>
      </c>
    </row>
    <row r="520" spans="1:30">
      <c r="AB520" s="317">
        <f>AB394/AB402*100</f>
        <v>2.2374968675043854</v>
      </c>
    </row>
    <row r="523" spans="1:30" ht="24.75" customHeight="1">
      <c r="AC523" s="318"/>
    </row>
    <row r="524" spans="1:30">
      <c r="AC524" s="318"/>
      <c r="AD524" s="317">
        <f>AB394/AB402*100</f>
        <v>2.2374968675043854</v>
      </c>
    </row>
    <row r="525" spans="1:30">
      <c r="AC525" s="318"/>
    </row>
    <row r="526" spans="1:30">
      <c r="AC526" s="318"/>
    </row>
  </sheetData>
  <mergeCells count="17">
    <mergeCell ref="AC1:AC3"/>
    <mergeCell ref="C2:D2"/>
    <mergeCell ref="E2:H2"/>
    <mergeCell ref="I2:J2"/>
    <mergeCell ref="K2:L2"/>
    <mergeCell ref="A1:A3"/>
    <mergeCell ref="B1:B3"/>
    <mergeCell ref="C1:J1"/>
    <mergeCell ref="K1:S1"/>
    <mergeCell ref="T1:AB1"/>
    <mergeCell ref="AA2:AB2"/>
    <mergeCell ref="M2:N2"/>
    <mergeCell ref="O2:Q2"/>
    <mergeCell ref="R2:S2"/>
    <mergeCell ref="T2:U2"/>
    <mergeCell ref="V2:W2"/>
    <mergeCell ref="X2:Z2"/>
  </mergeCells>
  <conditionalFormatting sqref="O490:O492">
    <cfRule type="cellIs" dxfId="3" priority="1" operator="equal">
      <formula>0</formula>
    </cfRule>
  </conditionalFormatting>
  <pageMargins left="0.31496062992125984" right="0.31496062992125984" top="0.74803149606299213" bottom="0.74803149606299213" header="0.31496062992125984" footer="0.31496062992125984"/>
  <pageSetup scale="30" orientation="landscape" r:id="rId1"/>
  <headerFooter>
    <oddHeader>&amp;L&amp;"-,Bold"&amp;14South Andaman&amp;R&amp;"-,Bold"&amp;14Annexure-VI</oddHeader>
  </headerFooter>
  <rowBreaks count="1" manualBreakCount="1">
    <brk id="183" max="2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AE392"/>
  <sheetViews>
    <sheetView view="pageBreakPreview" zoomScale="85" zoomScaleSheetLayoutView="85" workbookViewId="0">
      <selection activeCell="M10" sqref="M10"/>
    </sheetView>
  </sheetViews>
  <sheetFormatPr defaultRowHeight="15"/>
  <cols>
    <col min="3" max="4" width="12.28515625" customWidth="1"/>
    <col min="5" max="5" width="12.5703125" customWidth="1"/>
    <col min="6" max="6" width="12.28515625" customWidth="1"/>
    <col min="7" max="7" width="10.28515625" customWidth="1"/>
    <col min="8" max="9" width="12.140625" customWidth="1"/>
    <col min="10" max="10" width="13.7109375" customWidth="1"/>
  </cols>
  <sheetData>
    <row r="2" spans="1:10" ht="33.75" customHeight="1">
      <c r="A2" s="756" t="s">
        <v>487</v>
      </c>
      <c r="B2" s="756" t="s">
        <v>488</v>
      </c>
      <c r="C2" s="756" t="s">
        <v>489</v>
      </c>
      <c r="D2" s="756"/>
      <c r="E2" s="756"/>
      <c r="F2" s="756"/>
      <c r="G2" s="756" t="s">
        <v>490</v>
      </c>
      <c r="H2" s="756"/>
      <c r="I2" s="756"/>
      <c r="J2" s="756"/>
    </row>
    <row r="3" spans="1:10" ht="47.25">
      <c r="A3" s="756"/>
      <c r="B3" s="756"/>
      <c r="C3" s="167" t="s">
        <v>288</v>
      </c>
      <c r="D3" s="167" t="s">
        <v>550</v>
      </c>
      <c r="E3" s="167" t="s">
        <v>491</v>
      </c>
      <c r="F3" s="167" t="s">
        <v>381</v>
      </c>
      <c r="G3" s="167" t="s">
        <v>288</v>
      </c>
      <c r="H3" s="167" t="s">
        <v>550</v>
      </c>
      <c r="I3" s="167" t="s">
        <v>289</v>
      </c>
      <c r="J3" s="167" t="s">
        <v>381</v>
      </c>
    </row>
    <row r="4" spans="1:10" ht="15.75">
      <c r="A4" s="167">
        <v>1</v>
      </c>
      <c r="B4" s="168" t="s">
        <v>4</v>
      </c>
      <c r="C4" s="169">
        <f>'costing sheet'!U402</f>
        <v>394.62999999999994</v>
      </c>
      <c r="D4" s="169">
        <f>'costing sheet'!N402</f>
        <v>251.63</v>
      </c>
      <c r="E4" s="169">
        <f>'costing sheet'!Q402</f>
        <v>1651.0813054519997</v>
      </c>
      <c r="F4" s="176">
        <f>SUM(C4:E4)</f>
        <v>2297.3413054519997</v>
      </c>
      <c r="G4" s="169">
        <f>'costing sheet'!U402</f>
        <v>394.62999999999994</v>
      </c>
      <c r="H4" s="169">
        <f>'costing sheet'!W402</f>
        <v>176.63</v>
      </c>
      <c r="I4" s="169">
        <f>'costing sheet'!Z402</f>
        <v>1413.98947</v>
      </c>
      <c r="J4" s="176">
        <f>SUM(G4:I4)</f>
        <v>1985.24947</v>
      </c>
    </row>
    <row r="5" spans="1:10" ht="15.75">
      <c r="A5" s="167">
        <v>2</v>
      </c>
      <c r="B5" s="168" t="s">
        <v>391</v>
      </c>
      <c r="C5" s="169"/>
      <c r="D5" s="169"/>
      <c r="E5" s="169"/>
      <c r="F5" s="176"/>
      <c r="G5" s="169"/>
      <c r="H5" s="169"/>
      <c r="I5" s="169"/>
      <c r="J5" s="176"/>
    </row>
    <row r="6" spans="1:10" ht="15.75">
      <c r="A6" s="167"/>
      <c r="B6" s="167" t="s">
        <v>381</v>
      </c>
      <c r="C6" s="170">
        <f>SUM(C4:C5)</f>
        <v>394.62999999999994</v>
      </c>
      <c r="D6" s="170">
        <f t="shared" ref="D6:J6" si="0">SUM(D4:D5)</f>
        <v>251.63</v>
      </c>
      <c r="E6" s="170">
        <f t="shared" si="0"/>
        <v>1651.0813054519997</v>
      </c>
      <c r="F6" s="170">
        <f t="shared" si="0"/>
        <v>2297.3413054519997</v>
      </c>
      <c r="G6" s="170">
        <f t="shared" si="0"/>
        <v>394.62999999999994</v>
      </c>
      <c r="H6" s="170">
        <f t="shared" si="0"/>
        <v>176.63</v>
      </c>
      <c r="I6" s="170">
        <f t="shared" si="0"/>
        <v>1413.98947</v>
      </c>
      <c r="J6" s="170">
        <f t="shared" si="0"/>
        <v>1985.24947</v>
      </c>
    </row>
    <row r="8" spans="1:10">
      <c r="F8" s="166">
        <f>'costing sheet'!S402</f>
        <v>2297.3413054520006</v>
      </c>
      <c r="J8" s="166">
        <f>'costing sheet'!AB402</f>
        <v>1985.24947</v>
      </c>
    </row>
    <row r="392" spans="31:31">
      <c r="AE392" s="171" t="s">
        <v>495</v>
      </c>
    </row>
  </sheetData>
  <mergeCells count="4">
    <mergeCell ref="A2:A3"/>
    <mergeCell ref="B2:B3"/>
    <mergeCell ref="C2:F2"/>
    <mergeCell ref="G2:J2"/>
  </mergeCells>
  <pageMargins left="0.7" right="0.7" top="0.75" bottom="0.75" header="0.3" footer="0.3"/>
  <pageSetup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5"/>
  <dimension ref="A1:S393"/>
  <sheetViews>
    <sheetView view="pageBreakPreview" zoomScaleSheetLayoutView="100" workbookViewId="0">
      <selection activeCell="D4" sqref="D4"/>
    </sheetView>
  </sheetViews>
  <sheetFormatPr defaultRowHeight="15"/>
  <cols>
    <col min="1" max="1" width="9.140625" style="205"/>
    <col min="2" max="2" width="50.42578125" style="205" customWidth="1"/>
    <col min="3" max="3" width="16.7109375" style="205" customWidth="1"/>
    <col min="4" max="4" width="13.42578125" style="205" customWidth="1"/>
    <col min="5" max="257" width="9.140625" style="205"/>
    <col min="258" max="258" width="50.42578125" style="205" customWidth="1"/>
    <col min="259" max="259" width="16.7109375" style="205" customWidth="1"/>
    <col min="260" max="260" width="13.42578125" style="205" customWidth="1"/>
    <col min="261" max="513" width="9.140625" style="205"/>
    <col min="514" max="514" width="50.42578125" style="205" customWidth="1"/>
    <col min="515" max="515" width="16.7109375" style="205" customWidth="1"/>
    <col min="516" max="516" width="13.42578125" style="205" customWidth="1"/>
    <col min="517" max="769" width="9.140625" style="205"/>
    <col min="770" max="770" width="50.42578125" style="205" customWidth="1"/>
    <col min="771" max="771" width="16.7109375" style="205" customWidth="1"/>
    <col min="772" max="772" width="13.42578125" style="205" customWidth="1"/>
    <col min="773" max="1025" width="9.140625" style="205"/>
    <col min="1026" max="1026" width="50.42578125" style="205" customWidth="1"/>
    <col min="1027" max="1027" width="16.7109375" style="205" customWidth="1"/>
    <col min="1028" max="1028" width="13.42578125" style="205" customWidth="1"/>
    <col min="1029" max="1281" width="9.140625" style="205"/>
    <col min="1282" max="1282" width="50.42578125" style="205" customWidth="1"/>
    <col min="1283" max="1283" width="16.7109375" style="205" customWidth="1"/>
    <col min="1284" max="1284" width="13.42578125" style="205" customWidth="1"/>
    <col min="1285" max="1537" width="9.140625" style="205"/>
    <col min="1538" max="1538" width="50.42578125" style="205" customWidth="1"/>
    <col min="1539" max="1539" width="16.7109375" style="205" customWidth="1"/>
    <col min="1540" max="1540" width="13.42578125" style="205" customWidth="1"/>
    <col min="1541" max="1793" width="9.140625" style="205"/>
    <col min="1794" max="1794" width="50.42578125" style="205" customWidth="1"/>
    <col min="1795" max="1795" width="16.7109375" style="205" customWidth="1"/>
    <col min="1796" max="1796" width="13.42578125" style="205" customWidth="1"/>
    <col min="1797" max="2049" width="9.140625" style="205"/>
    <col min="2050" max="2050" width="50.42578125" style="205" customWidth="1"/>
    <col min="2051" max="2051" width="16.7109375" style="205" customWidth="1"/>
    <col min="2052" max="2052" width="13.42578125" style="205" customWidth="1"/>
    <col min="2053" max="2305" width="9.140625" style="205"/>
    <col min="2306" max="2306" width="50.42578125" style="205" customWidth="1"/>
    <col min="2307" max="2307" width="16.7109375" style="205" customWidth="1"/>
    <col min="2308" max="2308" width="13.42578125" style="205" customWidth="1"/>
    <col min="2309" max="2561" width="9.140625" style="205"/>
    <col min="2562" max="2562" width="50.42578125" style="205" customWidth="1"/>
    <col min="2563" max="2563" width="16.7109375" style="205" customWidth="1"/>
    <col min="2564" max="2564" width="13.42578125" style="205" customWidth="1"/>
    <col min="2565" max="2817" width="9.140625" style="205"/>
    <col min="2818" max="2818" width="50.42578125" style="205" customWidth="1"/>
    <col min="2819" max="2819" width="16.7109375" style="205" customWidth="1"/>
    <col min="2820" max="2820" width="13.42578125" style="205" customWidth="1"/>
    <col min="2821" max="3073" width="9.140625" style="205"/>
    <col min="3074" max="3074" width="50.42578125" style="205" customWidth="1"/>
    <col min="3075" max="3075" width="16.7109375" style="205" customWidth="1"/>
    <col min="3076" max="3076" width="13.42578125" style="205" customWidth="1"/>
    <col min="3077" max="3329" width="9.140625" style="205"/>
    <col min="3330" max="3330" width="50.42578125" style="205" customWidth="1"/>
    <col min="3331" max="3331" width="16.7109375" style="205" customWidth="1"/>
    <col min="3332" max="3332" width="13.42578125" style="205" customWidth="1"/>
    <col min="3333" max="3585" width="9.140625" style="205"/>
    <col min="3586" max="3586" width="50.42578125" style="205" customWidth="1"/>
    <col min="3587" max="3587" width="16.7109375" style="205" customWidth="1"/>
    <col min="3588" max="3588" width="13.42578125" style="205" customWidth="1"/>
    <col min="3589" max="3841" width="9.140625" style="205"/>
    <col min="3842" max="3842" width="50.42578125" style="205" customWidth="1"/>
    <col min="3843" max="3843" width="16.7109375" style="205" customWidth="1"/>
    <col min="3844" max="3844" width="13.42578125" style="205" customWidth="1"/>
    <col min="3845" max="4097" width="9.140625" style="205"/>
    <col min="4098" max="4098" width="50.42578125" style="205" customWidth="1"/>
    <col min="4099" max="4099" width="16.7109375" style="205" customWidth="1"/>
    <col min="4100" max="4100" width="13.42578125" style="205" customWidth="1"/>
    <col min="4101" max="4353" width="9.140625" style="205"/>
    <col min="4354" max="4354" width="50.42578125" style="205" customWidth="1"/>
    <col min="4355" max="4355" width="16.7109375" style="205" customWidth="1"/>
    <col min="4356" max="4356" width="13.42578125" style="205" customWidth="1"/>
    <col min="4357" max="4609" width="9.140625" style="205"/>
    <col min="4610" max="4610" width="50.42578125" style="205" customWidth="1"/>
    <col min="4611" max="4611" width="16.7109375" style="205" customWidth="1"/>
    <col min="4612" max="4612" width="13.42578125" style="205" customWidth="1"/>
    <col min="4613" max="4865" width="9.140625" style="205"/>
    <col min="4866" max="4866" width="50.42578125" style="205" customWidth="1"/>
    <col min="4867" max="4867" width="16.7109375" style="205" customWidth="1"/>
    <col min="4868" max="4868" width="13.42578125" style="205" customWidth="1"/>
    <col min="4869" max="5121" width="9.140625" style="205"/>
    <col min="5122" max="5122" width="50.42578125" style="205" customWidth="1"/>
    <col min="5123" max="5123" width="16.7109375" style="205" customWidth="1"/>
    <col min="5124" max="5124" width="13.42578125" style="205" customWidth="1"/>
    <col min="5125" max="5377" width="9.140625" style="205"/>
    <col min="5378" max="5378" width="50.42578125" style="205" customWidth="1"/>
    <col min="5379" max="5379" width="16.7109375" style="205" customWidth="1"/>
    <col min="5380" max="5380" width="13.42578125" style="205" customWidth="1"/>
    <col min="5381" max="5633" width="9.140625" style="205"/>
    <col min="5634" max="5634" width="50.42578125" style="205" customWidth="1"/>
    <col min="5635" max="5635" width="16.7109375" style="205" customWidth="1"/>
    <col min="5636" max="5636" width="13.42578125" style="205" customWidth="1"/>
    <col min="5637" max="5889" width="9.140625" style="205"/>
    <col min="5890" max="5890" width="50.42578125" style="205" customWidth="1"/>
    <col min="5891" max="5891" width="16.7109375" style="205" customWidth="1"/>
    <col min="5892" max="5892" width="13.42578125" style="205" customWidth="1"/>
    <col min="5893" max="6145" width="9.140625" style="205"/>
    <col min="6146" max="6146" width="50.42578125" style="205" customWidth="1"/>
    <col min="6147" max="6147" width="16.7109375" style="205" customWidth="1"/>
    <col min="6148" max="6148" width="13.42578125" style="205" customWidth="1"/>
    <col min="6149" max="6401" width="9.140625" style="205"/>
    <col min="6402" max="6402" width="50.42578125" style="205" customWidth="1"/>
    <col min="6403" max="6403" width="16.7109375" style="205" customWidth="1"/>
    <col min="6404" max="6404" width="13.42578125" style="205" customWidth="1"/>
    <col min="6405" max="6657" width="9.140625" style="205"/>
    <col min="6658" max="6658" width="50.42578125" style="205" customWidth="1"/>
    <col min="6659" max="6659" width="16.7109375" style="205" customWidth="1"/>
    <col min="6660" max="6660" width="13.42578125" style="205" customWidth="1"/>
    <col min="6661" max="6913" width="9.140625" style="205"/>
    <col min="6914" max="6914" width="50.42578125" style="205" customWidth="1"/>
    <col min="6915" max="6915" width="16.7109375" style="205" customWidth="1"/>
    <col min="6916" max="6916" width="13.42578125" style="205" customWidth="1"/>
    <col min="6917" max="7169" width="9.140625" style="205"/>
    <col min="7170" max="7170" width="50.42578125" style="205" customWidth="1"/>
    <col min="7171" max="7171" width="16.7109375" style="205" customWidth="1"/>
    <col min="7172" max="7172" width="13.42578125" style="205" customWidth="1"/>
    <col min="7173" max="7425" width="9.140625" style="205"/>
    <col min="7426" max="7426" width="50.42578125" style="205" customWidth="1"/>
    <col min="7427" max="7427" width="16.7109375" style="205" customWidth="1"/>
    <col min="7428" max="7428" width="13.42578125" style="205" customWidth="1"/>
    <col min="7429" max="7681" width="9.140625" style="205"/>
    <col min="7682" max="7682" width="50.42578125" style="205" customWidth="1"/>
    <col min="7683" max="7683" width="16.7109375" style="205" customWidth="1"/>
    <col min="7684" max="7684" width="13.42578125" style="205" customWidth="1"/>
    <col min="7685" max="7937" width="9.140625" style="205"/>
    <col min="7938" max="7938" width="50.42578125" style="205" customWidth="1"/>
    <col min="7939" max="7939" width="16.7109375" style="205" customWidth="1"/>
    <col min="7940" max="7940" width="13.42578125" style="205" customWidth="1"/>
    <col min="7941" max="8193" width="9.140625" style="205"/>
    <col min="8194" max="8194" width="50.42578125" style="205" customWidth="1"/>
    <col min="8195" max="8195" width="16.7109375" style="205" customWidth="1"/>
    <col min="8196" max="8196" width="13.42578125" style="205" customWidth="1"/>
    <col min="8197" max="8449" width="9.140625" style="205"/>
    <col min="8450" max="8450" width="50.42578125" style="205" customWidth="1"/>
    <col min="8451" max="8451" width="16.7109375" style="205" customWidth="1"/>
    <col min="8452" max="8452" width="13.42578125" style="205" customWidth="1"/>
    <col min="8453" max="8705" width="9.140625" style="205"/>
    <col min="8706" max="8706" width="50.42578125" style="205" customWidth="1"/>
    <col min="8707" max="8707" width="16.7109375" style="205" customWidth="1"/>
    <col min="8708" max="8708" width="13.42578125" style="205" customWidth="1"/>
    <col min="8709" max="8961" width="9.140625" style="205"/>
    <col min="8962" max="8962" width="50.42578125" style="205" customWidth="1"/>
    <col min="8963" max="8963" width="16.7109375" style="205" customWidth="1"/>
    <col min="8964" max="8964" width="13.42578125" style="205" customWidth="1"/>
    <col min="8965" max="9217" width="9.140625" style="205"/>
    <col min="9218" max="9218" width="50.42578125" style="205" customWidth="1"/>
    <col min="9219" max="9219" width="16.7109375" style="205" customWidth="1"/>
    <col min="9220" max="9220" width="13.42578125" style="205" customWidth="1"/>
    <col min="9221" max="9473" width="9.140625" style="205"/>
    <col min="9474" max="9474" width="50.42578125" style="205" customWidth="1"/>
    <col min="9475" max="9475" width="16.7109375" style="205" customWidth="1"/>
    <col min="9476" max="9476" width="13.42578125" style="205" customWidth="1"/>
    <col min="9477" max="9729" width="9.140625" style="205"/>
    <col min="9730" max="9730" width="50.42578125" style="205" customWidth="1"/>
    <col min="9731" max="9731" width="16.7109375" style="205" customWidth="1"/>
    <col min="9732" max="9732" width="13.42578125" style="205" customWidth="1"/>
    <col min="9733" max="9985" width="9.140625" style="205"/>
    <col min="9986" max="9986" width="50.42578125" style="205" customWidth="1"/>
    <col min="9987" max="9987" width="16.7109375" style="205" customWidth="1"/>
    <col min="9988" max="9988" width="13.42578125" style="205" customWidth="1"/>
    <col min="9989" max="10241" width="9.140625" style="205"/>
    <col min="10242" max="10242" width="50.42578125" style="205" customWidth="1"/>
    <col min="10243" max="10243" width="16.7109375" style="205" customWidth="1"/>
    <col min="10244" max="10244" width="13.42578125" style="205" customWidth="1"/>
    <col min="10245" max="10497" width="9.140625" style="205"/>
    <col min="10498" max="10498" width="50.42578125" style="205" customWidth="1"/>
    <col min="10499" max="10499" width="16.7109375" style="205" customWidth="1"/>
    <col min="10500" max="10500" width="13.42578125" style="205" customWidth="1"/>
    <col min="10501" max="10753" width="9.140625" style="205"/>
    <col min="10754" max="10754" width="50.42578125" style="205" customWidth="1"/>
    <col min="10755" max="10755" width="16.7109375" style="205" customWidth="1"/>
    <col min="10756" max="10756" width="13.42578125" style="205" customWidth="1"/>
    <col min="10757" max="11009" width="9.140625" style="205"/>
    <col min="11010" max="11010" width="50.42578125" style="205" customWidth="1"/>
    <col min="11011" max="11011" width="16.7109375" style="205" customWidth="1"/>
    <col min="11012" max="11012" width="13.42578125" style="205" customWidth="1"/>
    <col min="11013" max="11265" width="9.140625" style="205"/>
    <col min="11266" max="11266" width="50.42578125" style="205" customWidth="1"/>
    <col min="11267" max="11267" width="16.7109375" style="205" customWidth="1"/>
    <col min="11268" max="11268" width="13.42578125" style="205" customWidth="1"/>
    <col min="11269" max="11521" width="9.140625" style="205"/>
    <col min="11522" max="11522" width="50.42578125" style="205" customWidth="1"/>
    <col min="11523" max="11523" width="16.7109375" style="205" customWidth="1"/>
    <col min="11524" max="11524" width="13.42578125" style="205" customWidth="1"/>
    <col min="11525" max="11777" width="9.140625" style="205"/>
    <col min="11778" max="11778" width="50.42578125" style="205" customWidth="1"/>
    <col min="11779" max="11779" width="16.7109375" style="205" customWidth="1"/>
    <col min="11780" max="11780" width="13.42578125" style="205" customWidth="1"/>
    <col min="11781" max="12033" width="9.140625" style="205"/>
    <col min="12034" max="12034" width="50.42578125" style="205" customWidth="1"/>
    <col min="12035" max="12035" width="16.7109375" style="205" customWidth="1"/>
    <col min="12036" max="12036" width="13.42578125" style="205" customWidth="1"/>
    <col min="12037" max="12289" width="9.140625" style="205"/>
    <col min="12290" max="12290" width="50.42578125" style="205" customWidth="1"/>
    <col min="12291" max="12291" width="16.7109375" style="205" customWidth="1"/>
    <col min="12292" max="12292" width="13.42578125" style="205" customWidth="1"/>
    <col min="12293" max="12545" width="9.140625" style="205"/>
    <col min="12546" max="12546" width="50.42578125" style="205" customWidth="1"/>
    <col min="12547" max="12547" width="16.7109375" style="205" customWidth="1"/>
    <col min="12548" max="12548" width="13.42578125" style="205" customWidth="1"/>
    <col min="12549" max="12801" width="9.140625" style="205"/>
    <col min="12802" max="12802" width="50.42578125" style="205" customWidth="1"/>
    <col min="12803" max="12803" width="16.7109375" style="205" customWidth="1"/>
    <col min="12804" max="12804" width="13.42578125" style="205" customWidth="1"/>
    <col min="12805" max="13057" width="9.140625" style="205"/>
    <col min="13058" max="13058" width="50.42578125" style="205" customWidth="1"/>
    <col min="13059" max="13059" width="16.7109375" style="205" customWidth="1"/>
    <col min="13060" max="13060" width="13.42578125" style="205" customWidth="1"/>
    <col min="13061" max="13313" width="9.140625" style="205"/>
    <col min="13314" max="13314" width="50.42578125" style="205" customWidth="1"/>
    <col min="13315" max="13315" width="16.7109375" style="205" customWidth="1"/>
    <col min="13316" max="13316" width="13.42578125" style="205" customWidth="1"/>
    <col min="13317" max="13569" width="9.140625" style="205"/>
    <col min="13570" max="13570" width="50.42578125" style="205" customWidth="1"/>
    <col min="13571" max="13571" width="16.7109375" style="205" customWidth="1"/>
    <col min="13572" max="13572" width="13.42578125" style="205" customWidth="1"/>
    <col min="13573" max="13825" width="9.140625" style="205"/>
    <col min="13826" max="13826" width="50.42578125" style="205" customWidth="1"/>
    <col min="13827" max="13827" width="16.7109375" style="205" customWidth="1"/>
    <col min="13828" max="13828" width="13.42578125" style="205" customWidth="1"/>
    <col min="13829" max="14081" width="9.140625" style="205"/>
    <col min="14082" max="14082" width="50.42578125" style="205" customWidth="1"/>
    <col min="14083" max="14083" width="16.7109375" style="205" customWidth="1"/>
    <col min="14084" max="14084" width="13.42578125" style="205" customWidth="1"/>
    <col min="14085" max="14337" width="9.140625" style="205"/>
    <col min="14338" max="14338" width="50.42578125" style="205" customWidth="1"/>
    <col min="14339" max="14339" width="16.7109375" style="205" customWidth="1"/>
    <col min="14340" max="14340" width="13.42578125" style="205" customWidth="1"/>
    <col min="14341" max="14593" width="9.140625" style="205"/>
    <col min="14594" max="14594" width="50.42578125" style="205" customWidth="1"/>
    <col min="14595" max="14595" width="16.7109375" style="205" customWidth="1"/>
    <col min="14596" max="14596" width="13.42578125" style="205" customWidth="1"/>
    <col min="14597" max="14849" width="9.140625" style="205"/>
    <col min="14850" max="14850" width="50.42578125" style="205" customWidth="1"/>
    <col min="14851" max="14851" width="16.7109375" style="205" customWidth="1"/>
    <col min="14852" max="14852" width="13.42578125" style="205" customWidth="1"/>
    <col min="14853" max="15105" width="9.140625" style="205"/>
    <col min="15106" max="15106" width="50.42578125" style="205" customWidth="1"/>
    <col min="15107" max="15107" width="16.7109375" style="205" customWidth="1"/>
    <col min="15108" max="15108" width="13.42578125" style="205" customWidth="1"/>
    <col min="15109" max="15361" width="9.140625" style="205"/>
    <col min="15362" max="15362" width="50.42578125" style="205" customWidth="1"/>
    <col min="15363" max="15363" width="16.7109375" style="205" customWidth="1"/>
    <col min="15364" max="15364" width="13.42578125" style="205" customWidth="1"/>
    <col min="15365" max="15617" width="9.140625" style="205"/>
    <col min="15618" max="15618" width="50.42578125" style="205" customWidth="1"/>
    <col min="15619" max="15619" width="16.7109375" style="205" customWidth="1"/>
    <col min="15620" max="15620" width="13.42578125" style="205" customWidth="1"/>
    <col min="15621" max="15873" width="9.140625" style="205"/>
    <col min="15874" max="15874" width="50.42578125" style="205" customWidth="1"/>
    <col min="15875" max="15875" width="16.7109375" style="205" customWidth="1"/>
    <col min="15876" max="15876" width="13.42578125" style="205" customWidth="1"/>
    <col min="15877" max="16129" width="9.140625" style="205"/>
    <col min="16130" max="16130" width="50.42578125" style="205" customWidth="1"/>
    <col min="16131" max="16131" width="16.7109375" style="205" customWidth="1"/>
    <col min="16132" max="16132" width="13.42578125" style="205" customWidth="1"/>
    <col min="16133" max="16384" width="9.140625" style="205"/>
  </cols>
  <sheetData>
    <row r="1" spans="1:4" ht="48.75" customHeight="1">
      <c r="A1" s="757" t="s">
        <v>520</v>
      </c>
      <c r="B1" s="758"/>
      <c r="C1" s="758"/>
    </row>
    <row r="2" spans="1:4" ht="31.5">
      <c r="A2" s="206" t="s">
        <v>505</v>
      </c>
      <c r="B2" s="206" t="s">
        <v>506</v>
      </c>
      <c r="C2" s="206" t="s">
        <v>507</v>
      </c>
      <c r="D2" s="207" t="s">
        <v>508</v>
      </c>
    </row>
    <row r="3" spans="1:4" ht="21.75" customHeight="1">
      <c r="A3" s="208">
        <v>1</v>
      </c>
      <c r="B3" s="209" t="s">
        <v>509</v>
      </c>
      <c r="C3" s="210">
        <f>D3/100</f>
        <v>18.076606999999996</v>
      </c>
      <c r="D3" s="211">
        <f>'costing sheet'!D402</f>
        <v>1807.6606999999997</v>
      </c>
    </row>
    <row r="4" spans="1:4" ht="21.75" customHeight="1">
      <c r="A4" s="208">
        <v>2</v>
      </c>
      <c r="B4" s="209" t="s">
        <v>510</v>
      </c>
      <c r="C4" s="210">
        <v>3.23</v>
      </c>
      <c r="D4" s="323">
        <v>0</v>
      </c>
    </row>
    <row r="5" spans="1:4" ht="21.75" customHeight="1">
      <c r="A5" s="208">
        <v>3</v>
      </c>
      <c r="B5" s="209" t="s">
        <v>511</v>
      </c>
      <c r="C5" s="210">
        <f>C3-C4</f>
        <v>14.846606999999995</v>
      </c>
      <c r="D5" s="212">
        <f>D3-D4</f>
        <v>1807.6606999999997</v>
      </c>
    </row>
    <row r="6" spans="1:4" ht="31.5" customHeight="1">
      <c r="A6" s="208">
        <v>4</v>
      </c>
      <c r="B6" s="209" t="s">
        <v>521</v>
      </c>
      <c r="C6" s="210">
        <f>C5*100%</f>
        <v>14.846606999999995</v>
      </c>
      <c r="D6" s="212">
        <f>D5*100%</f>
        <v>1807.6606999999997</v>
      </c>
    </row>
    <row r="7" spans="1:4" ht="21.75" customHeight="1">
      <c r="A7" s="759">
        <v>5</v>
      </c>
      <c r="B7" s="209" t="s">
        <v>512</v>
      </c>
      <c r="C7" s="210"/>
      <c r="D7" s="213"/>
    </row>
    <row r="8" spans="1:4" ht="21.75" customHeight="1">
      <c r="A8" s="759"/>
      <c r="B8" s="214" t="s">
        <v>513</v>
      </c>
      <c r="C8" s="210">
        <f>D8/100</f>
        <v>0</v>
      </c>
      <c r="D8" s="212">
        <f>'[27]Adhoc Reles-recpt.PAO&amp;SIS-16-17'!$C$5</f>
        <v>0</v>
      </c>
    </row>
    <row r="9" spans="1:4" ht="21.75" customHeight="1">
      <c r="A9" s="759"/>
      <c r="B9" s="214" t="s">
        <v>514</v>
      </c>
      <c r="C9" s="210">
        <f>D9/100</f>
        <v>0</v>
      </c>
      <c r="D9" s="212">
        <f>'[27]Bal.of 1st-recpt.PAO&amp;SIS-16-17'!$C$5</f>
        <v>0</v>
      </c>
    </row>
    <row r="10" spans="1:4" ht="21.75" customHeight="1">
      <c r="A10" s="759"/>
      <c r="B10" s="214" t="s">
        <v>515</v>
      </c>
      <c r="C10" s="210">
        <v>4.41</v>
      </c>
      <c r="D10" s="212"/>
    </row>
    <row r="11" spans="1:4" ht="21.75" customHeight="1">
      <c r="A11" s="208"/>
      <c r="B11" s="214" t="s">
        <v>516</v>
      </c>
      <c r="C11" s="210">
        <f>SUM(C8:C10)</f>
        <v>4.41</v>
      </c>
      <c r="D11" s="212">
        <f>SUM(D8:D10)</f>
        <v>0</v>
      </c>
    </row>
    <row r="12" spans="1:4" ht="24" customHeight="1">
      <c r="A12" s="208">
        <v>7</v>
      </c>
      <c r="B12" s="209" t="s">
        <v>517</v>
      </c>
      <c r="C12" s="210">
        <f>D12/100</f>
        <v>22.973413054520005</v>
      </c>
      <c r="D12" s="212">
        <f>'costing sheet'!S402</f>
        <v>2297.3413054520006</v>
      </c>
    </row>
    <row r="13" spans="1:4" ht="24" customHeight="1">
      <c r="A13" s="208">
        <v>8</v>
      </c>
      <c r="B13" s="209" t="s">
        <v>518</v>
      </c>
      <c r="C13" s="210">
        <f>D13/100</f>
        <v>19.852494700000001</v>
      </c>
      <c r="D13" s="212">
        <f>'costing sheet'!AB402</f>
        <v>1985.24947</v>
      </c>
    </row>
    <row r="14" spans="1:4" ht="24" customHeight="1">
      <c r="A14" s="208"/>
      <c r="B14" s="209" t="s">
        <v>519</v>
      </c>
      <c r="C14" s="210">
        <f>D14/100</f>
        <v>19.852494700000001</v>
      </c>
      <c r="D14" s="212">
        <f>D13*100%</f>
        <v>1985.24947</v>
      </c>
    </row>
    <row r="15" spans="1:4" s="322" customFormat="1" ht="24" customHeight="1">
      <c r="A15" s="310"/>
      <c r="B15" s="209" t="s">
        <v>537</v>
      </c>
      <c r="C15" s="210"/>
      <c r="D15" s="212">
        <f>Categorywise!L22</f>
        <v>191.845</v>
      </c>
    </row>
    <row r="16" spans="1:4" s="322" customFormat="1" ht="24" customHeight="1">
      <c r="A16" s="310"/>
      <c r="B16" s="209" t="s">
        <v>538</v>
      </c>
      <c r="C16" s="210"/>
      <c r="D16" s="212">
        <f>Categorywise!L71</f>
        <v>717.54447000000016</v>
      </c>
    </row>
    <row r="17" spans="1:5" s="322" customFormat="1" ht="31.5">
      <c r="A17" s="310"/>
      <c r="B17" s="209" t="s">
        <v>539</v>
      </c>
      <c r="C17" s="210">
        <v>896.82</v>
      </c>
      <c r="D17" s="212">
        <f>SUM(D15:D16)</f>
        <v>909.38947000000019</v>
      </c>
    </row>
    <row r="18" spans="1:5" ht="33.75">
      <c r="A18" s="208">
        <v>9</v>
      </c>
      <c r="B18" s="209" t="s">
        <v>522</v>
      </c>
      <c r="C18" s="210"/>
      <c r="D18" s="215"/>
      <c r="E18" s="205">
        <f>D17/1904.28*100</f>
        <v>47.755029197386953</v>
      </c>
    </row>
    <row r="19" spans="1:5" ht="27">
      <c r="C19" s="216"/>
      <c r="D19" s="216"/>
    </row>
    <row r="20" spans="1:5" ht="27">
      <c r="C20" s="216"/>
      <c r="D20" s="216"/>
    </row>
    <row r="21" spans="1:5" ht="27">
      <c r="C21" s="217"/>
      <c r="D21" s="217"/>
    </row>
    <row r="393" spans="19:19">
      <c r="S393" s="218"/>
    </row>
  </sheetData>
  <mergeCells count="2">
    <mergeCell ref="A1:C1"/>
    <mergeCell ref="A7:A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26"/>
  <sheetViews>
    <sheetView showZeros="0" view="pageBreakPreview" zoomScale="70" zoomScaleNormal="40" zoomScaleSheetLayoutView="70" workbookViewId="0">
      <pane xSplit="2" ySplit="6" topLeftCell="N396" activePane="bottomRight" state="frozen"/>
      <selection activeCell="AD520" sqref="AD520"/>
      <selection pane="topRight" activeCell="AD520" sqref="AD520"/>
      <selection pane="bottomLeft" activeCell="AD520" sqref="AD520"/>
      <selection pane="bottomRight" activeCell="R5" sqref="R5"/>
    </sheetView>
  </sheetViews>
  <sheetFormatPr defaultColWidth="8.85546875" defaultRowHeight="15"/>
  <cols>
    <col min="1" max="1" width="10.42578125" style="257" customWidth="1"/>
    <col min="2" max="2" width="41.5703125" style="190" customWidth="1"/>
    <col min="3" max="3" width="12.28515625" style="190" customWidth="1"/>
    <col min="4" max="4" width="12.28515625" style="317" customWidth="1"/>
    <col min="5" max="5" width="10.42578125" style="190" customWidth="1"/>
    <col min="6" max="6" width="9.5703125" style="317" customWidth="1"/>
    <col min="7" max="7" width="11" style="317" customWidth="1"/>
    <col min="8" max="8" width="11.7109375" style="317" customWidth="1"/>
    <col min="9" max="9" width="12.140625" style="360" customWidth="1"/>
    <col min="10" max="10" width="13.140625" style="317" customWidth="1"/>
    <col min="11" max="11" width="11" style="190" customWidth="1"/>
    <col min="12" max="12" width="10.28515625" style="317" customWidth="1"/>
    <col min="13" max="13" width="12.28515625" style="190" customWidth="1"/>
    <col min="14" max="14" width="12.28515625" style="317" customWidth="1"/>
    <col min="15" max="15" width="15.85546875" style="261" customWidth="1"/>
    <col min="16" max="16" width="12.85546875" style="190" customWidth="1"/>
    <col min="17" max="17" width="12.5703125" style="317" customWidth="1"/>
    <col min="18" max="18" width="13.5703125" style="190" customWidth="1"/>
    <col min="19" max="19" width="12.85546875" style="317" customWidth="1"/>
    <col min="20" max="20" width="11" style="190" customWidth="1"/>
    <col min="21" max="21" width="9.7109375" style="317" customWidth="1"/>
    <col min="22" max="22" width="6.85546875" style="190" customWidth="1"/>
    <col min="23" max="23" width="9.28515625" style="317" customWidth="1"/>
    <col min="24" max="24" width="10.5703125" style="190" customWidth="1"/>
    <col min="25" max="25" width="8" style="190" customWidth="1"/>
    <col min="26" max="26" width="10" style="317" customWidth="1"/>
    <col min="27" max="27" width="7.7109375" style="190" customWidth="1"/>
    <col min="28" max="28" width="10" style="317" bestFit="1" customWidth="1"/>
    <col min="29" max="29" width="21.5703125" style="190" customWidth="1"/>
    <col min="30" max="30" width="9.85546875" style="190" customWidth="1"/>
    <col min="31" max="16384" width="8.85546875" style="190"/>
  </cols>
  <sheetData>
    <row r="1" spans="1:31" ht="30.6" customHeight="1">
      <c r="A1" s="694" t="s">
        <v>0</v>
      </c>
      <c r="B1" s="695" t="s">
        <v>1</v>
      </c>
      <c r="C1" s="696" t="s">
        <v>499</v>
      </c>
      <c r="D1" s="696"/>
      <c r="E1" s="696"/>
      <c r="F1" s="696"/>
      <c r="G1" s="696"/>
      <c r="H1" s="696"/>
      <c r="I1" s="696"/>
      <c r="J1" s="696"/>
      <c r="K1" s="696" t="s">
        <v>498</v>
      </c>
      <c r="L1" s="696"/>
      <c r="M1" s="696"/>
      <c r="N1" s="696"/>
      <c r="O1" s="696"/>
      <c r="P1" s="696"/>
      <c r="Q1" s="696"/>
      <c r="R1" s="696"/>
      <c r="S1" s="696"/>
      <c r="T1" s="696" t="s">
        <v>501</v>
      </c>
      <c r="U1" s="696"/>
      <c r="V1" s="696"/>
      <c r="W1" s="696"/>
      <c r="X1" s="696"/>
      <c r="Y1" s="696"/>
      <c r="Z1" s="696"/>
      <c r="AA1" s="696"/>
      <c r="AB1" s="697"/>
      <c r="AC1" s="696" t="s">
        <v>284</v>
      </c>
      <c r="AD1" s="191"/>
    </row>
    <row r="2" spans="1:31" ht="52.5" customHeight="1">
      <c r="A2" s="694"/>
      <c r="B2" s="695"/>
      <c r="C2" s="696" t="s">
        <v>285</v>
      </c>
      <c r="D2" s="696"/>
      <c r="E2" s="696" t="s">
        <v>286</v>
      </c>
      <c r="F2" s="696"/>
      <c r="G2" s="696"/>
      <c r="H2" s="696"/>
      <c r="I2" s="702" t="s">
        <v>287</v>
      </c>
      <c r="J2" s="702"/>
      <c r="K2" s="698" t="s">
        <v>288</v>
      </c>
      <c r="L2" s="701"/>
      <c r="M2" s="697" t="s">
        <v>500</v>
      </c>
      <c r="N2" s="700"/>
      <c r="O2" s="696" t="s">
        <v>289</v>
      </c>
      <c r="P2" s="696"/>
      <c r="Q2" s="696"/>
      <c r="R2" s="698" t="s">
        <v>38</v>
      </c>
      <c r="S2" s="701"/>
      <c r="T2" s="698" t="s">
        <v>288</v>
      </c>
      <c r="U2" s="701"/>
      <c r="V2" s="697" t="s">
        <v>500</v>
      </c>
      <c r="W2" s="700"/>
      <c r="X2" s="696" t="s">
        <v>289</v>
      </c>
      <c r="Y2" s="696"/>
      <c r="Z2" s="696"/>
      <c r="AA2" s="698" t="s">
        <v>38</v>
      </c>
      <c r="AB2" s="699"/>
      <c r="AC2" s="696"/>
      <c r="AD2" s="191"/>
    </row>
    <row r="3" spans="1:31">
      <c r="A3" s="694"/>
      <c r="B3" s="695"/>
      <c r="C3" s="1" t="s">
        <v>290</v>
      </c>
      <c r="D3" s="339" t="s">
        <v>291</v>
      </c>
      <c r="E3" s="1" t="s">
        <v>290</v>
      </c>
      <c r="F3" s="339" t="s">
        <v>292</v>
      </c>
      <c r="G3" s="339" t="s">
        <v>293</v>
      </c>
      <c r="H3" s="339" t="s">
        <v>294</v>
      </c>
      <c r="I3" s="340" t="s">
        <v>290</v>
      </c>
      <c r="J3" s="339" t="s">
        <v>292</v>
      </c>
      <c r="K3" s="1" t="s">
        <v>290</v>
      </c>
      <c r="L3" s="339" t="s">
        <v>292</v>
      </c>
      <c r="M3" s="1" t="s">
        <v>290</v>
      </c>
      <c r="N3" s="339" t="s">
        <v>292</v>
      </c>
      <c r="O3" s="255" t="s">
        <v>295</v>
      </c>
      <c r="P3" s="1" t="s">
        <v>290</v>
      </c>
      <c r="Q3" s="339" t="s">
        <v>292</v>
      </c>
      <c r="R3" s="1" t="s">
        <v>290</v>
      </c>
      <c r="S3" s="339" t="s">
        <v>292</v>
      </c>
      <c r="T3" s="1" t="s">
        <v>290</v>
      </c>
      <c r="U3" s="339" t="s">
        <v>292</v>
      </c>
      <c r="V3" s="1" t="s">
        <v>290</v>
      </c>
      <c r="W3" s="339" t="s">
        <v>292</v>
      </c>
      <c r="X3" s="308" t="s">
        <v>295</v>
      </c>
      <c r="Y3" s="1" t="s">
        <v>290</v>
      </c>
      <c r="Z3" s="339" t="s">
        <v>292</v>
      </c>
      <c r="AA3" s="1" t="s">
        <v>290</v>
      </c>
      <c r="AB3" s="178" t="s">
        <v>292</v>
      </c>
      <c r="AC3" s="696"/>
      <c r="AD3" s="191"/>
    </row>
    <row r="4" spans="1:31">
      <c r="A4" s="2" t="s">
        <v>2</v>
      </c>
      <c r="B4" s="3" t="s">
        <v>3</v>
      </c>
      <c r="C4" s="3"/>
      <c r="D4" s="311"/>
      <c r="E4" s="3"/>
      <c r="F4" s="311"/>
      <c r="G4" s="311"/>
      <c r="H4" s="311"/>
      <c r="I4" s="341"/>
      <c r="J4" s="311"/>
      <c r="K4" s="3"/>
      <c r="L4" s="311"/>
      <c r="M4" s="3"/>
      <c r="N4" s="311"/>
      <c r="O4" s="239"/>
      <c r="P4" s="3"/>
      <c r="Q4" s="311"/>
      <c r="R4" s="3"/>
      <c r="S4" s="311"/>
      <c r="T4" s="3"/>
      <c r="U4" s="311"/>
      <c r="V4" s="3"/>
      <c r="W4" s="311"/>
      <c r="X4" s="3"/>
      <c r="Y4" s="3"/>
      <c r="Z4" s="311"/>
      <c r="AA4" s="306"/>
      <c r="AB4" s="339"/>
      <c r="AC4" s="3"/>
      <c r="AD4" s="192"/>
    </row>
    <row r="5" spans="1:31">
      <c r="A5" s="2"/>
      <c r="B5" s="3" t="s">
        <v>4</v>
      </c>
      <c r="C5" s="3"/>
      <c r="D5" s="311"/>
      <c r="E5" s="3"/>
      <c r="F5" s="311"/>
      <c r="G5" s="311"/>
      <c r="H5" s="311"/>
      <c r="I5" s="341"/>
      <c r="J5" s="311"/>
      <c r="K5" s="3"/>
      <c r="L5" s="311"/>
      <c r="M5" s="3"/>
      <c r="N5" s="311"/>
      <c r="O5" s="239"/>
      <c r="P5" s="3"/>
      <c r="Q5" s="311"/>
      <c r="R5" s="3"/>
      <c r="S5" s="311"/>
      <c r="T5" s="3"/>
      <c r="U5" s="311"/>
      <c r="V5" s="3"/>
      <c r="W5" s="311"/>
      <c r="X5" s="3"/>
      <c r="Y5" s="3"/>
      <c r="Z5" s="311"/>
      <c r="AA5" s="306"/>
      <c r="AB5" s="339"/>
      <c r="AC5" s="3"/>
      <c r="AD5" s="192"/>
    </row>
    <row r="6" spans="1:31">
      <c r="A6" s="4">
        <v>1</v>
      </c>
      <c r="B6" s="3" t="s">
        <v>5</v>
      </c>
      <c r="C6" s="17"/>
      <c r="D6" s="276"/>
      <c r="E6" s="17"/>
      <c r="F6" s="276"/>
      <c r="G6" s="276"/>
      <c r="H6" s="276"/>
      <c r="I6" s="359"/>
      <c r="J6" s="276"/>
      <c r="K6" s="17"/>
      <c r="L6" s="276"/>
      <c r="M6" s="17"/>
      <c r="N6" s="276"/>
      <c r="O6" s="239"/>
      <c r="P6" s="17"/>
      <c r="Q6" s="276"/>
      <c r="R6" s="17"/>
      <c r="S6" s="276"/>
      <c r="T6" s="17"/>
      <c r="U6" s="276"/>
      <c r="V6" s="17"/>
      <c r="W6" s="276"/>
      <c r="X6" s="17"/>
      <c r="Y6" s="17"/>
      <c r="Z6" s="276"/>
      <c r="AA6" s="17"/>
      <c r="AB6" s="276"/>
      <c r="AC6" s="3"/>
      <c r="AD6" s="192"/>
    </row>
    <row r="7" spans="1:31" ht="16.5">
      <c r="A7" s="256">
        <v>1.01</v>
      </c>
      <c r="B7" s="5" t="s">
        <v>6</v>
      </c>
      <c r="C7" s="262"/>
      <c r="D7" s="271"/>
      <c r="E7" s="262"/>
      <c r="F7" s="271"/>
      <c r="G7" s="271"/>
      <c r="H7" s="271"/>
      <c r="I7" s="539"/>
      <c r="J7" s="271"/>
      <c r="K7" s="262"/>
      <c r="L7" s="271"/>
      <c r="M7" s="262"/>
      <c r="N7" s="271"/>
      <c r="O7" s="229"/>
      <c r="P7" s="262"/>
      <c r="Q7" s="271"/>
      <c r="R7" s="262"/>
      <c r="S7" s="271"/>
      <c r="T7" s="262"/>
      <c r="U7" s="271"/>
      <c r="V7" s="262"/>
      <c r="W7" s="271"/>
      <c r="X7" s="229"/>
      <c r="Y7" s="262"/>
      <c r="Z7" s="271"/>
      <c r="AA7" s="262"/>
      <c r="AB7" s="271"/>
      <c r="AC7" s="5"/>
      <c r="AD7" s="193">
        <f>AB7</f>
        <v>0</v>
      </c>
      <c r="AE7" s="190" t="b">
        <f>AB7=Z7</f>
        <v>1</v>
      </c>
    </row>
    <row r="8" spans="1:31" ht="16.5">
      <c r="A8" s="2">
        <v>1.02</v>
      </c>
      <c r="B8" s="5" t="s">
        <v>7</v>
      </c>
      <c r="C8" s="262"/>
      <c r="D8" s="271"/>
      <c r="E8" s="262"/>
      <c r="F8" s="271"/>
      <c r="G8" s="271"/>
      <c r="H8" s="271"/>
      <c r="I8" s="539"/>
      <c r="J8" s="271"/>
      <c r="K8" s="262"/>
      <c r="L8" s="271"/>
      <c r="M8" s="262"/>
      <c r="N8" s="271"/>
      <c r="O8" s="229"/>
      <c r="P8" s="262"/>
      <c r="Q8" s="271"/>
      <c r="R8" s="262"/>
      <c r="S8" s="271"/>
      <c r="T8" s="262"/>
      <c r="U8" s="271"/>
      <c r="V8" s="262"/>
      <c r="W8" s="271"/>
      <c r="X8" s="229"/>
      <c r="Y8" s="262"/>
      <c r="Z8" s="271"/>
      <c r="AA8" s="262"/>
      <c r="AB8" s="271"/>
      <c r="AC8" s="5"/>
      <c r="AD8" s="193">
        <f t="shared" ref="AD8:AD71" si="0">AB8</f>
        <v>0</v>
      </c>
      <c r="AE8" s="190" t="b">
        <f t="shared" ref="AE8:AE71" si="1">AB8=Z8</f>
        <v>1</v>
      </c>
    </row>
    <row r="9" spans="1:31" ht="16.5">
      <c r="A9" s="2">
        <v>1.03</v>
      </c>
      <c r="B9" s="5" t="s">
        <v>8</v>
      </c>
      <c r="C9" s="262"/>
      <c r="D9" s="271"/>
      <c r="E9" s="262"/>
      <c r="F9" s="271"/>
      <c r="G9" s="271"/>
      <c r="H9" s="271"/>
      <c r="I9" s="539"/>
      <c r="J9" s="271"/>
      <c r="K9" s="262"/>
      <c r="L9" s="271"/>
      <c r="M9" s="262"/>
      <c r="N9" s="271"/>
      <c r="O9" s="229"/>
      <c r="P9" s="262"/>
      <c r="Q9" s="271"/>
      <c r="R9" s="262"/>
      <c r="S9" s="271"/>
      <c r="T9" s="262"/>
      <c r="U9" s="271"/>
      <c r="V9" s="262"/>
      <c r="W9" s="271"/>
      <c r="X9" s="229"/>
      <c r="Y9" s="262"/>
      <c r="Z9" s="271"/>
      <c r="AA9" s="262"/>
      <c r="AB9" s="271"/>
      <c r="AC9" s="5"/>
      <c r="AD9" s="193">
        <f t="shared" si="0"/>
        <v>0</v>
      </c>
      <c r="AE9" s="190" t="b">
        <f t="shared" si="1"/>
        <v>1</v>
      </c>
    </row>
    <row r="10" spans="1:31" ht="28.5">
      <c r="A10" s="2">
        <v>1.04</v>
      </c>
      <c r="B10" s="6" t="s">
        <v>9</v>
      </c>
      <c r="C10" s="262"/>
      <c r="D10" s="271"/>
      <c r="E10" s="262"/>
      <c r="F10" s="271"/>
      <c r="G10" s="271"/>
      <c r="H10" s="271"/>
      <c r="I10" s="539"/>
      <c r="J10" s="271"/>
      <c r="K10" s="262"/>
      <c r="L10" s="271"/>
      <c r="M10" s="262"/>
      <c r="N10" s="271"/>
      <c r="O10" s="229"/>
      <c r="P10" s="262"/>
      <c r="Q10" s="271"/>
      <c r="R10" s="262"/>
      <c r="S10" s="271"/>
      <c r="T10" s="262"/>
      <c r="U10" s="271"/>
      <c r="V10" s="262"/>
      <c r="W10" s="271"/>
      <c r="X10" s="229"/>
      <c r="Y10" s="262"/>
      <c r="Z10" s="271"/>
      <c r="AA10" s="262"/>
      <c r="AB10" s="271"/>
      <c r="AC10" s="6"/>
      <c r="AD10" s="193">
        <f t="shared" si="0"/>
        <v>0</v>
      </c>
      <c r="AE10" s="190" t="b">
        <f t="shared" si="1"/>
        <v>1</v>
      </c>
    </row>
    <row r="11" spans="1:31" ht="16.5">
      <c r="A11" s="2">
        <v>1.05</v>
      </c>
      <c r="B11" s="6" t="s">
        <v>10</v>
      </c>
      <c r="C11" s="262"/>
      <c r="D11" s="271"/>
      <c r="E11" s="262"/>
      <c r="F11" s="271"/>
      <c r="G11" s="271"/>
      <c r="H11" s="271"/>
      <c r="I11" s="539"/>
      <c r="J11" s="271"/>
      <c r="K11" s="262"/>
      <c r="L11" s="271"/>
      <c r="M11" s="262"/>
      <c r="N11" s="271"/>
      <c r="O11" s="229"/>
      <c r="P11" s="262"/>
      <c r="Q11" s="271"/>
      <c r="R11" s="262"/>
      <c r="S11" s="271"/>
      <c r="T11" s="262"/>
      <c r="U11" s="271"/>
      <c r="V11" s="262"/>
      <c r="W11" s="271"/>
      <c r="X11" s="229"/>
      <c r="Y11" s="262"/>
      <c r="Z11" s="271"/>
      <c r="AA11" s="262"/>
      <c r="AB11" s="271"/>
      <c r="AC11" s="6"/>
      <c r="AD11" s="193">
        <f t="shared" si="0"/>
        <v>0</v>
      </c>
      <c r="AE11" s="190" t="b">
        <f t="shared" si="1"/>
        <v>1</v>
      </c>
    </row>
    <row r="12" spans="1:31" ht="16.5">
      <c r="A12" s="2">
        <v>1.06</v>
      </c>
      <c r="B12" s="7" t="s">
        <v>11</v>
      </c>
      <c r="C12" s="540"/>
      <c r="D12" s="656"/>
      <c r="E12" s="541"/>
      <c r="F12" s="656"/>
      <c r="G12" s="656"/>
      <c r="H12" s="656"/>
      <c r="I12" s="542"/>
      <c r="J12" s="656"/>
      <c r="K12" s="540"/>
      <c r="L12" s="656"/>
      <c r="M12" s="540"/>
      <c r="N12" s="656"/>
      <c r="O12" s="230"/>
      <c r="P12" s="540"/>
      <c r="Q12" s="656"/>
      <c r="R12" s="540"/>
      <c r="S12" s="656"/>
      <c r="T12" s="540"/>
      <c r="U12" s="656"/>
      <c r="V12" s="540"/>
      <c r="W12" s="656"/>
      <c r="X12" s="230"/>
      <c r="Y12" s="540"/>
      <c r="Z12" s="656"/>
      <c r="AA12" s="540"/>
      <c r="AB12" s="656"/>
      <c r="AC12" s="7"/>
      <c r="AD12" s="193">
        <f t="shared" si="0"/>
        <v>0</v>
      </c>
      <c r="AE12" s="190" t="b">
        <f t="shared" si="1"/>
        <v>1</v>
      </c>
    </row>
    <row r="13" spans="1:31" ht="28.5">
      <c r="A13" s="2">
        <v>1.07</v>
      </c>
      <c r="B13" s="7" t="s">
        <v>12</v>
      </c>
      <c r="C13" s="540"/>
      <c r="D13" s="656"/>
      <c r="E13" s="540"/>
      <c r="F13" s="656"/>
      <c r="G13" s="656"/>
      <c r="H13" s="656"/>
      <c r="I13" s="542"/>
      <c r="J13" s="656"/>
      <c r="K13" s="540"/>
      <c r="L13" s="656"/>
      <c r="M13" s="540"/>
      <c r="N13" s="656"/>
      <c r="O13" s="230"/>
      <c r="P13" s="540"/>
      <c r="Q13" s="656"/>
      <c r="R13" s="540"/>
      <c r="S13" s="656"/>
      <c r="T13" s="540"/>
      <c r="U13" s="656"/>
      <c r="V13" s="540"/>
      <c r="W13" s="656"/>
      <c r="X13" s="230"/>
      <c r="Y13" s="540"/>
      <c r="Z13" s="656"/>
      <c r="AA13" s="540"/>
      <c r="AB13" s="656"/>
      <c r="AC13" s="7"/>
      <c r="AD13" s="193">
        <f t="shared" si="0"/>
        <v>0</v>
      </c>
      <c r="AE13" s="190" t="b">
        <f t="shared" si="1"/>
        <v>1</v>
      </c>
    </row>
    <row r="14" spans="1:31" ht="28.5">
      <c r="A14" s="4">
        <v>2</v>
      </c>
      <c r="B14" s="8" t="s">
        <v>13</v>
      </c>
      <c r="C14" s="270"/>
      <c r="D14" s="657"/>
      <c r="E14" s="270"/>
      <c r="F14" s="657"/>
      <c r="G14" s="657"/>
      <c r="H14" s="657"/>
      <c r="I14" s="543"/>
      <c r="J14" s="657"/>
      <c r="K14" s="270"/>
      <c r="L14" s="657"/>
      <c r="M14" s="270"/>
      <c r="N14" s="657"/>
      <c r="O14" s="231"/>
      <c r="P14" s="270"/>
      <c r="Q14" s="657"/>
      <c r="R14" s="270"/>
      <c r="S14" s="657"/>
      <c r="T14" s="270"/>
      <c r="U14" s="657"/>
      <c r="V14" s="270"/>
      <c r="W14" s="657"/>
      <c r="X14" s="231"/>
      <c r="Y14" s="270"/>
      <c r="Z14" s="657"/>
      <c r="AA14" s="270"/>
      <c r="AB14" s="657"/>
      <c r="AC14" s="8"/>
      <c r="AD14" s="193">
        <f t="shared" si="0"/>
        <v>0</v>
      </c>
      <c r="AE14" s="190" t="b">
        <f t="shared" si="1"/>
        <v>1</v>
      </c>
    </row>
    <row r="15" spans="1:31" ht="16.5">
      <c r="A15" s="4"/>
      <c r="B15" s="8" t="s">
        <v>261</v>
      </c>
      <c r="C15" s="270"/>
      <c r="D15" s="657"/>
      <c r="E15" s="270"/>
      <c r="F15" s="657"/>
      <c r="G15" s="657"/>
      <c r="H15" s="657"/>
      <c r="I15" s="543"/>
      <c r="J15" s="657"/>
      <c r="K15" s="270"/>
      <c r="L15" s="657"/>
      <c r="M15" s="270"/>
      <c r="N15" s="657"/>
      <c r="O15" s="231"/>
      <c r="P15" s="270"/>
      <c r="Q15" s="657"/>
      <c r="R15" s="270"/>
      <c r="S15" s="657"/>
      <c r="T15" s="270"/>
      <c r="U15" s="657"/>
      <c r="V15" s="270"/>
      <c r="W15" s="657"/>
      <c r="X15" s="231"/>
      <c r="Y15" s="270"/>
      <c r="Z15" s="657"/>
      <c r="AA15" s="270"/>
      <c r="AB15" s="657"/>
      <c r="AC15" s="8"/>
      <c r="AD15" s="193">
        <f t="shared" si="0"/>
        <v>0</v>
      </c>
      <c r="AE15" s="190" t="b">
        <f t="shared" si="1"/>
        <v>1</v>
      </c>
    </row>
    <row r="16" spans="1:31" ht="16.5">
      <c r="A16" s="2"/>
      <c r="B16" s="9" t="s">
        <v>14</v>
      </c>
      <c r="C16" s="544"/>
      <c r="D16" s="658"/>
      <c r="E16" s="544"/>
      <c r="F16" s="658"/>
      <c r="G16" s="658"/>
      <c r="H16" s="658"/>
      <c r="I16" s="545"/>
      <c r="J16" s="658"/>
      <c r="K16" s="544"/>
      <c r="L16" s="658"/>
      <c r="M16" s="544"/>
      <c r="N16" s="658"/>
      <c r="O16" s="232"/>
      <c r="P16" s="544"/>
      <c r="Q16" s="658"/>
      <c r="R16" s="544"/>
      <c r="S16" s="658"/>
      <c r="T16" s="544"/>
      <c r="U16" s="658"/>
      <c r="V16" s="544"/>
      <c r="W16" s="658"/>
      <c r="X16" s="232"/>
      <c r="Y16" s="544"/>
      <c r="Z16" s="658"/>
      <c r="AA16" s="544"/>
      <c r="AB16" s="658"/>
      <c r="AC16" s="9"/>
      <c r="AD16" s="193">
        <f t="shared" si="0"/>
        <v>0</v>
      </c>
      <c r="AE16" s="190" t="b">
        <f t="shared" si="1"/>
        <v>1</v>
      </c>
    </row>
    <row r="17" spans="1:31" ht="16.5">
      <c r="A17" s="2">
        <v>2.0099999999999998</v>
      </c>
      <c r="B17" s="6" t="s">
        <v>156</v>
      </c>
      <c r="C17" s="262"/>
      <c r="D17" s="271"/>
      <c r="E17" s="262"/>
      <c r="F17" s="271"/>
      <c r="G17" s="271"/>
      <c r="H17" s="271"/>
      <c r="I17" s="539"/>
      <c r="J17" s="271"/>
      <c r="K17" s="262"/>
      <c r="L17" s="271"/>
      <c r="M17" s="262"/>
      <c r="N17" s="271"/>
      <c r="O17" s="233">
        <v>2</v>
      </c>
      <c r="P17" s="262"/>
      <c r="Q17" s="271"/>
      <c r="R17" s="262"/>
      <c r="S17" s="271"/>
      <c r="T17" s="262"/>
      <c r="U17" s="271"/>
      <c r="V17" s="262"/>
      <c r="W17" s="271"/>
      <c r="X17" s="233">
        <v>2</v>
      </c>
      <c r="Y17" s="262"/>
      <c r="Z17" s="271"/>
      <c r="AA17" s="262">
        <f>Y17+V17+T17</f>
        <v>0</v>
      </c>
      <c r="AB17" s="271">
        <f>Z17+W17+U17</f>
        <v>0</v>
      </c>
      <c r="AC17" s="6"/>
      <c r="AD17" s="193">
        <f t="shared" si="0"/>
        <v>0</v>
      </c>
      <c r="AE17" s="190" t="b">
        <f t="shared" si="1"/>
        <v>1</v>
      </c>
    </row>
    <row r="18" spans="1:31" ht="16.5">
      <c r="A18" s="2">
        <v>2.02</v>
      </c>
      <c r="B18" s="6" t="s">
        <v>15</v>
      </c>
      <c r="C18" s="262"/>
      <c r="D18" s="271"/>
      <c r="E18" s="262"/>
      <c r="F18" s="271"/>
      <c r="G18" s="271"/>
      <c r="H18" s="271"/>
      <c r="I18" s="539"/>
      <c r="J18" s="271"/>
      <c r="K18" s="262"/>
      <c r="L18" s="271"/>
      <c r="M18" s="262"/>
      <c r="N18" s="271"/>
      <c r="O18" s="233">
        <v>3</v>
      </c>
      <c r="P18" s="262"/>
      <c r="Q18" s="271"/>
      <c r="R18" s="262"/>
      <c r="S18" s="271"/>
      <c r="T18" s="262"/>
      <c r="U18" s="271"/>
      <c r="V18" s="262"/>
      <c r="W18" s="271"/>
      <c r="X18" s="233">
        <v>3</v>
      </c>
      <c r="Y18" s="262"/>
      <c r="Z18" s="271"/>
      <c r="AA18" s="262">
        <f t="shared" ref="AA18:AB19" si="2">Y18+V18+T18</f>
        <v>0</v>
      </c>
      <c r="AB18" s="271">
        <f t="shared" si="2"/>
        <v>0</v>
      </c>
      <c r="AC18" s="6"/>
      <c r="AD18" s="193">
        <f t="shared" si="0"/>
        <v>0</v>
      </c>
      <c r="AE18" s="190" t="b">
        <f t="shared" si="1"/>
        <v>1</v>
      </c>
    </row>
    <row r="19" spans="1:31" ht="16.5">
      <c r="A19" s="2">
        <v>2.0299999999999998</v>
      </c>
      <c r="B19" s="6" t="s">
        <v>157</v>
      </c>
      <c r="C19" s="262"/>
      <c r="D19" s="271"/>
      <c r="E19" s="262"/>
      <c r="F19" s="271"/>
      <c r="G19" s="271"/>
      <c r="H19" s="271"/>
      <c r="I19" s="539"/>
      <c r="J19" s="271"/>
      <c r="K19" s="262"/>
      <c r="L19" s="271"/>
      <c r="M19" s="262"/>
      <c r="N19" s="271"/>
      <c r="O19" s="234">
        <v>0.375</v>
      </c>
      <c r="P19" s="262"/>
      <c r="Q19" s="271"/>
      <c r="R19" s="262"/>
      <c r="S19" s="271"/>
      <c r="T19" s="262"/>
      <c r="U19" s="271"/>
      <c r="V19" s="262"/>
      <c r="W19" s="271"/>
      <c r="X19" s="234">
        <v>0.375</v>
      </c>
      <c r="Y19" s="262"/>
      <c r="Z19" s="271"/>
      <c r="AA19" s="262">
        <f t="shared" si="2"/>
        <v>0</v>
      </c>
      <c r="AB19" s="271">
        <f t="shared" si="2"/>
        <v>0</v>
      </c>
      <c r="AC19" s="6"/>
      <c r="AD19" s="193">
        <f t="shared" si="0"/>
        <v>0</v>
      </c>
      <c r="AE19" s="190" t="b">
        <f t="shared" si="1"/>
        <v>1</v>
      </c>
    </row>
    <row r="20" spans="1:31" ht="16.5">
      <c r="A20" s="2">
        <v>2.04</v>
      </c>
      <c r="B20" s="6" t="s">
        <v>158</v>
      </c>
      <c r="C20" s="262"/>
      <c r="D20" s="271"/>
      <c r="E20" s="262"/>
      <c r="F20" s="271"/>
      <c r="G20" s="271"/>
      <c r="H20" s="271"/>
      <c r="I20" s="539"/>
      <c r="J20" s="271"/>
      <c r="K20" s="262"/>
      <c r="L20" s="271"/>
      <c r="M20" s="262"/>
      <c r="N20" s="271"/>
      <c r="O20" s="235"/>
      <c r="P20" s="262"/>
      <c r="Q20" s="271"/>
      <c r="R20" s="262"/>
      <c r="S20" s="271"/>
      <c r="T20" s="262"/>
      <c r="U20" s="271"/>
      <c r="V20" s="262"/>
      <c r="W20" s="271"/>
      <c r="X20" s="235"/>
      <c r="Y20" s="262"/>
      <c r="Z20" s="271"/>
      <c r="AA20" s="262"/>
      <c r="AB20" s="271"/>
      <c r="AC20" s="6"/>
      <c r="AD20" s="193">
        <f t="shared" si="0"/>
        <v>0</v>
      </c>
      <c r="AE20" s="190" t="b">
        <f t="shared" si="1"/>
        <v>1</v>
      </c>
    </row>
    <row r="21" spans="1:31" s="279" customFormat="1" ht="16.5">
      <c r="A21" s="182"/>
      <c r="B21" s="183" t="s">
        <v>236</v>
      </c>
      <c r="C21" s="183"/>
      <c r="D21" s="659"/>
      <c r="E21" s="183"/>
      <c r="F21" s="659"/>
      <c r="G21" s="659"/>
      <c r="H21" s="659"/>
      <c r="I21" s="344"/>
      <c r="J21" s="659"/>
      <c r="K21" s="183"/>
      <c r="L21" s="659"/>
      <c r="M21" s="183"/>
      <c r="N21" s="659"/>
      <c r="O21" s="281"/>
      <c r="P21" s="183"/>
      <c r="Q21" s="659"/>
      <c r="R21" s="183"/>
      <c r="S21" s="659"/>
      <c r="T21" s="183"/>
      <c r="U21" s="659"/>
      <c r="V21" s="183"/>
      <c r="W21" s="659"/>
      <c r="X21" s="281"/>
      <c r="Y21" s="183"/>
      <c r="Z21" s="659"/>
      <c r="AA21" s="183"/>
      <c r="AB21" s="659"/>
      <c r="AC21" s="183"/>
      <c r="AD21" s="278">
        <f t="shared" si="0"/>
        <v>0</v>
      </c>
      <c r="AE21" s="279" t="b">
        <f t="shared" si="1"/>
        <v>1</v>
      </c>
    </row>
    <row r="22" spans="1:31" ht="16.5">
      <c r="A22" s="2"/>
      <c r="B22" s="9" t="s">
        <v>331</v>
      </c>
      <c r="C22" s="544"/>
      <c r="D22" s="658"/>
      <c r="E22" s="544"/>
      <c r="F22" s="658"/>
      <c r="G22" s="658"/>
      <c r="H22" s="658"/>
      <c r="I22" s="545"/>
      <c r="J22" s="658"/>
      <c r="K22" s="544"/>
      <c r="L22" s="658"/>
      <c r="M22" s="544"/>
      <c r="N22" s="658"/>
      <c r="O22" s="232"/>
      <c r="P22" s="544"/>
      <c r="Q22" s="658"/>
      <c r="R22" s="544"/>
      <c r="S22" s="658"/>
      <c r="T22" s="544"/>
      <c r="U22" s="658"/>
      <c r="V22" s="544"/>
      <c r="W22" s="658"/>
      <c r="X22" s="232"/>
      <c r="Y22" s="544"/>
      <c r="Z22" s="658"/>
      <c r="AA22" s="544"/>
      <c r="AB22" s="658"/>
      <c r="AC22" s="9"/>
      <c r="AD22" s="193">
        <f t="shared" si="0"/>
        <v>0</v>
      </c>
      <c r="AE22" s="190" t="b">
        <f t="shared" si="1"/>
        <v>1</v>
      </c>
    </row>
    <row r="23" spans="1:31" ht="28.5">
      <c r="A23" s="2">
        <v>2.0499999999999998</v>
      </c>
      <c r="B23" s="10" t="s">
        <v>248</v>
      </c>
      <c r="C23" s="546"/>
      <c r="D23" s="660"/>
      <c r="E23" s="546"/>
      <c r="F23" s="660"/>
      <c r="G23" s="660"/>
      <c r="H23" s="660"/>
      <c r="I23" s="547"/>
      <c r="J23" s="660"/>
      <c r="K23" s="546"/>
      <c r="L23" s="660"/>
      <c r="M23" s="546"/>
      <c r="N23" s="660"/>
      <c r="O23" s="233">
        <v>9</v>
      </c>
      <c r="P23" s="546"/>
      <c r="Q23" s="660"/>
      <c r="R23" s="546"/>
      <c r="S23" s="660"/>
      <c r="T23" s="546"/>
      <c r="U23" s="660"/>
      <c r="V23" s="546"/>
      <c r="W23" s="660"/>
      <c r="X23" s="233">
        <v>9</v>
      </c>
      <c r="Y23" s="546"/>
      <c r="Z23" s="660"/>
      <c r="AA23" s="262">
        <f t="shared" ref="AA23:AB24" si="3">Y23+V23+T23</f>
        <v>0</v>
      </c>
      <c r="AB23" s="271">
        <f t="shared" si="3"/>
        <v>0</v>
      </c>
      <c r="AC23" s="10"/>
      <c r="AD23" s="193">
        <f t="shared" si="0"/>
        <v>0</v>
      </c>
      <c r="AE23" s="190" t="b">
        <f t="shared" si="1"/>
        <v>1</v>
      </c>
    </row>
    <row r="24" spans="1:31" ht="16.5">
      <c r="A24" s="2">
        <v>2.06</v>
      </c>
      <c r="B24" s="10" t="s">
        <v>171</v>
      </c>
      <c r="C24" s="546"/>
      <c r="D24" s="660"/>
      <c r="E24" s="546"/>
      <c r="F24" s="660"/>
      <c r="G24" s="660"/>
      <c r="H24" s="660"/>
      <c r="I24" s="547"/>
      <c r="J24" s="660"/>
      <c r="K24" s="546"/>
      <c r="L24" s="660"/>
      <c r="M24" s="546"/>
      <c r="N24" s="660"/>
      <c r="O24" s="233">
        <v>0.6</v>
      </c>
      <c r="P24" s="546"/>
      <c r="Q24" s="660"/>
      <c r="R24" s="546"/>
      <c r="S24" s="660"/>
      <c r="T24" s="546"/>
      <c r="U24" s="660"/>
      <c r="V24" s="546"/>
      <c r="W24" s="660"/>
      <c r="X24" s="233">
        <v>0.6</v>
      </c>
      <c r="Y24" s="546"/>
      <c r="Z24" s="660"/>
      <c r="AA24" s="262">
        <f t="shared" si="3"/>
        <v>0</v>
      </c>
      <c r="AB24" s="271">
        <f t="shared" si="3"/>
        <v>0</v>
      </c>
      <c r="AC24" s="10"/>
      <c r="AD24" s="193">
        <f t="shared" si="0"/>
        <v>0</v>
      </c>
      <c r="AE24" s="190" t="b">
        <f t="shared" si="1"/>
        <v>1</v>
      </c>
    </row>
    <row r="25" spans="1:31" ht="42.75">
      <c r="A25" s="2">
        <v>2.0699999999999998</v>
      </c>
      <c r="B25" s="10" t="s">
        <v>247</v>
      </c>
      <c r="C25" s="546"/>
      <c r="D25" s="660"/>
      <c r="E25" s="546"/>
      <c r="F25" s="660"/>
      <c r="G25" s="660"/>
      <c r="H25" s="660"/>
      <c r="I25" s="547"/>
      <c r="J25" s="660"/>
      <c r="K25" s="546"/>
      <c r="L25" s="660"/>
      <c r="M25" s="546"/>
      <c r="N25" s="660"/>
      <c r="O25" s="233">
        <v>0.5</v>
      </c>
      <c r="P25" s="546"/>
      <c r="Q25" s="660"/>
      <c r="R25" s="546"/>
      <c r="S25" s="660"/>
      <c r="T25" s="546"/>
      <c r="U25" s="660"/>
      <c r="V25" s="546"/>
      <c r="W25" s="660"/>
      <c r="X25" s="233">
        <v>0.5</v>
      </c>
      <c r="Y25" s="546"/>
      <c r="Z25" s="660"/>
      <c r="AA25" s="262">
        <f>Y25+V25+T25</f>
        <v>0</v>
      </c>
      <c r="AB25" s="271">
        <f>Z25+W25+U25</f>
        <v>0</v>
      </c>
      <c r="AC25" s="10"/>
      <c r="AD25" s="193">
        <f t="shared" si="0"/>
        <v>0</v>
      </c>
      <c r="AE25" s="190" t="b">
        <f t="shared" si="1"/>
        <v>1</v>
      </c>
    </row>
    <row r="26" spans="1:31" ht="16.5">
      <c r="A26" s="2">
        <v>2.08</v>
      </c>
      <c r="B26" s="10" t="s">
        <v>18</v>
      </c>
      <c r="C26" s="546"/>
      <c r="D26" s="660"/>
      <c r="E26" s="546"/>
      <c r="F26" s="660"/>
      <c r="G26" s="660"/>
      <c r="H26" s="660"/>
      <c r="I26" s="547"/>
      <c r="J26" s="660"/>
      <c r="K26" s="546"/>
      <c r="L26" s="660"/>
      <c r="M26" s="546"/>
      <c r="N26" s="660"/>
      <c r="O26" s="236"/>
      <c r="P26" s="546"/>
      <c r="Q26" s="660"/>
      <c r="R26" s="546"/>
      <c r="S26" s="660"/>
      <c r="T26" s="546"/>
      <c r="U26" s="660"/>
      <c r="V26" s="546"/>
      <c r="W26" s="660"/>
      <c r="X26" s="236"/>
      <c r="Y26" s="546"/>
      <c r="Z26" s="660"/>
      <c r="AA26" s="546"/>
      <c r="AB26" s="660"/>
      <c r="AC26" s="10"/>
      <c r="AD26" s="193">
        <f t="shared" si="0"/>
        <v>0</v>
      </c>
      <c r="AE26" s="190" t="b">
        <f t="shared" si="1"/>
        <v>1</v>
      </c>
    </row>
    <row r="27" spans="1:31" ht="16.5">
      <c r="A27" s="2" t="s">
        <v>19</v>
      </c>
      <c r="B27" s="11" t="s">
        <v>174</v>
      </c>
      <c r="C27" s="548"/>
      <c r="D27" s="661"/>
      <c r="E27" s="548"/>
      <c r="F27" s="661"/>
      <c r="G27" s="661"/>
      <c r="H27" s="661"/>
      <c r="I27" s="549"/>
      <c r="J27" s="661"/>
      <c r="K27" s="548"/>
      <c r="L27" s="661"/>
      <c r="M27" s="548"/>
      <c r="N27" s="661"/>
      <c r="O27" s="237">
        <v>3</v>
      </c>
      <c r="P27" s="548"/>
      <c r="Q27" s="661"/>
      <c r="R27" s="548"/>
      <c r="S27" s="661"/>
      <c r="T27" s="548"/>
      <c r="U27" s="661"/>
      <c r="V27" s="548"/>
      <c r="W27" s="661"/>
      <c r="X27" s="237">
        <v>3</v>
      </c>
      <c r="Y27" s="548"/>
      <c r="Z27" s="661"/>
      <c r="AA27" s="262">
        <f t="shared" ref="AA27:AB43" si="4">Y27+V27+T27</f>
        <v>0</v>
      </c>
      <c r="AB27" s="271">
        <f t="shared" si="4"/>
        <v>0</v>
      </c>
      <c r="AC27" s="11"/>
      <c r="AD27" s="193">
        <f t="shared" si="0"/>
        <v>0</v>
      </c>
      <c r="AE27" s="190" t="b">
        <f t="shared" si="1"/>
        <v>1</v>
      </c>
    </row>
    <row r="28" spans="1:31" ht="28.5">
      <c r="A28" s="2" t="s">
        <v>20</v>
      </c>
      <c r="B28" s="11" t="s">
        <v>175</v>
      </c>
      <c r="C28" s="548"/>
      <c r="D28" s="661"/>
      <c r="E28" s="548"/>
      <c r="F28" s="661"/>
      <c r="G28" s="661"/>
      <c r="H28" s="661"/>
      <c r="I28" s="549"/>
      <c r="J28" s="661"/>
      <c r="K28" s="548"/>
      <c r="L28" s="661"/>
      <c r="M28" s="548"/>
      <c r="N28" s="661"/>
      <c r="O28" s="238">
        <v>9.6</v>
      </c>
      <c r="P28" s="548"/>
      <c r="Q28" s="661"/>
      <c r="R28" s="548"/>
      <c r="S28" s="661"/>
      <c r="T28" s="548"/>
      <c r="U28" s="661"/>
      <c r="V28" s="548"/>
      <c r="W28" s="661"/>
      <c r="X28" s="238">
        <v>9.6</v>
      </c>
      <c r="Y28" s="548"/>
      <c r="Z28" s="661"/>
      <c r="AA28" s="262">
        <f t="shared" si="4"/>
        <v>0</v>
      </c>
      <c r="AB28" s="271">
        <f t="shared" si="4"/>
        <v>0</v>
      </c>
      <c r="AC28" s="11"/>
      <c r="AD28" s="193">
        <f t="shared" si="0"/>
        <v>0</v>
      </c>
      <c r="AE28" s="190" t="b">
        <f t="shared" si="1"/>
        <v>1</v>
      </c>
    </row>
    <row r="29" spans="1:31" ht="57">
      <c r="A29" s="2" t="s">
        <v>21</v>
      </c>
      <c r="B29" s="11" t="s">
        <v>226</v>
      </c>
      <c r="C29" s="548"/>
      <c r="D29" s="661"/>
      <c r="E29" s="548"/>
      <c r="F29" s="661"/>
      <c r="G29" s="661"/>
      <c r="H29" s="661"/>
      <c r="I29" s="549"/>
      <c r="J29" s="661"/>
      <c r="K29" s="548"/>
      <c r="L29" s="661"/>
      <c r="M29" s="548"/>
      <c r="N29" s="661"/>
      <c r="O29" s="233">
        <v>2.88</v>
      </c>
      <c r="P29" s="548"/>
      <c r="Q29" s="661"/>
      <c r="R29" s="548"/>
      <c r="S29" s="661"/>
      <c r="T29" s="548"/>
      <c r="U29" s="661"/>
      <c r="V29" s="548"/>
      <c r="W29" s="661"/>
      <c r="X29" s="233">
        <v>2.88</v>
      </c>
      <c r="Y29" s="548"/>
      <c r="Z29" s="661"/>
      <c r="AA29" s="262">
        <f t="shared" si="4"/>
        <v>0</v>
      </c>
      <c r="AB29" s="271">
        <f t="shared" si="4"/>
        <v>0</v>
      </c>
      <c r="AC29" s="11"/>
      <c r="AD29" s="193">
        <f t="shared" si="0"/>
        <v>0</v>
      </c>
      <c r="AE29" s="190" t="b">
        <f t="shared" si="1"/>
        <v>1</v>
      </c>
    </row>
    <row r="30" spans="1:31" ht="28.5">
      <c r="A30" s="2" t="s">
        <v>176</v>
      </c>
      <c r="B30" s="11" t="s">
        <v>177</v>
      </c>
      <c r="C30" s="548"/>
      <c r="D30" s="661"/>
      <c r="E30" s="548"/>
      <c r="F30" s="661"/>
      <c r="G30" s="661"/>
      <c r="H30" s="661"/>
      <c r="I30" s="549"/>
      <c r="J30" s="661"/>
      <c r="K30" s="548"/>
      <c r="L30" s="661"/>
      <c r="M30" s="548"/>
      <c r="N30" s="661"/>
      <c r="O30" s="233">
        <v>1.5</v>
      </c>
      <c r="P30" s="548"/>
      <c r="Q30" s="661"/>
      <c r="R30" s="548"/>
      <c r="S30" s="661"/>
      <c r="T30" s="548"/>
      <c r="U30" s="661"/>
      <c r="V30" s="548"/>
      <c r="W30" s="661"/>
      <c r="X30" s="233">
        <v>1.5</v>
      </c>
      <c r="Y30" s="548"/>
      <c r="Z30" s="661"/>
      <c r="AA30" s="262">
        <f t="shared" si="4"/>
        <v>0</v>
      </c>
      <c r="AB30" s="271">
        <f t="shared" si="4"/>
        <v>0</v>
      </c>
      <c r="AC30" s="11"/>
      <c r="AD30" s="193">
        <f t="shared" si="0"/>
        <v>0</v>
      </c>
      <c r="AE30" s="190" t="b">
        <f t="shared" si="1"/>
        <v>1</v>
      </c>
    </row>
    <row r="31" spans="1:31" ht="28.5">
      <c r="A31" s="2" t="s">
        <v>178</v>
      </c>
      <c r="B31" s="11" t="s">
        <v>179</v>
      </c>
      <c r="C31" s="548"/>
      <c r="D31" s="661"/>
      <c r="E31" s="548"/>
      <c r="F31" s="661"/>
      <c r="G31" s="661"/>
      <c r="H31" s="661"/>
      <c r="I31" s="549"/>
      <c r="J31" s="661"/>
      <c r="K31" s="548"/>
      <c r="L31" s="661"/>
      <c r="M31" s="548"/>
      <c r="N31" s="661"/>
      <c r="O31" s="233">
        <v>1.2</v>
      </c>
      <c r="P31" s="548"/>
      <c r="Q31" s="661"/>
      <c r="R31" s="548"/>
      <c r="S31" s="661"/>
      <c r="T31" s="548"/>
      <c r="U31" s="661"/>
      <c r="V31" s="548"/>
      <c r="W31" s="661"/>
      <c r="X31" s="233">
        <v>1.2</v>
      </c>
      <c r="Y31" s="548"/>
      <c r="Z31" s="661"/>
      <c r="AA31" s="262">
        <f t="shared" si="4"/>
        <v>0</v>
      </c>
      <c r="AB31" s="271">
        <f t="shared" si="4"/>
        <v>0</v>
      </c>
      <c r="AC31" s="11"/>
      <c r="AD31" s="193">
        <f t="shared" si="0"/>
        <v>0</v>
      </c>
      <c r="AE31" s="190" t="b">
        <f t="shared" si="1"/>
        <v>1</v>
      </c>
    </row>
    <row r="32" spans="1:31" ht="42.75">
      <c r="A32" s="2" t="s">
        <v>180</v>
      </c>
      <c r="B32" s="11" t="s">
        <v>181</v>
      </c>
      <c r="C32" s="548"/>
      <c r="D32" s="661"/>
      <c r="E32" s="548"/>
      <c r="F32" s="661"/>
      <c r="G32" s="661"/>
      <c r="H32" s="661"/>
      <c r="I32" s="549"/>
      <c r="J32" s="661"/>
      <c r="K32" s="548"/>
      <c r="L32" s="661"/>
      <c r="M32" s="548"/>
      <c r="N32" s="661"/>
      <c r="O32" s="233">
        <v>1.2</v>
      </c>
      <c r="P32" s="548"/>
      <c r="Q32" s="661"/>
      <c r="R32" s="548"/>
      <c r="S32" s="661"/>
      <c r="T32" s="548"/>
      <c r="U32" s="661"/>
      <c r="V32" s="548"/>
      <c r="W32" s="661"/>
      <c r="X32" s="233">
        <v>1.2</v>
      </c>
      <c r="Y32" s="548"/>
      <c r="Z32" s="661"/>
      <c r="AA32" s="262">
        <f t="shared" si="4"/>
        <v>0</v>
      </c>
      <c r="AB32" s="271">
        <f t="shared" si="4"/>
        <v>0</v>
      </c>
      <c r="AC32" s="11"/>
      <c r="AD32" s="193">
        <f t="shared" si="0"/>
        <v>0</v>
      </c>
      <c r="AE32" s="190" t="b">
        <f t="shared" si="1"/>
        <v>1</v>
      </c>
    </row>
    <row r="33" spans="1:31" ht="42.75">
      <c r="A33" s="2" t="s">
        <v>182</v>
      </c>
      <c r="B33" s="11" t="s">
        <v>227</v>
      </c>
      <c r="C33" s="548"/>
      <c r="D33" s="661"/>
      <c r="E33" s="548"/>
      <c r="F33" s="661"/>
      <c r="G33" s="661"/>
      <c r="H33" s="661"/>
      <c r="I33" s="549"/>
      <c r="J33" s="661"/>
      <c r="K33" s="548"/>
      <c r="L33" s="661"/>
      <c r="M33" s="548"/>
      <c r="N33" s="661"/>
      <c r="O33" s="233">
        <v>1.8</v>
      </c>
      <c r="P33" s="548"/>
      <c r="Q33" s="661"/>
      <c r="R33" s="548"/>
      <c r="S33" s="661"/>
      <c r="T33" s="548"/>
      <c r="U33" s="661"/>
      <c r="V33" s="548"/>
      <c r="W33" s="661"/>
      <c r="X33" s="233">
        <v>1.8</v>
      </c>
      <c r="Y33" s="548"/>
      <c r="Z33" s="661"/>
      <c r="AA33" s="262">
        <f t="shared" si="4"/>
        <v>0</v>
      </c>
      <c r="AB33" s="271">
        <f t="shared" si="4"/>
        <v>0</v>
      </c>
      <c r="AC33" s="11"/>
      <c r="AD33" s="193">
        <f t="shared" si="0"/>
        <v>0</v>
      </c>
      <c r="AE33" s="190" t="b">
        <f t="shared" si="1"/>
        <v>1</v>
      </c>
    </row>
    <row r="34" spans="1:31" ht="28.5">
      <c r="A34" s="2">
        <v>2.09</v>
      </c>
      <c r="B34" s="11" t="s">
        <v>265</v>
      </c>
      <c r="C34" s="548"/>
      <c r="D34" s="661"/>
      <c r="E34" s="548"/>
      <c r="F34" s="661"/>
      <c r="G34" s="661"/>
      <c r="H34" s="661"/>
      <c r="I34" s="549"/>
      <c r="J34" s="661"/>
      <c r="K34" s="548"/>
      <c r="L34" s="661"/>
      <c r="M34" s="548"/>
      <c r="N34" s="661"/>
      <c r="O34" s="233">
        <v>0.5</v>
      </c>
      <c r="P34" s="548"/>
      <c r="Q34" s="661"/>
      <c r="R34" s="548"/>
      <c r="S34" s="661"/>
      <c r="T34" s="548"/>
      <c r="U34" s="661"/>
      <c r="V34" s="548"/>
      <c r="W34" s="661"/>
      <c r="X34" s="233">
        <v>0.5</v>
      </c>
      <c r="Y34" s="548"/>
      <c r="Z34" s="661"/>
      <c r="AA34" s="262">
        <f t="shared" si="4"/>
        <v>0</v>
      </c>
      <c r="AB34" s="271">
        <f t="shared" si="4"/>
        <v>0</v>
      </c>
      <c r="AC34" s="11"/>
      <c r="AD34" s="193">
        <f t="shared" si="0"/>
        <v>0</v>
      </c>
      <c r="AE34" s="190" t="b">
        <f t="shared" si="1"/>
        <v>1</v>
      </c>
    </row>
    <row r="35" spans="1:31" ht="28.5">
      <c r="A35" s="2">
        <v>2.1</v>
      </c>
      <c r="B35" s="11" t="s">
        <v>266</v>
      </c>
      <c r="C35" s="548"/>
      <c r="D35" s="661"/>
      <c r="E35" s="548"/>
      <c r="F35" s="661"/>
      <c r="G35" s="661"/>
      <c r="H35" s="661"/>
      <c r="I35" s="549"/>
      <c r="J35" s="661"/>
      <c r="K35" s="548"/>
      <c r="L35" s="661"/>
      <c r="M35" s="548"/>
      <c r="N35" s="661"/>
      <c r="O35" s="233">
        <v>0.5</v>
      </c>
      <c r="P35" s="548"/>
      <c r="Q35" s="661"/>
      <c r="R35" s="548"/>
      <c r="S35" s="661"/>
      <c r="T35" s="548"/>
      <c r="U35" s="661"/>
      <c r="V35" s="548"/>
      <c r="W35" s="661"/>
      <c r="X35" s="233">
        <v>0.5</v>
      </c>
      <c r="Y35" s="548"/>
      <c r="Z35" s="661"/>
      <c r="AA35" s="262">
        <f t="shared" si="4"/>
        <v>0</v>
      </c>
      <c r="AB35" s="271">
        <f t="shared" si="4"/>
        <v>0</v>
      </c>
      <c r="AC35" s="11"/>
      <c r="AD35" s="193">
        <f t="shared" si="0"/>
        <v>0</v>
      </c>
      <c r="AE35" s="190" t="b">
        <f t="shared" si="1"/>
        <v>1</v>
      </c>
    </row>
    <row r="36" spans="1:31" ht="28.5">
      <c r="A36" s="2">
        <f>+A35+0.01</f>
        <v>2.11</v>
      </c>
      <c r="B36" s="11" t="s">
        <v>267</v>
      </c>
      <c r="C36" s="548"/>
      <c r="D36" s="661"/>
      <c r="E36" s="548"/>
      <c r="F36" s="661"/>
      <c r="G36" s="661"/>
      <c r="H36" s="661"/>
      <c r="I36" s="549"/>
      <c r="J36" s="661"/>
      <c r="K36" s="548"/>
      <c r="L36" s="661"/>
      <c r="M36" s="548"/>
      <c r="N36" s="661"/>
      <c r="O36" s="234">
        <v>0.625</v>
      </c>
      <c r="P36" s="548"/>
      <c r="Q36" s="661"/>
      <c r="R36" s="548"/>
      <c r="S36" s="661"/>
      <c r="T36" s="548"/>
      <c r="U36" s="661"/>
      <c r="V36" s="548"/>
      <c r="W36" s="661"/>
      <c r="X36" s="234">
        <v>0.625</v>
      </c>
      <c r="Y36" s="548"/>
      <c r="Z36" s="661"/>
      <c r="AA36" s="262">
        <f t="shared" si="4"/>
        <v>0</v>
      </c>
      <c r="AB36" s="271">
        <f t="shared" si="4"/>
        <v>0</v>
      </c>
      <c r="AC36" s="11"/>
      <c r="AD36" s="193">
        <f t="shared" si="0"/>
        <v>0</v>
      </c>
      <c r="AE36" s="190" t="b">
        <f t="shared" si="1"/>
        <v>1</v>
      </c>
    </row>
    <row r="37" spans="1:31" ht="28.5">
      <c r="A37" s="2">
        <f t="shared" ref="A37:A43" si="5">+A36+0.01</f>
        <v>2.1199999999999997</v>
      </c>
      <c r="B37" s="11" t="s">
        <v>183</v>
      </c>
      <c r="C37" s="548"/>
      <c r="D37" s="661"/>
      <c r="E37" s="548"/>
      <c r="F37" s="661"/>
      <c r="G37" s="661"/>
      <c r="H37" s="661"/>
      <c r="I37" s="549"/>
      <c r="J37" s="661"/>
      <c r="K37" s="548"/>
      <c r="L37" s="661"/>
      <c r="M37" s="548"/>
      <c r="N37" s="661"/>
      <c r="O37" s="234">
        <v>0.375</v>
      </c>
      <c r="P37" s="548"/>
      <c r="Q37" s="661"/>
      <c r="R37" s="548"/>
      <c r="S37" s="661"/>
      <c r="T37" s="548"/>
      <c r="U37" s="661"/>
      <c r="V37" s="548"/>
      <c r="W37" s="661"/>
      <c r="X37" s="234">
        <v>0.375</v>
      </c>
      <c r="Y37" s="548"/>
      <c r="Z37" s="661"/>
      <c r="AA37" s="262">
        <f t="shared" si="4"/>
        <v>0</v>
      </c>
      <c r="AB37" s="271">
        <f t="shared" si="4"/>
        <v>0</v>
      </c>
      <c r="AC37" s="11"/>
      <c r="AD37" s="193">
        <f t="shared" si="0"/>
        <v>0</v>
      </c>
      <c r="AE37" s="190" t="b">
        <f t="shared" si="1"/>
        <v>1</v>
      </c>
    </row>
    <row r="38" spans="1:31" ht="28.5">
      <c r="A38" s="2">
        <f t="shared" si="5"/>
        <v>2.1299999999999994</v>
      </c>
      <c r="B38" s="11" t="s">
        <v>184</v>
      </c>
      <c r="C38" s="548"/>
      <c r="D38" s="661"/>
      <c r="E38" s="548"/>
      <c r="F38" s="661"/>
      <c r="G38" s="661"/>
      <c r="H38" s="661"/>
      <c r="I38" s="549"/>
      <c r="J38" s="661"/>
      <c r="K38" s="548"/>
      <c r="L38" s="661"/>
      <c r="M38" s="548"/>
      <c r="N38" s="661"/>
      <c r="O38" s="234">
        <v>0.375</v>
      </c>
      <c r="P38" s="548"/>
      <c r="Q38" s="661"/>
      <c r="R38" s="548"/>
      <c r="S38" s="661"/>
      <c r="T38" s="548"/>
      <c r="U38" s="661"/>
      <c r="V38" s="548"/>
      <c r="W38" s="661"/>
      <c r="X38" s="234">
        <v>0.375</v>
      </c>
      <c r="Y38" s="548"/>
      <c r="Z38" s="661"/>
      <c r="AA38" s="262">
        <f t="shared" si="4"/>
        <v>0</v>
      </c>
      <c r="AB38" s="271">
        <f t="shared" si="4"/>
        <v>0</v>
      </c>
      <c r="AC38" s="11"/>
      <c r="AD38" s="193">
        <f t="shared" si="0"/>
        <v>0</v>
      </c>
      <c r="AE38" s="190" t="b">
        <f t="shared" si="1"/>
        <v>1</v>
      </c>
    </row>
    <row r="39" spans="1:31" ht="28.5">
      <c r="A39" s="2">
        <f t="shared" si="5"/>
        <v>2.1399999999999992</v>
      </c>
      <c r="B39" s="11" t="s">
        <v>185</v>
      </c>
      <c r="C39" s="548"/>
      <c r="D39" s="661"/>
      <c r="E39" s="548"/>
      <c r="F39" s="661"/>
      <c r="G39" s="661"/>
      <c r="H39" s="661"/>
      <c r="I39" s="549"/>
      <c r="J39" s="661"/>
      <c r="K39" s="548"/>
      <c r="L39" s="661"/>
      <c r="M39" s="548"/>
      <c r="N39" s="661"/>
      <c r="O39" s="233">
        <v>0.15</v>
      </c>
      <c r="P39" s="548"/>
      <c r="Q39" s="661"/>
      <c r="R39" s="548"/>
      <c r="S39" s="661"/>
      <c r="T39" s="548"/>
      <c r="U39" s="661"/>
      <c r="V39" s="548"/>
      <c r="W39" s="661"/>
      <c r="X39" s="233">
        <v>0.15</v>
      </c>
      <c r="Y39" s="548"/>
      <c r="Z39" s="661"/>
      <c r="AA39" s="262">
        <f t="shared" si="4"/>
        <v>0</v>
      </c>
      <c r="AB39" s="271">
        <f t="shared" si="4"/>
        <v>0</v>
      </c>
      <c r="AC39" s="11"/>
      <c r="AD39" s="193">
        <f t="shared" si="0"/>
        <v>0</v>
      </c>
      <c r="AE39" s="190" t="b">
        <f t="shared" si="1"/>
        <v>1</v>
      </c>
    </row>
    <row r="40" spans="1:31" ht="28.5">
      <c r="A40" s="2">
        <f t="shared" si="5"/>
        <v>2.149999999999999</v>
      </c>
      <c r="B40" s="11" t="s">
        <v>186</v>
      </c>
      <c r="C40" s="548"/>
      <c r="D40" s="661"/>
      <c r="E40" s="548"/>
      <c r="F40" s="661"/>
      <c r="G40" s="661"/>
      <c r="H40" s="661"/>
      <c r="I40" s="549"/>
      <c r="J40" s="661"/>
      <c r="K40" s="548"/>
      <c r="L40" s="661"/>
      <c r="M40" s="548"/>
      <c r="N40" s="661"/>
      <c r="O40" s="233">
        <v>0.15</v>
      </c>
      <c r="P40" s="548"/>
      <c r="Q40" s="661"/>
      <c r="R40" s="548"/>
      <c r="S40" s="661"/>
      <c r="T40" s="548"/>
      <c r="U40" s="661"/>
      <c r="V40" s="548"/>
      <c r="W40" s="661"/>
      <c r="X40" s="233">
        <v>0.15</v>
      </c>
      <c r="Y40" s="548"/>
      <c r="Z40" s="661"/>
      <c r="AA40" s="262">
        <f t="shared" si="4"/>
        <v>0</v>
      </c>
      <c r="AB40" s="271">
        <f t="shared" si="4"/>
        <v>0</v>
      </c>
      <c r="AC40" s="11"/>
      <c r="AD40" s="193">
        <f t="shared" si="0"/>
        <v>0</v>
      </c>
      <c r="AE40" s="190" t="b">
        <f t="shared" si="1"/>
        <v>1</v>
      </c>
    </row>
    <row r="41" spans="1:31" ht="28.5">
      <c r="A41" s="2">
        <f t="shared" si="5"/>
        <v>2.1599999999999988</v>
      </c>
      <c r="B41" s="11" t="s">
        <v>187</v>
      </c>
      <c r="C41" s="548"/>
      <c r="D41" s="661"/>
      <c r="E41" s="548"/>
      <c r="F41" s="661"/>
      <c r="G41" s="661"/>
      <c r="H41" s="661"/>
      <c r="I41" s="549"/>
      <c r="J41" s="661"/>
      <c r="K41" s="548"/>
      <c r="L41" s="661"/>
      <c r="M41" s="548"/>
      <c r="N41" s="661"/>
      <c r="O41" s="233"/>
      <c r="P41" s="548"/>
      <c r="Q41" s="661"/>
      <c r="R41" s="548"/>
      <c r="S41" s="661"/>
      <c r="T41" s="548"/>
      <c r="U41" s="661"/>
      <c r="V41" s="548"/>
      <c r="W41" s="661"/>
      <c r="X41" s="233"/>
      <c r="Y41" s="548"/>
      <c r="Z41" s="661"/>
      <c r="AA41" s="262">
        <f t="shared" si="4"/>
        <v>0</v>
      </c>
      <c r="AB41" s="271">
        <f t="shared" si="4"/>
        <v>0</v>
      </c>
      <c r="AC41" s="11"/>
      <c r="AD41" s="193">
        <f t="shared" si="0"/>
        <v>0</v>
      </c>
      <c r="AE41" s="190" t="b">
        <f t="shared" si="1"/>
        <v>1</v>
      </c>
    </row>
    <row r="42" spans="1:31" ht="28.5">
      <c r="A42" s="2">
        <f t="shared" si="5"/>
        <v>2.1699999999999986</v>
      </c>
      <c r="B42" s="11" t="s">
        <v>188</v>
      </c>
      <c r="C42" s="548"/>
      <c r="D42" s="661"/>
      <c r="E42" s="548"/>
      <c r="F42" s="661"/>
      <c r="G42" s="661"/>
      <c r="H42" s="661"/>
      <c r="I42" s="549"/>
      <c r="J42" s="661"/>
      <c r="K42" s="548"/>
      <c r="L42" s="661"/>
      <c r="M42" s="548"/>
      <c r="N42" s="661"/>
      <c r="O42" s="233">
        <v>0.25</v>
      </c>
      <c r="P42" s="548"/>
      <c r="Q42" s="661"/>
      <c r="R42" s="548"/>
      <c r="S42" s="661"/>
      <c r="T42" s="548"/>
      <c r="U42" s="661"/>
      <c r="V42" s="548"/>
      <c r="W42" s="661"/>
      <c r="X42" s="233">
        <v>0.25</v>
      </c>
      <c r="Y42" s="548"/>
      <c r="Z42" s="661"/>
      <c r="AA42" s="262">
        <f t="shared" si="4"/>
        <v>0</v>
      </c>
      <c r="AB42" s="271">
        <f t="shared" si="4"/>
        <v>0</v>
      </c>
      <c r="AC42" s="11"/>
      <c r="AD42" s="193">
        <f t="shared" si="0"/>
        <v>0</v>
      </c>
      <c r="AE42" s="190" t="b">
        <f t="shared" si="1"/>
        <v>1</v>
      </c>
    </row>
    <row r="43" spans="1:31" ht="28.5">
      <c r="A43" s="2">
        <f t="shared" si="5"/>
        <v>2.1799999999999984</v>
      </c>
      <c r="B43" s="11" t="s">
        <v>189</v>
      </c>
      <c r="C43" s="548"/>
      <c r="D43" s="661"/>
      <c r="E43" s="548"/>
      <c r="F43" s="661"/>
      <c r="G43" s="661"/>
      <c r="H43" s="661"/>
      <c r="I43" s="549"/>
      <c r="J43" s="661"/>
      <c r="K43" s="548"/>
      <c r="L43" s="661"/>
      <c r="M43" s="548"/>
      <c r="N43" s="661"/>
      <c r="O43" s="233">
        <v>0.1</v>
      </c>
      <c r="P43" s="548"/>
      <c r="Q43" s="661"/>
      <c r="R43" s="548"/>
      <c r="S43" s="661"/>
      <c r="T43" s="548"/>
      <c r="U43" s="661"/>
      <c r="V43" s="548"/>
      <c r="W43" s="661"/>
      <c r="X43" s="233">
        <v>0.1</v>
      </c>
      <c r="Y43" s="548"/>
      <c r="Z43" s="661"/>
      <c r="AA43" s="262">
        <f t="shared" si="4"/>
        <v>0</v>
      </c>
      <c r="AB43" s="271">
        <f t="shared" si="4"/>
        <v>0</v>
      </c>
      <c r="AC43" s="11"/>
      <c r="AD43" s="193">
        <f t="shared" si="0"/>
        <v>0</v>
      </c>
      <c r="AE43" s="190" t="b">
        <f t="shared" si="1"/>
        <v>1</v>
      </c>
    </row>
    <row r="44" spans="1:31" s="279" customFormat="1" ht="16.5">
      <c r="A44" s="182"/>
      <c r="B44" s="282" t="s">
        <v>235</v>
      </c>
      <c r="C44" s="282"/>
      <c r="D44" s="662"/>
      <c r="E44" s="282"/>
      <c r="F44" s="662"/>
      <c r="G44" s="662"/>
      <c r="H44" s="662"/>
      <c r="I44" s="347"/>
      <c r="J44" s="662"/>
      <c r="K44" s="282"/>
      <c r="L44" s="662"/>
      <c r="M44" s="282"/>
      <c r="N44" s="662"/>
      <c r="O44" s="280"/>
      <c r="P44" s="282"/>
      <c r="Q44" s="662"/>
      <c r="R44" s="282"/>
      <c r="S44" s="662"/>
      <c r="T44" s="282"/>
      <c r="U44" s="662"/>
      <c r="V44" s="282"/>
      <c r="W44" s="662"/>
      <c r="X44" s="280"/>
      <c r="Y44" s="282"/>
      <c r="Z44" s="662"/>
      <c r="AA44" s="282"/>
      <c r="AB44" s="662"/>
      <c r="AC44" s="282"/>
      <c r="AD44" s="278">
        <f t="shared" si="0"/>
        <v>0</v>
      </c>
      <c r="AE44" s="279" t="b">
        <f t="shared" si="1"/>
        <v>1</v>
      </c>
    </row>
    <row r="45" spans="1:31" s="279" customFormat="1" ht="16.5">
      <c r="A45" s="182"/>
      <c r="B45" s="183" t="s">
        <v>237</v>
      </c>
      <c r="C45" s="183"/>
      <c r="D45" s="659"/>
      <c r="E45" s="183"/>
      <c r="F45" s="659"/>
      <c r="G45" s="659"/>
      <c r="H45" s="659"/>
      <c r="I45" s="344"/>
      <c r="J45" s="659"/>
      <c r="K45" s="183"/>
      <c r="L45" s="659"/>
      <c r="M45" s="183"/>
      <c r="N45" s="659"/>
      <c r="O45" s="281"/>
      <c r="P45" s="183"/>
      <c r="Q45" s="659"/>
      <c r="R45" s="183"/>
      <c r="S45" s="659"/>
      <c r="T45" s="183"/>
      <c r="U45" s="659"/>
      <c r="V45" s="183"/>
      <c r="W45" s="659"/>
      <c r="X45" s="281"/>
      <c r="Y45" s="183"/>
      <c r="Z45" s="659"/>
      <c r="AA45" s="183"/>
      <c r="AB45" s="659"/>
      <c r="AC45" s="183"/>
      <c r="AD45" s="278">
        <f t="shared" si="0"/>
        <v>0</v>
      </c>
      <c r="AE45" s="279" t="b">
        <f t="shared" si="1"/>
        <v>1</v>
      </c>
    </row>
    <row r="46" spans="1:31" ht="16.5">
      <c r="A46" s="2"/>
      <c r="B46" s="12" t="s">
        <v>263</v>
      </c>
      <c r="C46" s="17"/>
      <c r="D46" s="276"/>
      <c r="E46" s="17"/>
      <c r="F46" s="276"/>
      <c r="G46" s="276"/>
      <c r="H46" s="276"/>
      <c r="I46" s="359"/>
      <c r="J46" s="276"/>
      <c r="K46" s="17"/>
      <c r="L46" s="276"/>
      <c r="M46" s="17"/>
      <c r="N46" s="276"/>
      <c r="O46" s="239"/>
      <c r="P46" s="17"/>
      <c r="Q46" s="276"/>
      <c r="R46" s="17"/>
      <c r="S46" s="276"/>
      <c r="T46" s="17"/>
      <c r="U46" s="276"/>
      <c r="V46" s="17"/>
      <c r="W46" s="276"/>
      <c r="X46" s="239"/>
      <c r="Y46" s="17"/>
      <c r="Z46" s="276"/>
      <c r="AA46" s="17"/>
      <c r="AB46" s="276"/>
      <c r="AC46" s="12"/>
      <c r="AD46" s="193">
        <f t="shared" si="0"/>
        <v>0</v>
      </c>
      <c r="AE46" s="190" t="b">
        <f t="shared" si="1"/>
        <v>1</v>
      </c>
    </row>
    <row r="47" spans="1:31" ht="16.5">
      <c r="A47" s="2"/>
      <c r="B47" s="13" t="s">
        <v>14</v>
      </c>
      <c r="C47" s="550"/>
      <c r="D47" s="663"/>
      <c r="E47" s="550"/>
      <c r="F47" s="663"/>
      <c r="G47" s="663"/>
      <c r="H47" s="663"/>
      <c r="I47" s="551"/>
      <c r="J47" s="663"/>
      <c r="K47" s="550"/>
      <c r="L47" s="663"/>
      <c r="M47" s="550"/>
      <c r="N47" s="663"/>
      <c r="O47" s="240"/>
      <c r="P47" s="550"/>
      <c r="Q47" s="663"/>
      <c r="R47" s="550"/>
      <c r="S47" s="663"/>
      <c r="T47" s="550"/>
      <c r="U47" s="663"/>
      <c r="V47" s="550"/>
      <c r="W47" s="663"/>
      <c r="X47" s="240"/>
      <c r="Y47" s="550"/>
      <c r="Z47" s="663"/>
      <c r="AA47" s="550"/>
      <c r="AB47" s="663"/>
      <c r="AC47" s="13"/>
      <c r="AD47" s="193">
        <f t="shared" si="0"/>
        <v>0</v>
      </c>
      <c r="AE47" s="190" t="b">
        <f t="shared" si="1"/>
        <v>1</v>
      </c>
    </row>
    <row r="48" spans="1:31" ht="28.5">
      <c r="A48" s="2">
        <v>2.19</v>
      </c>
      <c r="B48" s="14" t="s">
        <v>165</v>
      </c>
      <c r="C48" s="552"/>
      <c r="D48" s="664"/>
      <c r="E48" s="552"/>
      <c r="F48" s="664"/>
      <c r="G48" s="664"/>
      <c r="H48" s="664"/>
      <c r="I48" s="553"/>
      <c r="J48" s="664"/>
      <c r="K48" s="552"/>
      <c r="L48" s="664"/>
      <c r="M48" s="552"/>
      <c r="N48" s="664"/>
      <c r="O48" s="233">
        <v>3</v>
      </c>
      <c r="P48" s="552"/>
      <c r="Q48" s="664"/>
      <c r="R48" s="552"/>
      <c r="S48" s="664"/>
      <c r="T48" s="552"/>
      <c r="U48" s="664"/>
      <c r="V48" s="552"/>
      <c r="W48" s="664"/>
      <c r="X48" s="233">
        <v>3</v>
      </c>
      <c r="Y48" s="552"/>
      <c r="Z48" s="664"/>
      <c r="AA48" s="262">
        <f t="shared" ref="AA48:AB50" si="6">Y48+V48+T48</f>
        <v>0</v>
      </c>
      <c r="AB48" s="271">
        <f t="shared" si="6"/>
        <v>0</v>
      </c>
      <c r="AC48" s="14"/>
      <c r="AD48" s="193">
        <f t="shared" si="0"/>
        <v>0</v>
      </c>
      <c r="AE48" s="190" t="b">
        <f t="shared" si="1"/>
        <v>1</v>
      </c>
    </row>
    <row r="49" spans="1:31" ht="28.5">
      <c r="A49" s="2">
        <f t="shared" ref="A49:A51" si="7">+A48+0.01</f>
        <v>2.1999999999999997</v>
      </c>
      <c r="B49" s="14" t="s">
        <v>166</v>
      </c>
      <c r="C49" s="552"/>
      <c r="D49" s="664"/>
      <c r="E49" s="552"/>
      <c r="F49" s="664"/>
      <c r="G49" s="664"/>
      <c r="H49" s="664"/>
      <c r="I49" s="553"/>
      <c r="J49" s="664"/>
      <c r="K49" s="552"/>
      <c r="L49" s="664"/>
      <c r="M49" s="552"/>
      <c r="N49" s="664"/>
      <c r="O49" s="233">
        <v>3.5</v>
      </c>
      <c r="P49" s="552"/>
      <c r="Q49" s="664"/>
      <c r="R49" s="552"/>
      <c r="S49" s="664"/>
      <c r="T49" s="552"/>
      <c r="U49" s="664"/>
      <c r="V49" s="552"/>
      <c r="W49" s="664"/>
      <c r="X49" s="233">
        <v>3.5</v>
      </c>
      <c r="Y49" s="552"/>
      <c r="Z49" s="664"/>
      <c r="AA49" s="262">
        <f t="shared" si="6"/>
        <v>0</v>
      </c>
      <c r="AB49" s="271">
        <f t="shared" si="6"/>
        <v>0</v>
      </c>
      <c r="AC49" s="14"/>
      <c r="AD49" s="193">
        <f t="shared" si="0"/>
        <v>0</v>
      </c>
      <c r="AE49" s="190" t="b">
        <f t="shared" si="1"/>
        <v>1</v>
      </c>
    </row>
    <row r="50" spans="1:31" ht="16.5">
      <c r="A50" s="2">
        <f t="shared" si="7"/>
        <v>2.2099999999999995</v>
      </c>
      <c r="B50" s="14" t="s">
        <v>167</v>
      </c>
      <c r="C50" s="552"/>
      <c r="D50" s="664"/>
      <c r="E50" s="552"/>
      <c r="F50" s="664"/>
      <c r="G50" s="664"/>
      <c r="H50" s="664"/>
      <c r="I50" s="553"/>
      <c r="J50" s="664"/>
      <c r="K50" s="552"/>
      <c r="L50" s="664"/>
      <c r="M50" s="552"/>
      <c r="N50" s="664"/>
      <c r="O50" s="233">
        <v>0.75</v>
      </c>
      <c r="P50" s="552"/>
      <c r="Q50" s="664"/>
      <c r="R50" s="552"/>
      <c r="S50" s="664"/>
      <c r="T50" s="552"/>
      <c r="U50" s="664"/>
      <c r="V50" s="552"/>
      <c r="W50" s="664"/>
      <c r="X50" s="233">
        <v>0.75</v>
      </c>
      <c r="Y50" s="552"/>
      <c r="Z50" s="664"/>
      <c r="AA50" s="262">
        <f t="shared" si="6"/>
        <v>0</v>
      </c>
      <c r="AB50" s="271">
        <f t="shared" si="6"/>
        <v>0</v>
      </c>
      <c r="AC50" s="14"/>
      <c r="AD50" s="193">
        <f t="shared" si="0"/>
        <v>0</v>
      </c>
      <c r="AE50" s="190" t="b">
        <f t="shared" si="1"/>
        <v>1</v>
      </c>
    </row>
    <row r="51" spans="1:31" ht="16.5">
      <c r="A51" s="2">
        <f t="shared" si="7"/>
        <v>2.2199999999999993</v>
      </c>
      <c r="B51" s="14" t="s">
        <v>158</v>
      </c>
      <c r="C51" s="552"/>
      <c r="D51" s="664"/>
      <c r="E51" s="552"/>
      <c r="F51" s="664"/>
      <c r="G51" s="664"/>
      <c r="H51" s="664"/>
      <c r="I51" s="553"/>
      <c r="J51" s="664"/>
      <c r="K51" s="552"/>
      <c r="L51" s="664"/>
      <c r="M51" s="552"/>
      <c r="N51" s="664"/>
      <c r="O51" s="241"/>
      <c r="P51" s="552"/>
      <c r="Q51" s="664"/>
      <c r="R51" s="552"/>
      <c r="S51" s="664"/>
      <c r="T51" s="552"/>
      <c r="U51" s="664"/>
      <c r="V51" s="552"/>
      <c r="W51" s="664"/>
      <c r="X51" s="241"/>
      <c r="Y51" s="552"/>
      <c r="Z51" s="664"/>
      <c r="AA51" s="552"/>
      <c r="AB51" s="664"/>
      <c r="AC51" s="14"/>
      <c r="AD51" s="193">
        <f t="shared" si="0"/>
        <v>0</v>
      </c>
      <c r="AE51" s="190" t="b">
        <f t="shared" si="1"/>
        <v>1</v>
      </c>
    </row>
    <row r="52" spans="1:31" s="279" customFormat="1" ht="16.5">
      <c r="A52" s="182"/>
      <c r="B52" s="284" t="s">
        <v>238</v>
      </c>
      <c r="C52" s="284"/>
      <c r="D52" s="665"/>
      <c r="E52" s="284"/>
      <c r="F52" s="665"/>
      <c r="G52" s="665"/>
      <c r="H52" s="665"/>
      <c r="I52" s="351"/>
      <c r="J52" s="665"/>
      <c r="K52" s="284"/>
      <c r="L52" s="665"/>
      <c r="M52" s="284"/>
      <c r="N52" s="665"/>
      <c r="O52" s="283"/>
      <c r="P52" s="284"/>
      <c r="Q52" s="665"/>
      <c r="R52" s="284"/>
      <c r="S52" s="665"/>
      <c r="T52" s="284"/>
      <c r="U52" s="665"/>
      <c r="V52" s="284"/>
      <c r="W52" s="665"/>
      <c r="X52" s="283"/>
      <c r="Y52" s="284"/>
      <c r="Z52" s="665"/>
      <c r="AA52" s="284"/>
      <c r="AB52" s="665"/>
      <c r="AC52" s="284"/>
      <c r="AD52" s="278">
        <f t="shared" si="0"/>
        <v>0</v>
      </c>
      <c r="AE52" s="279" t="b">
        <f t="shared" si="1"/>
        <v>1</v>
      </c>
    </row>
    <row r="53" spans="1:31" ht="16.5">
      <c r="A53" s="2"/>
      <c r="B53" s="15" t="s">
        <v>234</v>
      </c>
      <c r="C53" s="550"/>
      <c r="D53" s="663"/>
      <c r="E53" s="550"/>
      <c r="F53" s="663"/>
      <c r="G53" s="663"/>
      <c r="H53" s="663"/>
      <c r="I53" s="551"/>
      <c r="J53" s="663"/>
      <c r="K53" s="550"/>
      <c r="L53" s="663"/>
      <c r="M53" s="550"/>
      <c r="N53" s="663"/>
      <c r="O53" s="240"/>
      <c r="P53" s="550"/>
      <c r="Q53" s="663"/>
      <c r="R53" s="550"/>
      <c r="S53" s="663"/>
      <c r="T53" s="550"/>
      <c r="U53" s="663"/>
      <c r="V53" s="550"/>
      <c r="W53" s="663"/>
      <c r="X53" s="240"/>
      <c r="Y53" s="550"/>
      <c r="Z53" s="663"/>
      <c r="AA53" s="550"/>
      <c r="AB53" s="663"/>
      <c r="AC53" s="15"/>
      <c r="AD53" s="193">
        <f t="shared" si="0"/>
        <v>0</v>
      </c>
      <c r="AE53" s="190" t="b">
        <f t="shared" si="1"/>
        <v>1</v>
      </c>
    </row>
    <row r="54" spans="1:31" ht="28.5">
      <c r="A54" s="2">
        <v>2.23</v>
      </c>
      <c r="B54" s="11" t="s">
        <v>170</v>
      </c>
      <c r="C54" s="548"/>
      <c r="D54" s="661"/>
      <c r="E54" s="548"/>
      <c r="F54" s="661"/>
      <c r="G54" s="661"/>
      <c r="H54" s="661"/>
      <c r="I54" s="549"/>
      <c r="J54" s="661"/>
      <c r="K54" s="548"/>
      <c r="L54" s="661"/>
      <c r="M54" s="548"/>
      <c r="N54" s="661"/>
      <c r="O54" s="233">
        <v>18</v>
      </c>
      <c r="P54" s="548"/>
      <c r="Q54" s="661"/>
      <c r="R54" s="548"/>
      <c r="S54" s="661"/>
      <c r="T54" s="548"/>
      <c r="U54" s="661"/>
      <c r="V54" s="548"/>
      <c r="W54" s="661"/>
      <c r="X54" s="233">
        <v>18</v>
      </c>
      <c r="Y54" s="548"/>
      <c r="Z54" s="661"/>
      <c r="AA54" s="262">
        <f t="shared" ref="AA54:AB75" si="8">Y54+V54+T54</f>
        <v>0</v>
      </c>
      <c r="AB54" s="271">
        <f t="shared" si="8"/>
        <v>0</v>
      </c>
      <c r="AC54" s="11"/>
      <c r="AD54" s="193">
        <f t="shared" si="0"/>
        <v>0</v>
      </c>
      <c r="AE54" s="190" t="b">
        <f t="shared" si="1"/>
        <v>1</v>
      </c>
    </row>
    <row r="55" spans="1:31" ht="16.5">
      <c r="A55" s="2">
        <f t="shared" ref="A55:A75" si="9">+A54+0.01</f>
        <v>2.2399999999999998</v>
      </c>
      <c r="B55" s="11" t="s">
        <v>171</v>
      </c>
      <c r="C55" s="548"/>
      <c r="D55" s="661"/>
      <c r="E55" s="548"/>
      <c r="F55" s="661"/>
      <c r="G55" s="661"/>
      <c r="H55" s="661"/>
      <c r="I55" s="549"/>
      <c r="J55" s="661"/>
      <c r="K55" s="548"/>
      <c r="L55" s="661"/>
      <c r="M55" s="548"/>
      <c r="N55" s="661"/>
      <c r="O55" s="233">
        <v>1.2</v>
      </c>
      <c r="P55" s="548"/>
      <c r="Q55" s="661"/>
      <c r="R55" s="548"/>
      <c r="S55" s="661"/>
      <c r="T55" s="548"/>
      <c r="U55" s="661"/>
      <c r="V55" s="548"/>
      <c r="W55" s="661"/>
      <c r="X55" s="233">
        <v>1.2</v>
      </c>
      <c r="Y55" s="548"/>
      <c r="Z55" s="661"/>
      <c r="AA55" s="262">
        <f t="shared" si="8"/>
        <v>0</v>
      </c>
      <c r="AB55" s="271">
        <f t="shared" si="8"/>
        <v>0</v>
      </c>
      <c r="AC55" s="11"/>
      <c r="AD55" s="193">
        <f t="shared" si="0"/>
        <v>0</v>
      </c>
      <c r="AE55" s="190" t="b">
        <f t="shared" si="1"/>
        <v>1</v>
      </c>
    </row>
    <row r="56" spans="1:31" ht="42.75">
      <c r="A56" s="2">
        <f t="shared" si="9"/>
        <v>2.2499999999999996</v>
      </c>
      <c r="B56" s="6" t="s">
        <v>264</v>
      </c>
      <c r="C56" s="262"/>
      <c r="D56" s="271"/>
      <c r="E56" s="262"/>
      <c r="F56" s="271"/>
      <c r="G56" s="271"/>
      <c r="H56" s="271"/>
      <c r="I56" s="539"/>
      <c r="J56" s="271"/>
      <c r="K56" s="262"/>
      <c r="L56" s="271"/>
      <c r="M56" s="262"/>
      <c r="N56" s="271"/>
      <c r="O56" s="233">
        <v>1</v>
      </c>
      <c r="P56" s="262"/>
      <c r="Q56" s="271"/>
      <c r="R56" s="262"/>
      <c r="S56" s="271"/>
      <c r="T56" s="262"/>
      <c r="U56" s="271"/>
      <c r="V56" s="262"/>
      <c r="W56" s="271"/>
      <c r="X56" s="233">
        <v>1</v>
      </c>
      <c r="Y56" s="262"/>
      <c r="Z56" s="271"/>
      <c r="AA56" s="262">
        <f t="shared" si="8"/>
        <v>0</v>
      </c>
      <c r="AB56" s="271">
        <f t="shared" si="8"/>
        <v>0</v>
      </c>
      <c r="AC56" s="6"/>
      <c r="AD56" s="193">
        <f t="shared" si="0"/>
        <v>0</v>
      </c>
      <c r="AE56" s="190" t="b">
        <f t="shared" si="1"/>
        <v>1</v>
      </c>
    </row>
    <row r="57" spans="1:31" ht="16.5">
      <c r="A57" s="2">
        <f t="shared" si="9"/>
        <v>2.2599999999999993</v>
      </c>
      <c r="B57" s="11" t="s">
        <v>173</v>
      </c>
      <c r="C57" s="548"/>
      <c r="D57" s="661"/>
      <c r="E57" s="548"/>
      <c r="F57" s="661"/>
      <c r="G57" s="661"/>
      <c r="H57" s="661"/>
      <c r="I57" s="549"/>
      <c r="J57" s="661"/>
      <c r="K57" s="548"/>
      <c r="L57" s="661"/>
      <c r="M57" s="548"/>
      <c r="N57" s="661"/>
      <c r="O57" s="238"/>
      <c r="P57" s="548"/>
      <c r="Q57" s="661"/>
      <c r="R57" s="548"/>
      <c r="S57" s="661"/>
      <c r="T57" s="548"/>
      <c r="U57" s="661"/>
      <c r="V57" s="548"/>
      <c r="W57" s="661"/>
      <c r="X57" s="238"/>
      <c r="Y57" s="548"/>
      <c r="Z57" s="661"/>
      <c r="AA57" s="262">
        <f t="shared" si="8"/>
        <v>0</v>
      </c>
      <c r="AB57" s="271">
        <f t="shared" si="8"/>
        <v>0</v>
      </c>
      <c r="AC57" s="11"/>
      <c r="AD57" s="193">
        <f t="shared" si="0"/>
        <v>0</v>
      </c>
      <c r="AE57" s="190" t="b">
        <f t="shared" si="1"/>
        <v>1</v>
      </c>
    </row>
    <row r="58" spans="1:31" ht="16.5">
      <c r="A58" s="2" t="s">
        <v>19</v>
      </c>
      <c r="B58" s="16" t="s">
        <v>214</v>
      </c>
      <c r="C58" s="229"/>
      <c r="D58" s="242"/>
      <c r="E58" s="229"/>
      <c r="F58" s="242"/>
      <c r="G58" s="242"/>
      <c r="H58" s="242"/>
      <c r="I58" s="554"/>
      <c r="J58" s="242"/>
      <c r="K58" s="229"/>
      <c r="L58" s="242"/>
      <c r="M58" s="229"/>
      <c r="N58" s="242"/>
      <c r="O58" s="242">
        <v>3</v>
      </c>
      <c r="P58" s="229"/>
      <c r="Q58" s="242"/>
      <c r="R58" s="229"/>
      <c r="S58" s="242"/>
      <c r="T58" s="229"/>
      <c r="U58" s="242"/>
      <c r="V58" s="229"/>
      <c r="W58" s="242"/>
      <c r="X58" s="242">
        <v>3</v>
      </c>
      <c r="Y58" s="229"/>
      <c r="Z58" s="242"/>
      <c r="AA58" s="262">
        <f t="shared" si="8"/>
        <v>0</v>
      </c>
      <c r="AB58" s="271">
        <f t="shared" si="8"/>
        <v>0</v>
      </c>
      <c r="AC58" s="16"/>
      <c r="AD58" s="193">
        <f t="shared" si="0"/>
        <v>0</v>
      </c>
      <c r="AE58" s="190" t="b">
        <f t="shared" si="1"/>
        <v>1</v>
      </c>
    </row>
    <row r="59" spans="1:31" ht="28.5">
      <c r="A59" s="2" t="s">
        <v>20</v>
      </c>
      <c r="B59" s="16" t="s">
        <v>228</v>
      </c>
      <c r="C59" s="229"/>
      <c r="D59" s="242"/>
      <c r="E59" s="229"/>
      <c r="F59" s="242"/>
      <c r="G59" s="242"/>
      <c r="H59" s="242"/>
      <c r="I59" s="554"/>
      <c r="J59" s="242"/>
      <c r="K59" s="229"/>
      <c r="L59" s="242"/>
      <c r="M59" s="229"/>
      <c r="N59" s="242"/>
      <c r="O59" s="242">
        <v>3</v>
      </c>
      <c r="P59" s="229"/>
      <c r="Q59" s="242"/>
      <c r="R59" s="229"/>
      <c r="S59" s="242"/>
      <c r="T59" s="229"/>
      <c r="U59" s="242"/>
      <c r="V59" s="229"/>
      <c r="W59" s="242"/>
      <c r="X59" s="242">
        <v>3</v>
      </c>
      <c r="Y59" s="229"/>
      <c r="Z59" s="242"/>
      <c r="AA59" s="262">
        <f t="shared" si="8"/>
        <v>0</v>
      </c>
      <c r="AB59" s="271">
        <f t="shared" si="8"/>
        <v>0</v>
      </c>
      <c r="AC59" s="16"/>
      <c r="AD59" s="193">
        <f t="shared" si="0"/>
        <v>0</v>
      </c>
      <c r="AE59" s="190" t="b">
        <f t="shared" si="1"/>
        <v>1</v>
      </c>
    </row>
    <row r="60" spans="1:31" ht="28.5">
      <c r="A60" s="2" t="s">
        <v>21</v>
      </c>
      <c r="B60" s="16" t="s">
        <v>229</v>
      </c>
      <c r="C60" s="229"/>
      <c r="D60" s="242"/>
      <c r="E60" s="229"/>
      <c r="F60" s="242"/>
      <c r="G60" s="242"/>
      <c r="H60" s="242"/>
      <c r="I60" s="554"/>
      <c r="J60" s="242"/>
      <c r="K60" s="229"/>
      <c r="L60" s="242"/>
      <c r="M60" s="229"/>
      <c r="N60" s="242"/>
      <c r="O60" s="237">
        <v>9.6000000000000014</v>
      </c>
      <c r="P60" s="229"/>
      <c r="Q60" s="242"/>
      <c r="R60" s="229"/>
      <c r="S60" s="242"/>
      <c r="T60" s="229"/>
      <c r="U60" s="242"/>
      <c r="V60" s="229"/>
      <c r="W60" s="242"/>
      <c r="X60" s="237">
        <v>9.6000000000000014</v>
      </c>
      <c r="Y60" s="229"/>
      <c r="Z60" s="242"/>
      <c r="AA60" s="262">
        <f t="shared" si="8"/>
        <v>0</v>
      </c>
      <c r="AB60" s="271">
        <f t="shared" si="8"/>
        <v>0</v>
      </c>
      <c r="AC60" s="16"/>
      <c r="AD60" s="193">
        <f t="shared" si="0"/>
        <v>0</v>
      </c>
      <c r="AE60" s="190" t="b">
        <f t="shared" si="1"/>
        <v>1</v>
      </c>
    </row>
    <row r="61" spans="1:31" ht="57">
      <c r="A61" s="2" t="s">
        <v>176</v>
      </c>
      <c r="B61" s="16" t="s">
        <v>230</v>
      </c>
      <c r="C61" s="229"/>
      <c r="D61" s="242"/>
      <c r="E61" s="229"/>
      <c r="F61" s="242"/>
      <c r="G61" s="242"/>
      <c r="H61" s="242"/>
      <c r="I61" s="554"/>
      <c r="J61" s="242"/>
      <c r="K61" s="229"/>
      <c r="L61" s="242"/>
      <c r="M61" s="229"/>
      <c r="N61" s="242"/>
      <c r="O61" s="233">
        <v>2.88</v>
      </c>
      <c r="P61" s="229"/>
      <c r="Q61" s="242"/>
      <c r="R61" s="229"/>
      <c r="S61" s="242"/>
      <c r="T61" s="229"/>
      <c r="U61" s="242"/>
      <c r="V61" s="229"/>
      <c r="W61" s="242"/>
      <c r="X61" s="233">
        <v>2.88</v>
      </c>
      <c r="Y61" s="229"/>
      <c r="Z61" s="242"/>
      <c r="AA61" s="262">
        <f t="shared" si="8"/>
        <v>0</v>
      </c>
      <c r="AB61" s="271">
        <f t="shared" si="8"/>
        <v>0</v>
      </c>
      <c r="AC61" s="16"/>
      <c r="AD61" s="193">
        <f t="shared" si="0"/>
        <v>0</v>
      </c>
      <c r="AE61" s="190" t="b">
        <f t="shared" si="1"/>
        <v>1</v>
      </c>
    </row>
    <row r="62" spans="1:31" ht="28.5">
      <c r="A62" s="2" t="s">
        <v>178</v>
      </c>
      <c r="B62" s="16" t="s">
        <v>215</v>
      </c>
      <c r="C62" s="229"/>
      <c r="D62" s="242"/>
      <c r="E62" s="229"/>
      <c r="F62" s="242"/>
      <c r="G62" s="242"/>
      <c r="H62" s="242"/>
      <c r="I62" s="554"/>
      <c r="J62" s="242"/>
      <c r="K62" s="229"/>
      <c r="L62" s="242"/>
      <c r="M62" s="229"/>
      <c r="N62" s="242"/>
      <c r="O62" s="233">
        <v>1.5</v>
      </c>
      <c r="P62" s="229"/>
      <c r="Q62" s="242"/>
      <c r="R62" s="229"/>
      <c r="S62" s="242"/>
      <c r="T62" s="229"/>
      <c r="U62" s="242"/>
      <c r="V62" s="229"/>
      <c r="W62" s="242"/>
      <c r="X62" s="233">
        <v>1.5</v>
      </c>
      <c r="Y62" s="229"/>
      <c r="Z62" s="242"/>
      <c r="AA62" s="262">
        <f t="shared" si="8"/>
        <v>0</v>
      </c>
      <c r="AB62" s="271">
        <f t="shared" si="8"/>
        <v>0</v>
      </c>
      <c r="AC62" s="16"/>
      <c r="AD62" s="193">
        <f t="shared" si="0"/>
        <v>0</v>
      </c>
      <c r="AE62" s="190" t="b">
        <f t="shared" si="1"/>
        <v>1</v>
      </c>
    </row>
    <row r="63" spans="1:31" ht="28.5">
      <c r="A63" s="2" t="s">
        <v>180</v>
      </c>
      <c r="B63" s="16" t="s">
        <v>179</v>
      </c>
      <c r="C63" s="229"/>
      <c r="D63" s="242"/>
      <c r="E63" s="229"/>
      <c r="F63" s="242"/>
      <c r="G63" s="242"/>
      <c r="H63" s="242"/>
      <c r="I63" s="554"/>
      <c r="J63" s="242"/>
      <c r="K63" s="229"/>
      <c r="L63" s="242"/>
      <c r="M63" s="229"/>
      <c r="N63" s="242"/>
      <c r="O63" s="233">
        <v>1.2000000000000002</v>
      </c>
      <c r="P63" s="229"/>
      <c r="Q63" s="242"/>
      <c r="R63" s="229"/>
      <c r="S63" s="242"/>
      <c r="T63" s="229"/>
      <c r="U63" s="242"/>
      <c r="V63" s="229"/>
      <c r="W63" s="242"/>
      <c r="X63" s="233">
        <v>1.2000000000000002</v>
      </c>
      <c r="Y63" s="229"/>
      <c r="Z63" s="242"/>
      <c r="AA63" s="262">
        <f t="shared" si="8"/>
        <v>0</v>
      </c>
      <c r="AB63" s="271">
        <f t="shared" si="8"/>
        <v>0</v>
      </c>
      <c r="AC63" s="16"/>
      <c r="AD63" s="193">
        <f t="shared" si="0"/>
        <v>0</v>
      </c>
      <c r="AE63" s="190" t="b">
        <f t="shared" si="1"/>
        <v>1</v>
      </c>
    </row>
    <row r="64" spans="1:31" ht="42.75">
      <c r="A64" s="2" t="s">
        <v>182</v>
      </c>
      <c r="B64" s="16" t="s">
        <v>216</v>
      </c>
      <c r="C64" s="229"/>
      <c r="D64" s="242"/>
      <c r="E64" s="229"/>
      <c r="F64" s="242"/>
      <c r="G64" s="242"/>
      <c r="H64" s="242"/>
      <c r="I64" s="554"/>
      <c r="J64" s="242"/>
      <c r="K64" s="229"/>
      <c r="L64" s="242"/>
      <c r="M64" s="229"/>
      <c r="N64" s="242"/>
      <c r="O64" s="233">
        <v>1.2000000000000002</v>
      </c>
      <c r="P64" s="229"/>
      <c r="Q64" s="242"/>
      <c r="R64" s="229"/>
      <c r="S64" s="242"/>
      <c r="T64" s="229"/>
      <c r="U64" s="242"/>
      <c r="V64" s="229"/>
      <c r="W64" s="242"/>
      <c r="X64" s="233">
        <v>1.2000000000000002</v>
      </c>
      <c r="Y64" s="229"/>
      <c r="Z64" s="242"/>
      <c r="AA64" s="262">
        <f t="shared" si="8"/>
        <v>0</v>
      </c>
      <c r="AB64" s="271">
        <f t="shared" si="8"/>
        <v>0</v>
      </c>
      <c r="AC64" s="16"/>
      <c r="AD64" s="193">
        <f t="shared" si="0"/>
        <v>0</v>
      </c>
      <c r="AE64" s="190" t="b">
        <f t="shared" si="1"/>
        <v>1</v>
      </c>
    </row>
    <row r="65" spans="1:31" ht="42.75">
      <c r="A65" s="2" t="s">
        <v>240</v>
      </c>
      <c r="B65" s="16" t="s">
        <v>231</v>
      </c>
      <c r="C65" s="229"/>
      <c r="D65" s="242"/>
      <c r="E65" s="229"/>
      <c r="F65" s="242"/>
      <c r="G65" s="242"/>
      <c r="H65" s="242"/>
      <c r="I65" s="554"/>
      <c r="J65" s="242"/>
      <c r="K65" s="229"/>
      <c r="L65" s="242"/>
      <c r="M65" s="229"/>
      <c r="N65" s="242"/>
      <c r="O65" s="233">
        <v>1.7999999999999998</v>
      </c>
      <c r="P65" s="229"/>
      <c r="Q65" s="242"/>
      <c r="R65" s="229"/>
      <c r="S65" s="242"/>
      <c r="T65" s="229"/>
      <c r="U65" s="242"/>
      <c r="V65" s="229"/>
      <c r="W65" s="242"/>
      <c r="X65" s="233">
        <v>1.7999999999999998</v>
      </c>
      <c r="Y65" s="229"/>
      <c r="Z65" s="242"/>
      <c r="AA65" s="262">
        <f t="shared" si="8"/>
        <v>0</v>
      </c>
      <c r="AB65" s="271">
        <f t="shared" si="8"/>
        <v>0</v>
      </c>
      <c r="AC65" s="16"/>
      <c r="AD65" s="193">
        <f t="shared" si="0"/>
        <v>0</v>
      </c>
      <c r="AE65" s="190" t="b">
        <f t="shared" si="1"/>
        <v>1</v>
      </c>
    </row>
    <row r="66" spans="1:31" ht="28.5">
      <c r="A66" s="2">
        <v>2.27</v>
      </c>
      <c r="B66" s="10" t="s">
        <v>249</v>
      </c>
      <c r="C66" s="546"/>
      <c r="D66" s="660"/>
      <c r="E66" s="546"/>
      <c r="F66" s="660"/>
      <c r="G66" s="660"/>
      <c r="H66" s="660"/>
      <c r="I66" s="547"/>
      <c r="J66" s="660"/>
      <c r="K66" s="546"/>
      <c r="L66" s="660"/>
      <c r="M66" s="546"/>
      <c r="N66" s="660"/>
      <c r="O66" s="233">
        <v>1</v>
      </c>
      <c r="P66" s="229"/>
      <c r="Q66" s="660"/>
      <c r="R66" s="546"/>
      <c r="S66" s="660"/>
      <c r="T66" s="546"/>
      <c r="U66" s="660"/>
      <c r="V66" s="546"/>
      <c r="W66" s="660"/>
      <c r="X66" s="233">
        <v>1</v>
      </c>
      <c r="Y66" s="229"/>
      <c r="Z66" s="660"/>
      <c r="AA66" s="262">
        <f t="shared" si="8"/>
        <v>0</v>
      </c>
      <c r="AB66" s="271">
        <f t="shared" si="8"/>
        <v>0</v>
      </c>
      <c r="AC66" s="10"/>
      <c r="AD66" s="193">
        <f t="shared" si="0"/>
        <v>0</v>
      </c>
      <c r="AE66" s="190" t="b">
        <f t="shared" si="1"/>
        <v>1</v>
      </c>
    </row>
    <row r="67" spans="1:31" ht="28.5">
      <c r="A67" s="2">
        <f t="shared" si="9"/>
        <v>2.2799999999999998</v>
      </c>
      <c r="B67" s="10" t="s">
        <v>250</v>
      </c>
      <c r="C67" s="546"/>
      <c r="D67" s="660"/>
      <c r="E67" s="546"/>
      <c r="F67" s="660"/>
      <c r="G67" s="660"/>
      <c r="H67" s="660"/>
      <c r="I67" s="547"/>
      <c r="J67" s="660"/>
      <c r="K67" s="546"/>
      <c r="L67" s="660"/>
      <c r="M67" s="546"/>
      <c r="N67" s="660"/>
      <c r="O67" s="233">
        <v>1</v>
      </c>
      <c r="P67" s="229"/>
      <c r="Q67" s="660"/>
      <c r="R67" s="546"/>
      <c r="S67" s="660"/>
      <c r="T67" s="546"/>
      <c r="U67" s="660"/>
      <c r="V67" s="546"/>
      <c r="W67" s="660"/>
      <c r="X67" s="233">
        <v>1</v>
      </c>
      <c r="Y67" s="229"/>
      <c r="Z67" s="660"/>
      <c r="AA67" s="262">
        <f t="shared" si="8"/>
        <v>0</v>
      </c>
      <c r="AB67" s="271">
        <f t="shared" si="8"/>
        <v>0</v>
      </c>
      <c r="AC67" s="10"/>
      <c r="AD67" s="193">
        <f t="shared" si="0"/>
        <v>0</v>
      </c>
      <c r="AE67" s="190" t="b">
        <f t="shared" si="1"/>
        <v>1</v>
      </c>
    </row>
    <row r="68" spans="1:31" ht="28.5">
      <c r="A68" s="2">
        <f t="shared" si="9"/>
        <v>2.2899999999999996</v>
      </c>
      <c r="B68" s="10" t="s">
        <v>201</v>
      </c>
      <c r="C68" s="546"/>
      <c r="D68" s="660"/>
      <c r="E68" s="546"/>
      <c r="F68" s="660"/>
      <c r="G68" s="660"/>
      <c r="H68" s="660"/>
      <c r="I68" s="547"/>
      <c r="J68" s="660"/>
      <c r="K68" s="546"/>
      <c r="L68" s="660"/>
      <c r="M68" s="546"/>
      <c r="N68" s="660"/>
      <c r="O68" s="233">
        <v>1.25</v>
      </c>
      <c r="P68" s="229"/>
      <c r="Q68" s="660"/>
      <c r="R68" s="546"/>
      <c r="S68" s="660"/>
      <c r="T68" s="546"/>
      <c r="U68" s="660"/>
      <c r="V68" s="546"/>
      <c r="W68" s="660"/>
      <c r="X68" s="233">
        <v>1.25</v>
      </c>
      <c r="Y68" s="229"/>
      <c r="Z68" s="660"/>
      <c r="AA68" s="262">
        <f t="shared" si="8"/>
        <v>0</v>
      </c>
      <c r="AB68" s="271">
        <f t="shared" si="8"/>
        <v>0</v>
      </c>
      <c r="AC68" s="10"/>
      <c r="AD68" s="193">
        <f t="shared" si="0"/>
        <v>0</v>
      </c>
      <c r="AE68" s="190" t="b">
        <f t="shared" si="1"/>
        <v>1</v>
      </c>
    </row>
    <row r="69" spans="1:31" ht="28.5">
      <c r="A69" s="2">
        <f t="shared" si="9"/>
        <v>2.2999999999999994</v>
      </c>
      <c r="B69" s="10" t="s">
        <v>251</v>
      </c>
      <c r="C69" s="546"/>
      <c r="D69" s="660"/>
      <c r="E69" s="546"/>
      <c r="F69" s="660"/>
      <c r="G69" s="660"/>
      <c r="H69" s="660"/>
      <c r="I69" s="547"/>
      <c r="J69" s="660"/>
      <c r="K69" s="546"/>
      <c r="L69" s="660"/>
      <c r="M69" s="546"/>
      <c r="N69" s="660"/>
      <c r="O69" s="233">
        <v>0.75</v>
      </c>
      <c r="P69" s="229"/>
      <c r="Q69" s="660"/>
      <c r="R69" s="546"/>
      <c r="S69" s="660"/>
      <c r="T69" s="546"/>
      <c r="U69" s="660"/>
      <c r="V69" s="546"/>
      <c r="W69" s="660"/>
      <c r="X69" s="233">
        <v>0.75</v>
      </c>
      <c r="Y69" s="229"/>
      <c r="Z69" s="660"/>
      <c r="AA69" s="262">
        <f t="shared" si="8"/>
        <v>0</v>
      </c>
      <c r="AB69" s="271">
        <f t="shared" si="8"/>
        <v>0</v>
      </c>
      <c r="AC69" s="10"/>
      <c r="AD69" s="193">
        <f t="shared" si="0"/>
        <v>0</v>
      </c>
      <c r="AE69" s="190" t="b">
        <f t="shared" si="1"/>
        <v>1</v>
      </c>
    </row>
    <row r="70" spans="1:31" ht="28.5">
      <c r="A70" s="2">
        <f t="shared" si="9"/>
        <v>2.3099999999999992</v>
      </c>
      <c r="B70" s="10" t="s">
        <v>252</v>
      </c>
      <c r="C70" s="546"/>
      <c r="D70" s="660"/>
      <c r="E70" s="546"/>
      <c r="F70" s="660"/>
      <c r="G70" s="660"/>
      <c r="H70" s="660"/>
      <c r="I70" s="547"/>
      <c r="J70" s="660"/>
      <c r="K70" s="546"/>
      <c r="L70" s="660"/>
      <c r="M70" s="546"/>
      <c r="N70" s="660"/>
      <c r="O70" s="233">
        <v>0.75</v>
      </c>
      <c r="P70" s="229"/>
      <c r="Q70" s="660"/>
      <c r="R70" s="546"/>
      <c r="S70" s="660"/>
      <c r="T70" s="546"/>
      <c r="U70" s="660"/>
      <c r="V70" s="546"/>
      <c r="W70" s="660"/>
      <c r="X70" s="233">
        <v>0.75</v>
      </c>
      <c r="Y70" s="229"/>
      <c r="Z70" s="660"/>
      <c r="AA70" s="262">
        <f t="shared" si="8"/>
        <v>0</v>
      </c>
      <c r="AB70" s="271">
        <f t="shared" si="8"/>
        <v>0</v>
      </c>
      <c r="AC70" s="10"/>
      <c r="AD70" s="193">
        <f t="shared" si="0"/>
        <v>0</v>
      </c>
      <c r="AE70" s="190" t="b">
        <f t="shared" si="1"/>
        <v>1</v>
      </c>
    </row>
    <row r="71" spans="1:31" ht="28.5">
      <c r="A71" s="2">
        <f t="shared" si="9"/>
        <v>2.319999999999999</v>
      </c>
      <c r="B71" s="10" t="s">
        <v>253</v>
      </c>
      <c r="C71" s="546"/>
      <c r="D71" s="660"/>
      <c r="E71" s="546"/>
      <c r="F71" s="660"/>
      <c r="G71" s="660"/>
      <c r="H71" s="660"/>
      <c r="I71" s="547"/>
      <c r="J71" s="660"/>
      <c r="K71" s="546"/>
      <c r="L71" s="660"/>
      <c r="M71" s="546"/>
      <c r="N71" s="660"/>
      <c r="O71" s="233">
        <v>0.2</v>
      </c>
      <c r="P71" s="229"/>
      <c r="Q71" s="660"/>
      <c r="R71" s="546"/>
      <c r="S71" s="660"/>
      <c r="T71" s="546"/>
      <c r="U71" s="660"/>
      <c r="V71" s="546"/>
      <c r="W71" s="660"/>
      <c r="X71" s="233">
        <v>0.2</v>
      </c>
      <c r="Y71" s="229"/>
      <c r="Z71" s="660"/>
      <c r="AA71" s="262">
        <f t="shared" si="8"/>
        <v>0</v>
      </c>
      <c r="AB71" s="271">
        <f t="shared" si="8"/>
        <v>0</v>
      </c>
      <c r="AC71" s="10"/>
      <c r="AD71" s="193">
        <f t="shared" si="0"/>
        <v>0</v>
      </c>
      <c r="AE71" s="190" t="b">
        <f t="shared" si="1"/>
        <v>1</v>
      </c>
    </row>
    <row r="72" spans="1:31" ht="28.5">
      <c r="A72" s="2">
        <f t="shared" si="9"/>
        <v>2.3299999999999987</v>
      </c>
      <c r="B72" s="10" t="s">
        <v>254</v>
      </c>
      <c r="C72" s="546"/>
      <c r="D72" s="660"/>
      <c r="E72" s="546"/>
      <c r="F72" s="660"/>
      <c r="G72" s="660"/>
      <c r="H72" s="660"/>
      <c r="I72" s="547"/>
      <c r="J72" s="660"/>
      <c r="K72" s="546"/>
      <c r="L72" s="660"/>
      <c r="M72" s="546"/>
      <c r="N72" s="660"/>
      <c r="O72" s="233">
        <v>0.2</v>
      </c>
      <c r="P72" s="229"/>
      <c r="Q72" s="660"/>
      <c r="R72" s="546"/>
      <c r="S72" s="660"/>
      <c r="T72" s="546"/>
      <c r="U72" s="660"/>
      <c r="V72" s="546"/>
      <c r="W72" s="660"/>
      <c r="X72" s="233">
        <v>0.2</v>
      </c>
      <c r="Y72" s="229"/>
      <c r="Z72" s="660"/>
      <c r="AA72" s="262">
        <f t="shared" si="8"/>
        <v>0</v>
      </c>
      <c r="AB72" s="271">
        <f t="shared" si="8"/>
        <v>0</v>
      </c>
      <c r="AC72" s="10"/>
      <c r="AD72" s="193">
        <f t="shared" ref="AD72:AD135" si="10">AB72</f>
        <v>0</v>
      </c>
      <c r="AE72" s="190" t="b">
        <f t="shared" ref="AE72:AE135" si="11">AB72=Z72</f>
        <v>1</v>
      </c>
    </row>
    <row r="73" spans="1:31" ht="28.5">
      <c r="A73" s="2">
        <f t="shared" si="9"/>
        <v>2.3399999999999985</v>
      </c>
      <c r="B73" s="10" t="s">
        <v>232</v>
      </c>
      <c r="C73" s="546"/>
      <c r="D73" s="660"/>
      <c r="E73" s="546"/>
      <c r="F73" s="660"/>
      <c r="G73" s="660"/>
      <c r="H73" s="660"/>
      <c r="I73" s="547"/>
      <c r="J73" s="660"/>
      <c r="K73" s="546"/>
      <c r="L73" s="660"/>
      <c r="M73" s="546"/>
      <c r="N73" s="660"/>
      <c r="O73" s="233"/>
      <c r="P73" s="229"/>
      <c r="Q73" s="660"/>
      <c r="R73" s="546"/>
      <c r="S73" s="660"/>
      <c r="T73" s="546"/>
      <c r="U73" s="660"/>
      <c r="V73" s="546"/>
      <c r="W73" s="660"/>
      <c r="X73" s="233"/>
      <c r="Y73" s="229"/>
      <c r="Z73" s="660"/>
      <c r="AA73" s="262">
        <f t="shared" si="8"/>
        <v>0</v>
      </c>
      <c r="AB73" s="271">
        <f t="shared" si="8"/>
        <v>0</v>
      </c>
      <c r="AC73" s="10"/>
      <c r="AD73" s="193">
        <f t="shared" si="10"/>
        <v>0</v>
      </c>
      <c r="AE73" s="190" t="b">
        <f t="shared" si="11"/>
        <v>1</v>
      </c>
    </row>
    <row r="74" spans="1:31" ht="28.5">
      <c r="A74" s="2">
        <f t="shared" si="9"/>
        <v>2.3499999999999983</v>
      </c>
      <c r="B74" s="10" t="s">
        <v>255</v>
      </c>
      <c r="C74" s="546"/>
      <c r="D74" s="660"/>
      <c r="E74" s="546"/>
      <c r="F74" s="660"/>
      <c r="G74" s="660"/>
      <c r="H74" s="660"/>
      <c r="I74" s="547"/>
      <c r="J74" s="660"/>
      <c r="K74" s="546"/>
      <c r="L74" s="660"/>
      <c r="M74" s="546"/>
      <c r="N74" s="660"/>
      <c r="O74" s="233">
        <v>0.5</v>
      </c>
      <c r="P74" s="229"/>
      <c r="Q74" s="660"/>
      <c r="R74" s="546"/>
      <c r="S74" s="660"/>
      <c r="T74" s="546"/>
      <c r="U74" s="660"/>
      <c r="V74" s="546"/>
      <c r="W74" s="660"/>
      <c r="X74" s="233">
        <v>0.5</v>
      </c>
      <c r="Y74" s="229"/>
      <c r="Z74" s="660"/>
      <c r="AA74" s="262">
        <f t="shared" si="8"/>
        <v>0</v>
      </c>
      <c r="AB74" s="271">
        <f t="shared" si="8"/>
        <v>0</v>
      </c>
      <c r="AC74" s="10"/>
      <c r="AD74" s="193">
        <f t="shared" si="10"/>
        <v>0</v>
      </c>
      <c r="AE74" s="190" t="b">
        <f t="shared" si="11"/>
        <v>1</v>
      </c>
    </row>
    <row r="75" spans="1:31" ht="28.5">
      <c r="A75" s="2">
        <f t="shared" si="9"/>
        <v>2.3599999999999981</v>
      </c>
      <c r="B75" s="10" t="s">
        <v>233</v>
      </c>
      <c r="C75" s="546"/>
      <c r="D75" s="660"/>
      <c r="E75" s="546"/>
      <c r="F75" s="660"/>
      <c r="G75" s="660"/>
      <c r="H75" s="660"/>
      <c r="I75" s="547"/>
      <c r="J75" s="660"/>
      <c r="K75" s="546"/>
      <c r="L75" s="660"/>
      <c r="M75" s="546"/>
      <c r="N75" s="660"/>
      <c r="O75" s="233">
        <v>0.2</v>
      </c>
      <c r="P75" s="229"/>
      <c r="Q75" s="660"/>
      <c r="R75" s="546"/>
      <c r="S75" s="660"/>
      <c r="T75" s="546"/>
      <c r="U75" s="660"/>
      <c r="V75" s="546"/>
      <c r="W75" s="660"/>
      <c r="X75" s="233">
        <v>0.2</v>
      </c>
      <c r="Y75" s="229"/>
      <c r="Z75" s="660"/>
      <c r="AA75" s="262">
        <f t="shared" si="8"/>
        <v>0</v>
      </c>
      <c r="AB75" s="271">
        <f t="shared" si="8"/>
        <v>0</v>
      </c>
      <c r="AC75" s="10"/>
      <c r="AD75" s="193">
        <f t="shared" si="10"/>
        <v>0</v>
      </c>
      <c r="AE75" s="190" t="b">
        <f t="shared" si="11"/>
        <v>1</v>
      </c>
    </row>
    <row r="76" spans="1:31" s="279" customFormat="1" ht="16.5">
      <c r="A76" s="182"/>
      <c r="B76" s="185" t="s">
        <v>235</v>
      </c>
      <c r="C76" s="185"/>
      <c r="D76" s="559"/>
      <c r="E76" s="185"/>
      <c r="F76" s="559"/>
      <c r="G76" s="559"/>
      <c r="H76" s="559"/>
      <c r="I76" s="354"/>
      <c r="J76" s="559"/>
      <c r="K76" s="185"/>
      <c r="L76" s="559"/>
      <c r="M76" s="185"/>
      <c r="N76" s="559"/>
      <c r="O76" s="263"/>
      <c r="P76" s="185"/>
      <c r="Q76" s="559"/>
      <c r="R76" s="185"/>
      <c r="S76" s="559"/>
      <c r="T76" s="185"/>
      <c r="U76" s="559"/>
      <c r="V76" s="185"/>
      <c r="W76" s="559"/>
      <c r="X76" s="263"/>
      <c r="Y76" s="185"/>
      <c r="Z76" s="559"/>
      <c r="AA76" s="185"/>
      <c r="AB76" s="559"/>
      <c r="AC76" s="185"/>
      <c r="AD76" s="278">
        <f t="shared" si="10"/>
        <v>0</v>
      </c>
      <c r="AE76" s="279" t="b">
        <f t="shared" si="11"/>
        <v>1</v>
      </c>
    </row>
    <row r="77" spans="1:31" s="279" customFormat="1" ht="16.5">
      <c r="A77" s="182"/>
      <c r="B77" s="184" t="s">
        <v>239</v>
      </c>
      <c r="C77" s="185"/>
      <c r="D77" s="559"/>
      <c r="E77" s="185"/>
      <c r="F77" s="559"/>
      <c r="G77" s="559"/>
      <c r="H77" s="559"/>
      <c r="I77" s="354"/>
      <c r="J77" s="559"/>
      <c r="K77" s="185"/>
      <c r="L77" s="559"/>
      <c r="M77" s="185"/>
      <c r="N77" s="559"/>
      <c r="O77" s="263"/>
      <c r="P77" s="185"/>
      <c r="Q77" s="559"/>
      <c r="R77" s="185"/>
      <c r="S77" s="559"/>
      <c r="T77" s="185"/>
      <c r="U77" s="559"/>
      <c r="V77" s="185"/>
      <c r="W77" s="559"/>
      <c r="X77" s="263"/>
      <c r="Y77" s="185"/>
      <c r="Z77" s="559"/>
      <c r="AA77" s="185"/>
      <c r="AB77" s="559"/>
      <c r="AC77" s="184"/>
      <c r="AD77" s="278">
        <f t="shared" si="10"/>
        <v>0</v>
      </c>
      <c r="AE77" s="279" t="b">
        <f t="shared" si="11"/>
        <v>1</v>
      </c>
    </row>
    <row r="78" spans="1:31" s="279" customFormat="1" ht="16.5">
      <c r="A78" s="182"/>
      <c r="B78" s="285" t="s">
        <v>297</v>
      </c>
      <c r="C78" s="185"/>
      <c r="D78" s="559"/>
      <c r="E78" s="185"/>
      <c r="F78" s="559"/>
      <c r="G78" s="559"/>
      <c r="H78" s="559"/>
      <c r="I78" s="354"/>
      <c r="J78" s="559"/>
      <c r="K78" s="185"/>
      <c r="L78" s="559"/>
      <c r="M78" s="185"/>
      <c r="N78" s="559"/>
      <c r="O78" s="263"/>
      <c r="P78" s="185"/>
      <c r="Q78" s="559"/>
      <c r="R78" s="185"/>
      <c r="S78" s="559"/>
      <c r="T78" s="185"/>
      <c r="U78" s="559"/>
      <c r="V78" s="185"/>
      <c r="W78" s="559"/>
      <c r="X78" s="263"/>
      <c r="Y78" s="185"/>
      <c r="Z78" s="559"/>
      <c r="AA78" s="185"/>
      <c r="AB78" s="559"/>
      <c r="AC78" s="285"/>
      <c r="AD78" s="278">
        <f t="shared" si="10"/>
        <v>0</v>
      </c>
      <c r="AE78" s="279" t="b">
        <f t="shared" si="11"/>
        <v>1</v>
      </c>
    </row>
    <row r="79" spans="1:31" ht="28.5">
      <c r="A79" s="4">
        <v>3</v>
      </c>
      <c r="B79" s="8" t="s">
        <v>22</v>
      </c>
      <c r="C79" s="270"/>
      <c r="D79" s="657"/>
      <c r="E79" s="270"/>
      <c r="F79" s="657"/>
      <c r="G79" s="657"/>
      <c r="H79" s="657"/>
      <c r="I79" s="543"/>
      <c r="J79" s="657"/>
      <c r="K79" s="270"/>
      <c r="L79" s="657"/>
      <c r="M79" s="270"/>
      <c r="N79" s="657"/>
      <c r="O79" s="231"/>
      <c r="P79" s="270"/>
      <c r="Q79" s="657"/>
      <c r="R79" s="270"/>
      <c r="S79" s="657"/>
      <c r="T79" s="270"/>
      <c r="U79" s="657"/>
      <c r="V79" s="270"/>
      <c r="W79" s="657"/>
      <c r="X79" s="231"/>
      <c r="Y79" s="270"/>
      <c r="Z79" s="657"/>
      <c r="AA79" s="270"/>
      <c r="AB79" s="657"/>
      <c r="AC79" s="8"/>
      <c r="AD79" s="193">
        <f t="shared" si="10"/>
        <v>0</v>
      </c>
      <c r="AE79" s="190" t="b">
        <f t="shared" si="11"/>
        <v>1</v>
      </c>
    </row>
    <row r="80" spans="1:31" ht="16.5">
      <c r="A80" s="307" t="s">
        <v>268</v>
      </c>
      <c r="B80" s="8" t="s">
        <v>261</v>
      </c>
      <c r="C80" s="270"/>
      <c r="D80" s="657"/>
      <c r="E80" s="270"/>
      <c r="F80" s="657"/>
      <c r="G80" s="657"/>
      <c r="H80" s="657"/>
      <c r="I80" s="543"/>
      <c r="J80" s="657"/>
      <c r="K80" s="270"/>
      <c r="L80" s="657"/>
      <c r="M80" s="270"/>
      <c r="N80" s="657"/>
      <c r="O80" s="231"/>
      <c r="P80" s="270"/>
      <c r="Q80" s="657"/>
      <c r="R80" s="270"/>
      <c r="S80" s="657"/>
      <c r="T80" s="270"/>
      <c r="U80" s="657"/>
      <c r="V80" s="270"/>
      <c r="W80" s="657"/>
      <c r="X80" s="231"/>
      <c r="Y80" s="270"/>
      <c r="Z80" s="657"/>
      <c r="AA80" s="270"/>
      <c r="AB80" s="657"/>
      <c r="AC80" s="8"/>
      <c r="AD80" s="193">
        <f t="shared" si="10"/>
        <v>0</v>
      </c>
      <c r="AE80" s="190" t="b">
        <f t="shared" si="11"/>
        <v>1</v>
      </c>
    </row>
    <row r="81" spans="1:31" ht="16.5">
      <c r="A81" s="2"/>
      <c r="B81" s="9" t="s">
        <v>14</v>
      </c>
      <c r="C81" s="544"/>
      <c r="D81" s="658"/>
      <c r="E81" s="544"/>
      <c r="F81" s="658"/>
      <c r="G81" s="658"/>
      <c r="H81" s="658"/>
      <c r="I81" s="545"/>
      <c r="J81" s="658"/>
      <c r="K81" s="544"/>
      <c r="L81" s="658"/>
      <c r="M81" s="544"/>
      <c r="N81" s="658"/>
      <c r="O81" s="232"/>
      <c r="P81" s="544"/>
      <c r="Q81" s="658"/>
      <c r="R81" s="544"/>
      <c r="S81" s="658"/>
      <c r="T81" s="544"/>
      <c r="U81" s="658"/>
      <c r="V81" s="544"/>
      <c r="W81" s="658"/>
      <c r="X81" s="232"/>
      <c r="Y81" s="544"/>
      <c r="Z81" s="658"/>
      <c r="AA81" s="544"/>
      <c r="AB81" s="658"/>
      <c r="AC81" s="9"/>
      <c r="AD81" s="193">
        <f t="shared" si="10"/>
        <v>0</v>
      </c>
      <c r="AE81" s="190" t="b">
        <f t="shared" si="11"/>
        <v>1</v>
      </c>
    </row>
    <row r="82" spans="1:31" ht="16.5">
      <c r="A82" s="2">
        <v>3.01</v>
      </c>
      <c r="B82" s="6" t="s">
        <v>156</v>
      </c>
      <c r="C82" s="262"/>
      <c r="D82" s="271"/>
      <c r="E82" s="262"/>
      <c r="F82" s="271"/>
      <c r="G82" s="271"/>
      <c r="H82" s="271"/>
      <c r="I82" s="539"/>
      <c r="J82" s="271"/>
      <c r="K82" s="262"/>
      <c r="L82" s="271"/>
      <c r="M82" s="262"/>
      <c r="N82" s="271"/>
      <c r="O82" s="233">
        <v>2</v>
      </c>
      <c r="P82" s="262"/>
      <c r="Q82" s="271"/>
      <c r="R82" s="262"/>
      <c r="S82" s="271"/>
      <c r="T82" s="262"/>
      <c r="U82" s="271"/>
      <c r="V82" s="262"/>
      <c r="W82" s="271"/>
      <c r="X82" s="233">
        <v>2</v>
      </c>
      <c r="Y82" s="262"/>
      <c r="Z82" s="271"/>
      <c r="AA82" s="262">
        <f t="shared" ref="AA82:AB84" si="12">Y82+V82+T82</f>
        <v>0</v>
      </c>
      <c r="AB82" s="271">
        <f t="shared" si="12"/>
        <v>0</v>
      </c>
      <c r="AC82" s="6"/>
      <c r="AD82" s="193">
        <f t="shared" si="10"/>
        <v>0</v>
      </c>
      <c r="AE82" s="190" t="b">
        <f t="shared" si="11"/>
        <v>1</v>
      </c>
    </row>
    <row r="83" spans="1:31" ht="16.5">
      <c r="A83" s="2">
        <f t="shared" ref="A83:A85" si="13">+A82+0.01</f>
        <v>3.0199999999999996</v>
      </c>
      <c r="B83" s="6" t="s">
        <v>15</v>
      </c>
      <c r="C83" s="262"/>
      <c r="D83" s="271"/>
      <c r="E83" s="262"/>
      <c r="F83" s="271"/>
      <c r="G83" s="271"/>
      <c r="H83" s="271"/>
      <c r="I83" s="539"/>
      <c r="J83" s="271"/>
      <c r="K83" s="262"/>
      <c r="L83" s="271"/>
      <c r="M83" s="262"/>
      <c r="N83" s="271"/>
      <c r="O83" s="233">
        <v>3</v>
      </c>
      <c r="P83" s="262"/>
      <c r="Q83" s="271"/>
      <c r="R83" s="262"/>
      <c r="S83" s="271"/>
      <c r="T83" s="262"/>
      <c r="U83" s="271"/>
      <c r="V83" s="262"/>
      <c r="W83" s="271"/>
      <c r="X83" s="233">
        <v>3</v>
      </c>
      <c r="Y83" s="262"/>
      <c r="Z83" s="271"/>
      <c r="AA83" s="262">
        <f t="shared" si="12"/>
        <v>0</v>
      </c>
      <c r="AB83" s="271">
        <f t="shared" si="12"/>
        <v>0</v>
      </c>
      <c r="AC83" s="6"/>
      <c r="AD83" s="193">
        <f t="shared" si="10"/>
        <v>0</v>
      </c>
      <c r="AE83" s="190" t="b">
        <f t="shared" si="11"/>
        <v>1</v>
      </c>
    </row>
    <row r="84" spans="1:31" ht="16.5">
      <c r="A84" s="2">
        <f t="shared" si="13"/>
        <v>3.0299999999999994</v>
      </c>
      <c r="B84" s="6" t="s">
        <v>157</v>
      </c>
      <c r="C84" s="262"/>
      <c r="D84" s="271"/>
      <c r="E84" s="262"/>
      <c r="F84" s="271"/>
      <c r="G84" s="271"/>
      <c r="H84" s="271"/>
      <c r="I84" s="539"/>
      <c r="J84" s="271"/>
      <c r="K84" s="262"/>
      <c r="L84" s="271"/>
      <c r="M84" s="262"/>
      <c r="N84" s="271"/>
      <c r="O84" s="234">
        <v>0.375</v>
      </c>
      <c r="P84" s="262"/>
      <c r="Q84" s="271"/>
      <c r="R84" s="262"/>
      <c r="S84" s="271"/>
      <c r="T84" s="262"/>
      <c r="U84" s="271"/>
      <c r="V84" s="262"/>
      <c r="W84" s="271"/>
      <c r="X84" s="234">
        <v>0.375</v>
      </c>
      <c r="Y84" s="262"/>
      <c r="Z84" s="271"/>
      <c r="AA84" s="262">
        <f t="shared" si="12"/>
        <v>0</v>
      </c>
      <c r="AB84" s="271">
        <f t="shared" si="12"/>
        <v>0</v>
      </c>
      <c r="AC84" s="6"/>
      <c r="AD84" s="193">
        <f t="shared" si="10"/>
        <v>0</v>
      </c>
      <c r="AE84" s="190" t="b">
        <f t="shared" si="11"/>
        <v>1</v>
      </c>
    </row>
    <row r="85" spans="1:31" ht="16.5">
      <c r="A85" s="2">
        <f t="shared" si="13"/>
        <v>3.0399999999999991</v>
      </c>
      <c r="B85" s="6" t="s">
        <v>158</v>
      </c>
      <c r="C85" s="262"/>
      <c r="D85" s="271"/>
      <c r="E85" s="262"/>
      <c r="F85" s="271"/>
      <c r="G85" s="271"/>
      <c r="H85" s="271"/>
      <c r="I85" s="539"/>
      <c r="J85" s="271"/>
      <c r="K85" s="262"/>
      <c r="L85" s="271"/>
      <c r="M85" s="262"/>
      <c r="N85" s="271"/>
      <c r="O85" s="229"/>
      <c r="P85" s="262"/>
      <c r="Q85" s="271"/>
      <c r="R85" s="262"/>
      <c r="S85" s="271"/>
      <c r="T85" s="262"/>
      <c r="U85" s="271"/>
      <c r="V85" s="262"/>
      <c r="W85" s="271"/>
      <c r="X85" s="229"/>
      <c r="Y85" s="262"/>
      <c r="Z85" s="271"/>
      <c r="AA85" s="262"/>
      <c r="AB85" s="271"/>
      <c r="AC85" s="6"/>
      <c r="AD85" s="193">
        <f t="shared" si="10"/>
        <v>0</v>
      </c>
      <c r="AE85" s="190" t="b">
        <f t="shared" si="11"/>
        <v>1</v>
      </c>
    </row>
    <row r="86" spans="1:31" s="279" customFormat="1" ht="16.5">
      <c r="A86" s="182"/>
      <c r="B86" s="183" t="s">
        <v>236</v>
      </c>
      <c r="C86" s="183"/>
      <c r="D86" s="659"/>
      <c r="E86" s="183"/>
      <c r="F86" s="659"/>
      <c r="G86" s="659"/>
      <c r="H86" s="659"/>
      <c r="I86" s="344"/>
      <c r="J86" s="659"/>
      <c r="K86" s="183"/>
      <c r="L86" s="659"/>
      <c r="M86" s="183"/>
      <c r="N86" s="659"/>
      <c r="O86" s="281"/>
      <c r="P86" s="183"/>
      <c r="Q86" s="659"/>
      <c r="R86" s="183"/>
      <c r="S86" s="659"/>
      <c r="T86" s="183"/>
      <c r="U86" s="659"/>
      <c r="V86" s="183"/>
      <c r="W86" s="659"/>
      <c r="X86" s="281"/>
      <c r="Y86" s="183"/>
      <c r="Z86" s="659"/>
      <c r="AA86" s="183"/>
      <c r="AB86" s="659"/>
      <c r="AC86" s="183"/>
      <c r="AD86" s="278">
        <f t="shared" si="10"/>
        <v>0</v>
      </c>
      <c r="AE86" s="279" t="b">
        <f t="shared" si="11"/>
        <v>1</v>
      </c>
    </row>
    <row r="87" spans="1:31" ht="16.5">
      <c r="A87" s="2"/>
      <c r="B87" s="9" t="s">
        <v>331</v>
      </c>
      <c r="C87" s="544"/>
      <c r="D87" s="658"/>
      <c r="E87" s="544"/>
      <c r="F87" s="658"/>
      <c r="G87" s="658"/>
      <c r="H87" s="658"/>
      <c r="I87" s="545"/>
      <c r="J87" s="658"/>
      <c r="K87" s="544"/>
      <c r="L87" s="658"/>
      <c r="M87" s="544"/>
      <c r="N87" s="658"/>
      <c r="O87" s="232"/>
      <c r="P87" s="544"/>
      <c r="Q87" s="658"/>
      <c r="R87" s="544"/>
      <c r="S87" s="658"/>
      <c r="T87" s="544"/>
      <c r="U87" s="658"/>
      <c r="V87" s="544"/>
      <c r="W87" s="658"/>
      <c r="X87" s="232"/>
      <c r="Y87" s="544"/>
      <c r="Z87" s="658"/>
      <c r="AA87" s="544"/>
      <c r="AB87" s="658"/>
      <c r="AC87" s="9"/>
      <c r="AD87" s="193">
        <f t="shared" si="10"/>
        <v>0</v>
      </c>
      <c r="AE87" s="190" t="b">
        <f t="shared" si="11"/>
        <v>1</v>
      </c>
    </row>
    <row r="88" spans="1:31" ht="28.5">
      <c r="A88" s="2">
        <v>3.05</v>
      </c>
      <c r="B88" s="10" t="s">
        <v>248</v>
      </c>
      <c r="C88" s="555"/>
      <c r="D88" s="666"/>
      <c r="E88" s="555"/>
      <c r="F88" s="666"/>
      <c r="G88" s="666"/>
      <c r="H88" s="666"/>
      <c r="I88" s="556"/>
      <c r="J88" s="666"/>
      <c r="K88" s="555"/>
      <c r="L88" s="666"/>
      <c r="M88" s="555"/>
      <c r="N88" s="666"/>
      <c r="O88" s="233">
        <v>9</v>
      </c>
      <c r="P88" s="555"/>
      <c r="Q88" s="666"/>
      <c r="R88" s="555"/>
      <c r="S88" s="666"/>
      <c r="T88" s="555"/>
      <c r="U88" s="666"/>
      <c r="V88" s="555"/>
      <c r="W88" s="666"/>
      <c r="X88" s="233">
        <v>9</v>
      </c>
      <c r="Y88" s="555"/>
      <c r="Z88" s="666"/>
      <c r="AA88" s="262">
        <f t="shared" ref="AA88:AB108" si="14">Y88+V88+T88</f>
        <v>0</v>
      </c>
      <c r="AB88" s="271">
        <f t="shared" si="14"/>
        <v>0</v>
      </c>
      <c r="AC88" s="18"/>
      <c r="AD88" s="193">
        <f t="shared" si="10"/>
        <v>0</v>
      </c>
      <c r="AE88" s="190" t="b">
        <f t="shared" si="11"/>
        <v>1</v>
      </c>
    </row>
    <row r="89" spans="1:31" ht="16.5">
      <c r="A89" s="2">
        <f t="shared" ref="A89:A90" si="15">+A88+0.01</f>
        <v>3.0599999999999996</v>
      </c>
      <c r="B89" s="10" t="s">
        <v>171</v>
      </c>
      <c r="C89" s="555"/>
      <c r="D89" s="666"/>
      <c r="E89" s="555"/>
      <c r="F89" s="666"/>
      <c r="G89" s="666"/>
      <c r="H89" s="666"/>
      <c r="I89" s="556"/>
      <c r="J89" s="666"/>
      <c r="K89" s="555"/>
      <c r="L89" s="666"/>
      <c r="M89" s="555"/>
      <c r="N89" s="666"/>
      <c r="O89" s="233">
        <v>0.6</v>
      </c>
      <c r="P89" s="555"/>
      <c r="Q89" s="666"/>
      <c r="R89" s="555"/>
      <c r="S89" s="666"/>
      <c r="T89" s="555"/>
      <c r="U89" s="666"/>
      <c r="V89" s="555"/>
      <c r="W89" s="666"/>
      <c r="X89" s="233">
        <v>0.6</v>
      </c>
      <c r="Y89" s="555"/>
      <c r="Z89" s="666"/>
      <c r="AA89" s="262">
        <f t="shared" si="14"/>
        <v>0</v>
      </c>
      <c r="AB89" s="271">
        <f t="shared" si="14"/>
        <v>0</v>
      </c>
      <c r="AC89" s="18"/>
      <c r="AD89" s="193">
        <f t="shared" si="10"/>
        <v>0</v>
      </c>
      <c r="AE89" s="190" t="b">
        <f t="shared" si="11"/>
        <v>1</v>
      </c>
    </row>
    <row r="90" spans="1:31" ht="42.75">
      <c r="A90" s="2">
        <f t="shared" si="15"/>
        <v>3.0699999999999994</v>
      </c>
      <c r="B90" s="10" t="s">
        <v>247</v>
      </c>
      <c r="C90" s="555"/>
      <c r="D90" s="666"/>
      <c r="E90" s="555"/>
      <c r="F90" s="666"/>
      <c r="G90" s="666"/>
      <c r="H90" s="666"/>
      <c r="I90" s="556"/>
      <c r="J90" s="666"/>
      <c r="K90" s="555"/>
      <c r="L90" s="666"/>
      <c r="M90" s="555"/>
      <c r="N90" s="666"/>
      <c r="O90" s="233">
        <v>0.5</v>
      </c>
      <c r="P90" s="555"/>
      <c r="Q90" s="666"/>
      <c r="R90" s="555"/>
      <c r="S90" s="666"/>
      <c r="T90" s="555"/>
      <c r="U90" s="666"/>
      <c r="V90" s="555"/>
      <c r="W90" s="666"/>
      <c r="X90" s="233">
        <v>0.5</v>
      </c>
      <c r="Y90" s="555"/>
      <c r="Z90" s="666"/>
      <c r="AA90" s="262">
        <f t="shared" si="14"/>
        <v>0</v>
      </c>
      <c r="AB90" s="271">
        <f t="shared" si="14"/>
        <v>0</v>
      </c>
      <c r="AC90" s="18"/>
      <c r="AD90" s="193">
        <f t="shared" si="10"/>
        <v>0</v>
      </c>
      <c r="AE90" s="190" t="b">
        <f t="shared" si="11"/>
        <v>1</v>
      </c>
    </row>
    <row r="91" spans="1:31" ht="16.5">
      <c r="A91" s="2"/>
      <c r="B91" s="10" t="s">
        <v>18</v>
      </c>
      <c r="C91" s="555"/>
      <c r="D91" s="666"/>
      <c r="E91" s="555"/>
      <c r="F91" s="666"/>
      <c r="G91" s="666"/>
      <c r="H91" s="666"/>
      <c r="I91" s="556"/>
      <c r="J91" s="666"/>
      <c r="K91" s="555"/>
      <c r="L91" s="666"/>
      <c r="M91" s="555"/>
      <c r="N91" s="666"/>
      <c r="O91" s="243"/>
      <c r="P91" s="555"/>
      <c r="Q91" s="666"/>
      <c r="R91" s="555"/>
      <c r="S91" s="666"/>
      <c r="T91" s="555"/>
      <c r="U91" s="666"/>
      <c r="V91" s="555"/>
      <c r="W91" s="666"/>
      <c r="X91" s="243"/>
      <c r="Y91" s="555"/>
      <c r="Z91" s="666"/>
      <c r="AA91" s="262">
        <f t="shared" si="14"/>
        <v>0</v>
      </c>
      <c r="AB91" s="271">
        <f t="shared" si="14"/>
        <v>0</v>
      </c>
      <c r="AC91" s="18"/>
      <c r="AD91" s="193">
        <f t="shared" si="10"/>
        <v>0</v>
      </c>
      <c r="AE91" s="190" t="b">
        <f t="shared" si="11"/>
        <v>1</v>
      </c>
    </row>
    <row r="92" spans="1:31" ht="16.5">
      <c r="A92" s="2" t="s">
        <v>19</v>
      </c>
      <c r="B92" s="11" t="s">
        <v>174</v>
      </c>
      <c r="C92" s="557"/>
      <c r="D92" s="260"/>
      <c r="E92" s="557"/>
      <c r="F92" s="260"/>
      <c r="G92" s="260"/>
      <c r="H92" s="260"/>
      <c r="I92" s="558"/>
      <c r="J92" s="260"/>
      <c r="K92" s="557"/>
      <c r="L92" s="260"/>
      <c r="M92" s="557"/>
      <c r="N92" s="260"/>
      <c r="O92" s="237">
        <v>3</v>
      </c>
      <c r="P92" s="557"/>
      <c r="Q92" s="260"/>
      <c r="R92" s="557"/>
      <c r="S92" s="260"/>
      <c r="T92" s="557"/>
      <c r="U92" s="260"/>
      <c r="V92" s="557"/>
      <c r="W92" s="260"/>
      <c r="X92" s="237">
        <v>3</v>
      </c>
      <c r="Y92" s="557"/>
      <c r="Z92" s="260"/>
      <c r="AA92" s="262">
        <f t="shared" si="14"/>
        <v>0</v>
      </c>
      <c r="AB92" s="271">
        <f t="shared" si="14"/>
        <v>0</v>
      </c>
      <c r="AC92" s="19"/>
      <c r="AD92" s="193">
        <f t="shared" si="10"/>
        <v>0</v>
      </c>
      <c r="AE92" s="190" t="b">
        <f t="shared" si="11"/>
        <v>1</v>
      </c>
    </row>
    <row r="93" spans="1:31" ht="28.5">
      <c r="A93" s="2" t="s">
        <v>20</v>
      </c>
      <c r="B93" s="11" t="s">
        <v>175</v>
      </c>
      <c r="C93" s="262"/>
      <c r="D93" s="271"/>
      <c r="E93" s="262"/>
      <c r="F93" s="271"/>
      <c r="G93" s="271"/>
      <c r="H93" s="271"/>
      <c r="I93" s="539"/>
      <c r="J93" s="271"/>
      <c r="K93" s="262"/>
      <c r="L93" s="271"/>
      <c r="M93" s="262"/>
      <c r="N93" s="271"/>
      <c r="O93" s="238">
        <v>9.6</v>
      </c>
      <c r="P93" s="262"/>
      <c r="Q93" s="271"/>
      <c r="R93" s="262"/>
      <c r="S93" s="271"/>
      <c r="T93" s="262"/>
      <c r="U93" s="271"/>
      <c r="V93" s="262"/>
      <c r="W93" s="271"/>
      <c r="X93" s="238">
        <v>9.6</v>
      </c>
      <c r="Y93" s="262"/>
      <c r="Z93" s="271"/>
      <c r="AA93" s="262">
        <f t="shared" si="14"/>
        <v>0</v>
      </c>
      <c r="AB93" s="271">
        <f t="shared" si="14"/>
        <v>0</v>
      </c>
      <c r="AC93" s="6"/>
      <c r="AD93" s="193">
        <f t="shared" si="10"/>
        <v>0</v>
      </c>
      <c r="AE93" s="190" t="b">
        <f t="shared" si="11"/>
        <v>1</v>
      </c>
    </row>
    <row r="94" spans="1:31" ht="57">
      <c r="A94" s="2" t="s">
        <v>21</v>
      </c>
      <c r="B94" s="11" t="s">
        <v>226</v>
      </c>
      <c r="C94" s="262"/>
      <c r="D94" s="271"/>
      <c r="E94" s="262"/>
      <c r="F94" s="271"/>
      <c r="G94" s="271"/>
      <c r="H94" s="271"/>
      <c r="I94" s="539"/>
      <c r="J94" s="271"/>
      <c r="K94" s="262"/>
      <c r="L94" s="271"/>
      <c r="M94" s="262"/>
      <c r="N94" s="271"/>
      <c r="O94" s="233">
        <v>2.88</v>
      </c>
      <c r="P94" s="262"/>
      <c r="Q94" s="271"/>
      <c r="R94" s="262"/>
      <c r="S94" s="271"/>
      <c r="T94" s="262"/>
      <c r="U94" s="271"/>
      <c r="V94" s="262"/>
      <c r="W94" s="271"/>
      <c r="X94" s="233">
        <v>2.88</v>
      </c>
      <c r="Y94" s="262"/>
      <c r="Z94" s="271"/>
      <c r="AA94" s="262">
        <f t="shared" si="14"/>
        <v>0</v>
      </c>
      <c r="AB94" s="271">
        <f t="shared" si="14"/>
        <v>0</v>
      </c>
      <c r="AC94" s="6"/>
      <c r="AD94" s="193">
        <f t="shared" si="10"/>
        <v>0</v>
      </c>
      <c r="AE94" s="190" t="b">
        <f t="shared" si="11"/>
        <v>1</v>
      </c>
    </row>
    <row r="95" spans="1:31" ht="28.5">
      <c r="A95" s="2" t="s">
        <v>176</v>
      </c>
      <c r="B95" s="11" t="s">
        <v>177</v>
      </c>
      <c r="C95" s="262"/>
      <c r="D95" s="271"/>
      <c r="E95" s="262"/>
      <c r="F95" s="271"/>
      <c r="G95" s="271"/>
      <c r="H95" s="271"/>
      <c r="I95" s="539"/>
      <c r="J95" s="271"/>
      <c r="K95" s="262"/>
      <c r="L95" s="271"/>
      <c r="M95" s="262"/>
      <c r="N95" s="271"/>
      <c r="O95" s="233">
        <v>1.5</v>
      </c>
      <c r="P95" s="262"/>
      <c r="Q95" s="271"/>
      <c r="R95" s="262"/>
      <c r="S95" s="271"/>
      <c r="T95" s="262"/>
      <c r="U95" s="271"/>
      <c r="V95" s="262"/>
      <c r="W95" s="271"/>
      <c r="X95" s="233">
        <v>1.5</v>
      </c>
      <c r="Y95" s="262"/>
      <c r="Z95" s="271"/>
      <c r="AA95" s="262">
        <f t="shared" si="14"/>
        <v>0</v>
      </c>
      <c r="AB95" s="271">
        <f t="shared" si="14"/>
        <v>0</v>
      </c>
      <c r="AC95" s="6"/>
      <c r="AD95" s="193">
        <f t="shared" si="10"/>
        <v>0</v>
      </c>
      <c r="AE95" s="190" t="b">
        <f t="shared" si="11"/>
        <v>1</v>
      </c>
    </row>
    <row r="96" spans="1:31" ht="28.5">
      <c r="A96" s="2" t="s">
        <v>178</v>
      </c>
      <c r="B96" s="11" t="s">
        <v>179</v>
      </c>
      <c r="C96" s="262"/>
      <c r="D96" s="271"/>
      <c r="E96" s="262"/>
      <c r="F96" s="271"/>
      <c r="G96" s="271"/>
      <c r="H96" s="271"/>
      <c r="I96" s="539"/>
      <c r="J96" s="271"/>
      <c r="K96" s="262"/>
      <c r="L96" s="271"/>
      <c r="M96" s="262"/>
      <c r="N96" s="271"/>
      <c r="O96" s="233">
        <v>1.2</v>
      </c>
      <c r="P96" s="262"/>
      <c r="Q96" s="271"/>
      <c r="R96" s="262"/>
      <c r="S96" s="271"/>
      <c r="T96" s="262"/>
      <c r="U96" s="271"/>
      <c r="V96" s="262"/>
      <c r="W96" s="271"/>
      <c r="X96" s="233">
        <v>1.2</v>
      </c>
      <c r="Y96" s="262"/>
      <c r="Z96" s="271"/>
      <c r="AA96" s="262">
        <f t="shared" si="14"/>
        <v>0</v>
      </c>
      <c r="AB96" s="271">
        <f t="shared" si="14"/>
        <v>0</v>
      </c>
      <c r="AC96" s="6"/>
      <c r="AD96" s="193">
        <f t="shared" si="10"/>
        <v>0</v>
      </c>
      <c r="AE96" s="190" t="b">
        <f t="shared" si="11"/>
        <v>1</v>
      </c>
    </row>
    <row r="97" spans="1:31" ht="42.75">
      <c r="A97" s="2" t="s">
        <v>180</v>
      </c>
      <c r="B97" s="11" t="s">
        <v>181</v>
      </c>
      <c r="C97" s="262"/>
      <c r="D97" s="271"/>
      <c r="E97" s="262"/>
      <c r="F97" s="271"/>
      <c r="G97" s="271"/>
      <c r="H97" s="271"/>
      <c r="I97" s="539"/>
      <c r="J97" s="271"/>
      <c r="K97" s="262"/>
      <c r="L97" s="271"/>
      <c r="M97" s="262"/>
      <c r="N97" s="271"/>
      <c r="O97" s="233">
        <v>1.2</v>
      </c>
      <c r="P97" s="262"/>
      <c r="Q97" s="271"/>
      <c r="R97" s="262"/>
      <c r="S97" s="271"/>
      <c r="T97" s="262"/>
      <c r="U97" s="271"/>
      <c r="V97" s="262"/>
      <c r="W97" s="271"/>
      <c r="X97" s="233">
        <v>1.2</v>
      </c>
      <c r="Y97" s="262"/>
      <c r="Z97" s="271"/>
      <c r="AA97" s="262">
        <f t="shared" si="14"/>
        <v>0</v>
      </c>
      <c r="AB97" s="271">
        <f t="shared" si="14"/>
        <v>0</v>
      </c>
      <c r="AC97" s="6"/>
      <c r="AD97" s="193">
        <f t="shared" si="10"/>
        <v>0</v>
      </c>
      <c r="AE97" s="190" t="b">
        <f t="shared" si="11"/>
        <v>1</v>
      </c>
    </row>
    <row r="98" spans="1:31" ht="42.75">
      <c r="A98" s="2" t="s">
        <v>182</v>
      </c>
      <c r="B98" s="11" t="s">
        <v>227</v>
      </c>
      <c r="C98" s="262"/>
      <c r="D98" s="271"/>
      <c r="E98" s="262"/>
      <c r="F98" s="271"/>
      <c r="G98" s="271"/>
      <c r="H98" s="271"/>
      <c r="I98" s="539"/>
      <c r="J98" s="271"/>
      <c r="K98" s="262"/>
      <c r="L98" s="271"/>
      <c r="M98" s="262"/>
      <c r="N98" s="271"/>
      <c r="O98" s="233">
        <v>1.8</v>
      </c>
      <c r="P98" s="262"/>
      <c r="Q98" s="271"/>
      <c r="R98" s="262"/>
      <c r="S98" s="271"/>
      <c r="T98" s="262"/>
      <c r="U98" s="271"/>
      <c r="V98" s="262"/>
      <c r="W98" s="271"/>
      <c r="X98" s="233">
        <v>1.8</v>
      </c>
      <c r="Y98" s="262"/>
      <c r="Z98" s="271"/>
      <c r="AA98" s="262">
        <f t="shared" si="14"/>
        <v>0</v>
      </c>
      <c r="AB98" s="271">
        <f t="shared" si="14"/>
        <v>0</v>
      </c>
      <c r="AC98" s="6"/>
      <c r="AD98" s="193">
        <f t="shared" si="10"/>
        <v>0</v>
      </c>
      <c r="AE98" s="190" t="b">
        <f t="shared" si="11"/>
        <v>1</v>
      </c>
    </row>
    <row r="99" spans="1:31" ht="28.5">
      <c r="A99" s="2">
        <v>3.08</v>
      </c>
      <c r="B99" s="11" t="s">
        <v>265</v>
      </c>
      <c r="C99" s="262"/>
      <c r="D99" s="271"/>
      <c r="E99" s="262"/>
      <c r="F99" s="271"/>
      <c r="G99" s="271"/>
      <c r="H99" s="271"/>
      <c r="I99" s="539"/>
      <c r="J99" s="271"/>
      <c r="K99" s="262"/>
      <c r="L99" s="271"/>
      <c r="M99" s="262"/>
      <c r="N99" s="271"/>
      <c r="O99" s="233">
        <v>0.5</v>
      </c>
      <c r="P99" s="262"/>
      <c r="Q99" s="271"/>
      <c r="R99" s="262"/>
      <c r="S99" s="271"/>
      <c r="T99" s="262"/>
      <c r="U99" s="271"/>
      <c r="V99" s="262"/>
      <c r="W99" s="271"/>
      <c r="X99" s="233">
        <v>0.5</v>
      </c>
      <c r="Y99" s="262"/>
      <c r="Z99" s="271"/>
      <c r="AA99" s="262">
        <f t="shared" si="14"/>
        <v>0</v>
      </c>
      <c r="AB99" s="271">
        <f t="shared" si="14"/>
        <v>0</v>
      </c>
      <c r="AC99" s="6"/>
      <c r="AD99" s="193">
        <f t="shared" si="10"/>
        <v>0</v>
      </c>
      <c r="AE99" s="190" t="b">
        <f t="shared" si="11"/>
        <v>1</v>
      </c>
    </row>
    <row r="100" spans="1:31" ht="28.5">
      <c r="A100" s="2">
        <f t="shared" ref="A100:A107" si="16">+A99+0.01</f>
        <v>3.09</v>
      </c>
      <c r="B100" s="11" t="s">
        <v>266</v>
      </c>
      <c r="C100" s="262"/>
      <c r="D100" s="271"/>
      <c r="E100" s="262"/>
      <c r="F100" s="271"/>
      <c r="G100" s="271"/>
      <c r="H100" s="271"/>
      <c r="I100" s="539"/>
      <c r="J100" s="271"/>
      <c r="K100" s="262"/>
      <c r="L100" s="271"/>
      <c r="M100" s="262"/>
      <c r="N100" s="271"/>
      <c r="O100" s="233">
        <v>0.5</v>
      </c>
      <c r="P100" s="262"/>
      <c r="Q100" s="271"/>
      <c r="R100" s="262"/>
      <c r="S100" s="271"/>
      <c r="T100" s="262"/>
      <c r="U100" s="271"/>
      <c r="V100" s="262"/>
      <c r="W100" s="271"/>
      <c r="X100" s="233">
        <v>0.5</v>
      </c>
      <c r="Y100" s="262"/>
      <c r="Z100" s="271"/>
      <c r="AA100" s="262">
        <f t="shared" si="14"/>
        <v>0</v>
      </c>
      <c r="AB100" s="271">
        <f t="shared" si="14"/>
        <v>0</v>
      </c>
      <c r="AC100" s="6"/>
      <c r="AD100" s="193">
        <f t="shared" si="10"/>
        <v>0</v>
      </c>
      <c r="AE100" s="190" t="b">
        <f t="shared" si="11"/>
        <v>1</v>
      </c>
    </row>
    <row r="101" spans="1:31" ht="28.5">
      <c r="A101" s="2">
        <f t="shared" si="16"/>
        <v>3.0999999999999996</v>
      </c>
      <c r="B101" s="11" t="s">
        <v>267</v>
      </c>
      <c r="C101" s="262"/>
      <c r="D101" s="271"/>
      <c r="E101" s="262"/>
      <c r="F101" s="271"/>
      <c r="G101" s="271"/>
      <c r="H101" s="271"/>
      <c r="I101" s="539"/>
      <c r="J101" s="271"/>
      <c r="K101" s="262"/>
      <c r="L101" s="271"/>
      <c r="M101" s="262"/>
      <c r="N101" s="271"/>
      <c r="O101" s="234">
        <v>0.625</v>
      </c>
      <c r="P101" s="262"/>
      <c r="Q101" s="271"/>
      <c r="R101" s="262"/>
      <c r="S101" s="271"/>
      <c r="T101" s="262"/>
      <c r="U101" s="271"/>
      <c r="V101" s="262"/>
      <c r="W101" s="271"/>
      <c r="X101" s="234">
        <v>0.625</v>
      </c>
      <c r="Y101" s="262"/>
      <c r="Z101" s="271"/>
      <c r="AA101" s="262">
        <f t="shared" si="14"/>
        <v>0</v>
      </c>
      <c r="AB101" s="271">
        <f t="shared" si="14"/>
        <v>0</v>
      </c>
      <c r="AC101" s="6"/>
      <c r="AD101" s="193">
        <f t="shared" si="10"/>
        <v>0</v>
      </c>
      <c r="AE101" s="190" t="b">
        <f t="shared" si="11"/>
        <v>1</v>
      </c>
    </row>
    <row r="102" spans="1:31" ht="28.5">
      <c r="A102" s="2">
        <f t="shared" si="16"/>
        <v>3.1099999999999994</v>
      </c>
      <c r="B102" s="11" t="s">
        <v>183</v>
      </c>
      <c r="C102" s="262"/>
      <c r="D102" s="271"/>
      <c r="E102" s="262"/>
      <c r="F102" s="271"/>
      <c r="G102" s="271"/>
      <c r="H102" s="271"/>
      <c r="I102" s="539"/>
      <c r="J102" s="271"/>
      <c r="K102" s="262"/>
      <c r="L102" s="271"/>
      <c r="M102" s="262"/>
      <c r="N102" s="271"/>
      <c r="O102" s="234">
        <v>0.375</v>
      </c>
      <c r="P102" s="262"/>
      <c r="Q102" s="271"/>
      <c r="R102" s="262"/>
      <c r="S102" s="271"/>
      <c r="T102" s="262"/>
      <c r="U102" s="271"/>
      <c r="V102" s="262"/>
      <c r="W102" s="271"/>
      <c r="X102" s="234">
        <v>0.375</v>
      </c>
      <c r="Y102" s="262"/>
      <c r="Z102" s="271"/>
      <c r="AA102" s="262">
        <f t="shared" si="14"/>
        <v>0</v>
      </c>
      <c r="AB102" s="271">
        <f t="shared" si="14"/>
        <v>0</v>
      </c>
      <c r="AC102" s="6"/>
      <c r="AD102" s="193">
        <f t="shared" si="10"/>
        <v>0</v>
      </c>
      <c r="AE102" s="190" t="b">
        <f t="shared" si="11"/>
        <v>1</v>
      </c>
    </row>
    <row r="103" spans="1:31" ht="28.5">
      <c r="A103" s="2">
        <f t="shared" si="16"/>
        <v>3.1199999999999992</v>
      </c>
      <c r="B103" s="11" t="s">
        <v>184</v>
      </c>
      <c r="C103" s="262"/>
      <c r="D103" s="271"/>
      <c r="E103" s="262"/>
      <c r="F103" s="271"/>
      <c r="G103" s="271"/>
      <c r="H103" s="271"/>
      <c r="I103" s="539"/>
      <c r="J103" s="271"/>
      <c r="K103" s="262"/>
      <c r="L103" s="271"/>
      <c r="M103" s="262"/>
      <c r="N103" s="271"/>
      <c r="O103" s="234">
        <v>0.375</v>
      </c>
      <c r="P103" s="262"/>
      <c r="Q103" s="271"/>
      <c r="R103" s="262"/>
      <c r="S103" s="271"/>
      <c r="T103" s="262"/>
      <c r="U103" s="271"/>
      <c r="V103" s="262"/>
      <c r="W103" s="271"/>
      <c r="X103" s="234">
        <v>0.375</v>
      </c>
      <c r="Y103" s="262"/>
      <c r="Z103" s="271"/>
      <c r="AA103" s="262">
        <f t="shared" si="14"/>
        <v>0</v>
      </c>
      <c r="AB103" s="271">
        <f t="shared" si="14"/>
        <v>0</v>
      </c>
      <c r="AC103" s="6"/>
      <c r="AD103" s="193">
        <f t="shared" si="10"/>
        <v>0</v>
      </c>
      <c r="AE103" s="190" t="b">
        <f t="shared" si="11"/>
        <v>1</v>
      </c>
    </row>
    <row r="104" spans="1:31" ht="28.5">
      <c r="A104" s="2">
        <f t="shared" si="16"/>
        <v>3.129999999999999</v>
      </c>
      <c r="B104" s="11" t="s">
        <v>185</v>
      </c>
      <c r="C104" s="262"/>
      <c r="D104" s="271"/>
      <c r="E104" s="262"/>
      <c r="F104" s="271"/>
      <c r="G104" s="271"/>
      <c r="H104" s="271"/>
      <c r="I104" s="539"/>
      <c r="J104" s="271"/>
      <c r="K104" s="262"/>
      <c r="L104" s="271"/>
      <c r="M104" s="262"/>
      <c r="N104" s="271"/>
      <c r="O104" s="233">
        <v>0.15</v>
      </c>
      <c r="P104" s="262"/>
      <c r="Q104" s="271"/>
      <c r="R104" s="262"/>
      <c r="S104" s="271"/>
      <c r="T104" s="262"/>
      <c r="U104" s="271"/>
      <c r="V104" s="262"/>
      <c r="W104" s="271"/>
      <c r="X104" s="233">
        <v>0.15</v>
      </c>
      <c r="Y104" s="262"/>
      <c r="Z104" s="271"/>
      <c r="AA104" s="262">
        <f t="shared" si="14"/>
        <v>0</v>
      </c>
      <c r="AB104" s="271">
        <f t="shared" si="14"/>
        <v>0</v>
      </c>
      <c r="AC104" s="6"/>
      <c r="AD104" s="193">
        <f t="shared" si="10"/>
        <v>0</v>
      </c>
      <c r="AE104" s="190" t="b">
        <f t="shared" si="11"/>
        <v>1</v>
      </c>
    </row>
    <row r="105" spans="1:31" ht="28.5">
      <c r="A105" s="2">
        <f t="shared" si="16"/>
        <v>3.1399999999999988</v>
      </c>
      <c r="B105" s="11" t="s">
        <v>186</v>
      </c>
      <c r="C105" s="262"/>
      <c r="D105" s="271"/>
      <c r="E105" s="262"/>
      <c r="F105" s="271"/>
      <c r="G105" s="271"/>
      <c r="H105" s="271"/>
      <c r="I105" s="539"/>
      <c r="J105" s="271"/>
      <c r="K105" s="262"/>
      <c r="L105" s="271"/>
      <c r="M105" s="262"/>
      <c r="N105" s="271"/>
      <c r="O105" s="233">
        <v>0.15</v>
      </c>
      <c r="P105" s="262"/>
      <c r="Q105" s="271"/>
      <c r="R105" s="262"/>
      <c r="S105" s="271"/>
      <c r="T105" s="262"/>
      <c r="U105" s="271"/>
      <c r="V105" s="262"/>
      <c r="W105" s="271"/>
      <c r="X105" s="233">
        <v>0.15</v>
      </c>
      <c r="Y105" s="262"/>
      <c r="Z105" s="271"/>
      <c r="AA105" s="262">
        <f t="shared" si="14"/>
        <v>0</v>
      </c>
      <c r="AB105" s="271">
        <f t="shared" si="14"/>
        <v>0</v>
      </c>
      <c r="AC105" s="6"/>
      <c r="AD105" s="193">
        <f t="shared" si="10"/>
        <v>0</v>
      </c>
      <c r="AE105" s="190" t="b">
        <f t="shared" si="11"/>
        <v>1</v>
      </c>
    </row>
    <row r="106" spans="1:31" ht="28.5">
      <c r="A106" s="2">
        <f t="shared" si="16"/>
        <v>3.1499999999999986</v>
      </c>
      <c r="B106" s="11" t="s">
        <v>187</v>
      </c>
      <c r="C106" s="262"/>
      <c r="D106" s="271"/>
      <c r="E106" s="262"/>
      <c r="F106" s="271"/>
      <c r="G106" s="271"/>
      <c r="H106" s="271"/>
      <c r="I106" s="539"/>
      <c r="J106" s="271"/>
      <c r="K106" s="262"/>
      <c r="L106" s="271"/>
      <c r="M106" s="262"/>
      <c r="N106" s="271"/>
      <c r="O106" s="233"/>
      <c r="P106" s="262"/>
      <c r="Q106" s="271"/>
      <c r="R106" s="262"/>
      <c r="S106" s="271"/>
      <c r="T106" s="262"/>
      <c r="U106" s="271"/>
      <c r="V106" s="262"/>
      <c r="W106" s="271"/>
      <c r="X106" s="233"/>
      <c r="Y106" s="262"/>
      <c r="Z106" s="271"/>
      <c r="AA106" s="262">
        <f t="shared" si="14"/>
        <v>0</v>
      </c>
      <c r="AB106" s="271">
        <f t="shared" si="14"/>
        <v>0</v>
      </c>
      <c r="AC106" s="6"/>
      <c r="AD106" s="193">
        <f t="shared" si="10"/>
        <v>0</v>
      </c>
      <c r="AE106" s="190" t="b">
        <f t="shared" si="11"/>
        <v>1</v>
      </c>
    </row>
    <row r="107" spans="1:31" ht="28.5">
      <c r="A107" s="2">
        <f t="shared" si="16"/>
        <v>3.1599999999999984</v>
      </c>
      <c r="B107" s="11" t="s">
        <v>188</v>
      </c>
      <c r="C107" s="262"/>
      <c r="D107" s="271"/>
      <c r="E107" s="262"/>
      <c r="F107" s="271"/>
      <c r="G107" s="271"/>
      <c r="H107" s="271"/>
      <c r="I107" s="539"/>
      <c r="J107" s="271"/>
      <c r="K107" s="262"/>
      <c r="L107" s="271"/>
      <c r="M107" s="262"/>
      <c r="N107" s="271"/>
      <c r="O107" s="233">
        <v>0.25</v>
      </c>
      <c r="P107" s="262"/>
      <c r="Q107" s="271"/>
      <c r="R107" s="262"/>
      <c r="S107" s="271"/>
      <c r="T107" s="262"/>
      <c r="U107" s="271"/>
      <c r="V107" s="262"/>
      <c r="W107" s="271"/>
      <c r="X107" s="233">
        <v>0.25</v>
      </c>
      <c r="Y107" s="262"/>
      <c r="Z107" s="271"/>
      <c r="AA107" s="262">
        <f t="shared" si="14"/>
        <v>0</v>
      </c>
      <c r="AB107" s="271">
        <f t="shared" si="14"/>
        <v>0</v>
      </c>
      <c r="AC107" s="6"/>
      <c r="AD107" s="193">
        <f t="shared" si="10"/>
        <v>0</v>
      </c>
      <c r="AE107" s="190" t="b">
        <f t="shared" si="11"/>
        <v>1</v>
      </c>
    </row>
    <row r="108" spans="1:31" ht="28.5">
      <c r="A108" s="2">
        <v>3.17</v>
      </c>
      <c r="B108" s="11" t="s">
        <v>189</v>
      </c>
      <c r="C108" s="262"/>
      <c r="D108" s="271"/>
      <c r="E108" s="262"/>
      <c r="F108" s="271"/>
      <c r="G108" s="271"/>
      <c r="H108" s="271"/>
      <c r="I108" s="539"/>
      <c r="J108" s="271"/>
      <c r="K108" s="262"/>
      <c r="L108" s="271"/>
      <c r="M108" s="262"/>
      <c r="N108" s="271"/>
      <c r="O108" s="233">
        <v>0.1</v>
      </c>
      <c r="P108" s="262"/>
      <c r="Q108" s="271"/>
      <c r="R108" s="262"/>
      <c r="S108" s="271"/>
      <c r="T108" s="262"/>
      <c r="U108" s="271"/>
      <c r="V108" s="262"/>
      <c r="W108" s="271"/>
      <c r="X108" s="233">
        <v>0.1</v>
      </c>
      <c r="Y108" s="262"/>
      <c r="Z108" s="271"/>
      <c r="AA108" s="262">
        <f t="shared" si="14"/>
        <v>0</v>
      </c>
      <c r="AB108" s="271">
        <f t="shared" si="14"/>
        <v>0</v>
      </c>
      <c r="AC108" s="6"/>
      <c r="AD108" s="193">
        <f t="shared" si="10"/>
        <v>0</v>
      </c>
      <c r="AE108" s="190" t="b">
        <f t="shared" si="11"/>
        <v>1</v>
      </c>
    </row>
    <row r="109" spans="1:31" s="279" customFormat="1" ht="16.5">
      <c r="A109" s="182"/>
      <c r="B109" s="282" t="s">
        <v>235</v>
      </c>
      <c r="C109" s="282"/>
      <c r="D109" s="662"/>
      <c r="E109" s="282"/>
      <c r="F109" s="662"/>
      <c r="G109" s="662"/>
      <c r="H109" s="662"/>
      <c r="I109" s="347"/>
      <c r="J109" s="662"/>
      <c r="K109" s="282"/>
      <c r="L109" s="662"/>
      <c r="M109" s="282"/>
      <c r="N109" s="662"/>
      <c r="O109" s="280"/>
      <c r="P109" s="282"/>
      <c r="Q109" s="662"/>
      <c r="R109" s="282"/>
      <c r="S109" s="662"/>
      <c r="T109" s="282"/>
      <c r="U109" s="662"/>
      <c r="V109" s="282"/>
      <c r="W109" s="662"/>
      <c r="X109" s="280"/>
      <c r="Y109" s="282"/>
      <c r="Z109" s="662"/>
      <c r="AA109" s="282"/>
      <c r="AB109" s="662"/>
      <c r="AC109" s="282"/>
      <c r="AD109" s="278">
        <f t="shared" si="10"/>
        <v>0</v>
      </c>
      <c r="AE109" s="279" t="b">
        <f t="shared" si="11"/>
        <v>1</v>
      </c>
    </row>
    <row r="110" spans="1:31" s="279" customFormat="1" ht="16.5">
      <c r="A110" s="182"/>
      <c r="B110" s="183" t="s">
        <v>237</v>
      </c>
      <c r="C110" s="183"/>
      <c r="D110" s="659"/>
      <c r="E110" s="183"/>
      <c r="F110" s="659"/>
      <c r="G110" s="659"/>
      <c r="H110" s="659"/>
      <c r="I110" s="344"/>
      <c r="J110" s="659"/>
      <c r="K110" s="183"/>
      <c r="L110" s="659"/>
      <c r="M110" s="183"/>
      <c r="N110" s="659"/>
      <c r="O110" s="281"/>
      <c r="P110" s="183"/>
      <c r="Q110" s="659"/>
      <c r="R110" s="183"/>
      <c r="S110" s="659"/>
      <c r="T110" s="183"/>
      <c r="U110" s="659"/>
      <c r="V110" s="183"/>
      <c r="W110" s="659"/>
      <c r="X110" s="281"/>
      <c r="Y110" s="183"/>
      <c r="Z110" s="659"/>
      <c r="AA110" s="183"/>
      <c r="AB110" s="659"/>
      <c r="AC110" s="183"/>
      <c r="AD110" s="278">
        <f t="shared" si="10"/>
        <v>0</v>
      </c>
      <c r="AE110" s="279" t="b">
        <f t="shared" si="11"/>
        <v>1</v>
      </c>
    </row>
    <row r="111" spans="1:31" ht="16.5">
      <c r="A111" s="307" t="s">
        <v>269</v>
      </c>
      <c r="B111" s="12" t="s">
        <v>262</v>
      </c>
      <c r="C111" s="17"/>
      <c r="D111" s="276"/>
      <c r="E111" s="17"/>
      <c r="F111" s="276"/>
      <c r="G111" s="276"/>
      <c r="H111" s="276"/>
      <c r="I111" s="359"/>
      <c r="J111" s="276"/>
      <c r="K111" s="17"/>
      <c r="L111" s="276"/>
      <c r="M111" s="17"/>
      <c r="N111" s="276"/>
      <c r="O111" s="239"/>
      <c r="P111" s="17"/>
      <c r="Q111" s="276"/>
      <c r="R111" s="17"/>
      <c r="S111" s="276"/>
      <c r="T111" s="17"/>
      <c r="U111" s="276"/>
      <c r="V111" s="17"/>
      <c r="W111" s="276"/>
      <c r="X111" s="239"/>
      <c r="Y111" s="17"/>
      <c r="Z111" s="276"/>
      <c r="AA111" s="17"/>
      <c r="AB111" s="276"/>
      <c r="AC111" s="12"/>
      <c r="AD111" s="193">
        <f t="shared" si="10"/>
        <v>0</v>
      </c>
      <c r="AE111" s="190" t="b">
        <f t="shared" si="11"/>
        <v>1</v>
      </c>
    </row>
    <row r="112" spans="1:31" ht="16.5">
      <c r="A112" s="2"/>
      <c r="B112" s="13" t="s">
        <v>14</v>
      </c>
      <c r="C112" s="550"/>
      <c r="D112" s="663"/>
      <c r="E112" s="550"/>
      <c r="F112" s="663"/>
      <c r="G112" s="663"/>
      <c r="H112" s="663"/>
      <c r="I112" s="551"/>
      <c r="J112" s="663"/>
      <c r="K112" s="550"/>
      <c r="L112" s="663"/>
      <c r="M112" s="550"/>
      <c r="N112" s="663"/>
      <c r="O112" s="240"/>
      <c r="P112" s="550"/>
      <c r="Q112" s="663"/>
      <c r="R112" s="550"/>
      <c r="S112" s="663"/>
      <c r="T112" s="550"/>
      <c r="U112" s="663"/>
      <c r="V112" s="550"/>
      <c r="W112" s="663"/>
      <c r="X112" s="240"/>
      <c r="Y112" s="550"/>
      <c r="Z112" s="663"/>
      <c r="AA112" s="550"/>
      <c r="AB112" s="663"/>
      <c r="AC112" s="13"/>
      <c r="AD112" s="193">
        <f t="shared" si="10"/>
        <v>0</v>
      </c>
      <c r="AE112" s="190" t="b">
        <f t="shared" si="11"/>
        <v>1</v>
      </c>
    </row>
    <row r="113" spans="1:31" ht="28.5">
      <c r="A113" s="2">
        <v>3.18</v>
      </c>
      <c r="B113" s="14" t="s">
        <v>165</v>
      </c>
      <c r="C113" s="552"/>
      <c r="D113" s="664"/>
      <c r="E113" s="552"/>
      <c r="F113" s="664"/>
      <c r="G113" s="664"/>
      <c r="H113" s="664"/>
      <c r="I113" s="553"/>
      <c r="J113" s="664"/>
      <c r="K113" s="552"/>
      <c r="L113" s="664"/>
      <c r="M113" s="552"/>
      <c r="N113" s="664"/>
      <c r="O113" s="233">
        <v>3</v>
      </c>
      <c r="P113" s="552"/>
      <c r="Q113" s="664"/>
      <c r="R113" s="552"/>
      <c r="S113" s="664"/>
      <c r="T113" s="552"/>
      <c r="U113" s="664"/>
      <c r="V113" s="552"/>
      <c r="W113" s="664"/>
      <c r="X113" s="233">
        <v>3</v>
      </c>
      <c r="Y113" s="552"/>
      <c r="Z113" s="664"/>
      <c r="AA113" s="262">
        <f t="shared" ref="AA113:AB115" si="17">Y113+V113+T113</f>
        <v>0</v>
      </c>
      <c r="AB113" s="271">
        <f t="shared" si="17"/>
        <v>0</v>
      </c>
      <c r="AC113" s="14"/>
      <c r="AD113" s="193">
        <f t="shared" si="10"/>
        <v>0</v>
      </c>
      <c r="AE113" s="190" t="b">
        <f t="shared" si="11"/>
        <v>1</v>
      </c>
    </row>
    <row r="114" spans="1:31" ht="28.5">
      <c r="A114" s="2">
        <f t="shared" ref="A114:A116" si="18">+A113+0.01</f>
        <v>3.19</v>
      </c>
      <c r="B114" s="14" t="s">
        <v>166</v>
      </c>
      <c r="C114" s="552"/>
      <c r="D114" s="664"/>
      <c r="E114" s="552"/>
      <c r="F114" s="664"/>
      <c r="G114" s="664"/>
      <c r="H114" s="664"/>
      <c r="I114" s="553"/>
      <c r="J114" s="664"/>
      <c r="K114" s="552"/>
      <c r="L114" s="664"/>
      <c r="M114" s="552"/>
      <c r="N114" s="664"/>
      <c r="O114" s="233">
        <v>3.5</v>
      </c>
      <c r="P114" s="552"/>
      <c r="Q114" s="664"/>
      <c r="R114" s="552"/>
      <c r="S114" s="664"/>
      <c r="T114" s="552"/>
      <c r="U114" s="664"/>
      <c r="V114" s="552"/>
      <c r="W114" s="664"/>
      <c r="X114" s="233">
        <v>3.5</v>
      </c>
      <c r="Y114" s="552"/>
      <c r="Z114" s="664"/>
      <c r="AA114" s="262">
        <f t="shared" si="17"/>
        <v>0</v>
      </c>
      <c r="AB114" s="271">
        <f t="shared" si="17"/>
        <v>0</v>
      </c>
      <c r="AC114" s="14"/>
      <c r="AD114" s="193">
        <f t="shared" si="10"/>
        <v>0</v>
      </c>
      <c r="AE114" s="190" t="b">
        <f t="shared" si="11"/>
        <v>1</v>
      </c>
    </row>
    <row r="115" spans="1:31" ht="16.5">
      <c r="A115" s="2">
        <f t="shared" si="18"/>
        <v>3.1999999999999997</v>
      </c>
      <c r="B115" s="14" t="s">
        <v>167</v>
      </c>
      <c r="C115" s="552"/>
      <c r="D115" s="664"/>
      <c r="E115" s="552"/>
      <c r="F115" s="664"/>
      <c r="G115" s="664"/>
      <c r="H115" s="664"/>
      <c r="I115" s="553"/>
      <c r="J115" s="664"/>
      <c r="K115" s="552"/>
      <c r="L115" s="664"/>
      <c r="M115" s="552"/>
      <c r="N115" s="664"/>
      <c r="O115" s="233">
        <v>0.75</v>
      </c>
      <c r="P115" s="552"/>
      <c r="Q115" s="664"/>
      <c r="R115" s="552"/>
      <c r="S115" s="664"/>
      <c r="T115" s="552"/>
      <c r="U115" s="664"/>
      <c r="V115" s="552"/>
      <c r="W115" s="664"/>
      <c r="X115" s="233">
        <v>0.75</v>
      </c>
      <c r="Y115" s="552"/>
      <c r="Z115" s="664"/>
      <c r="AA115" s="262">
        <f t="shared" si="17"/>
        <v>0</v>
      </c>
      <c r="AB115" s="271">
        <f t="shared" si="17"/>
        <v>0</v>
      </c>
      <c r="AC115" s="14"/>
      <c r="AD115" s="193">
        <f t="shared" si="10"/>
        <v>0</v>
      </c>
      <c r="AE115" s="190" t="b">
        <f t="shared" si="11"/>
        <v>1</v>
      </c>
    </row>
    <row r="116" spans="1:31" ht="16.5">
      <c r="A116" s="2">
        <f t="shared" si="18"/>
        <v>3.2099999999999995</v>
      </c>
      <c r="B116" s="14" t="s">
        <v>158</v>
      </c>
      <c r="C116" s="552"/>
      <c r="D116" s="664"/>
      <c r="E116" s="552"/>
      <c r="F116" s="664"/>
      <c r="G116" s="664"/>
      <c r="H116" s="664"/>
      <c r="I116" s="553"/>
      <c r="J116" s="664"/>
      <c r="K116" s="552"/>
      <c r="L116" s="664"/>
      <c r="M116" s="552"/>
      <c r="N116" s="664"/>
      <c r="O116" s="241"/>
      <c r="P116" s="552"/>
      <c r="Q116" s="664"/>
      <c r="R116" s="552"/>
      <c r="S116" s="664"/>
      <c r="T116" s="552"/>
      <c r="U116" s="664"/>
      <c r="V116" s="552"/>
      <c r="W116" s="664"/>
      <c r="X116" s="241"/>
      <c r="Y116" s="552"/>
      <c r="Z116" s="664"/>
      <c r="AA116" s="552"/>
      <c r="AB116" s="664"/>
      <c r="AC116" s="14"/>
      <c r="AD116" s="193">
        <f t="shared" si="10"/>
        <v>0</v>
      </c>
      <c r="AE116" s="190" t="b">
        <f t="shared" si="11"/>
        <v>1</v>
      </c>
    </row>
    <row r="117" spans="1:31" s="279" customFormat="1" ht="16.5">
      <c r="A117" s="182"/>
      <c r="B117" s="284" t="s">
        <v>238</v>
      </c>
      <c r="C117" s="284"/>
      <c r="D117" s="665"/>
      <c r="E117" s="284"/>
      <c r="F117" s="665"/>
      <c r="G117" s="665"/>
      <c r="H117" s="665"/>
      <c r="I117" s="351"/>
      <c r="J117" s="665"/>
      <c r="K117" s="284"/>
      <c r="L117" s="665"/>
      <c r="M117" s="284"/>
      <c r="N117" s="665"/>
      <c r="O117" s="283"/>
      <c r="P117" s="284"/>
      <c r="Q117" s="665"/>
      <c r="R117" s="284"/>
      <c r="S117" s="665"/>
      <c r="T117" s="284"/>
      <c r="U117" s="665"/>
      <c r="V117" s="284"/>
      <c r="W117" s="665"/>
      <c r="X117" s="283"/>
      <c r="Y117" s="284"/>
      <c r="Z117" s="665"/>
      <c r="AA117" s="284"/>
      <c r="AB117" s="665"/>
      <c r="AC117" s="284"/>
      <c r="AD117" s="278">
        <f t="shared" si="10"/>
        <v>0</v>
      </c>
      <c r="AE117" s="279" t="b">
        <f t="shared" si="11"/>
        <v>1</v>
      </c>
    </row>
    <row r="118" spans="1:31" ht="16.5">
      <c r="A118" s="2"/>
      <c r="B118" s="15" t="s">
        <v>234</v>
      </c>
      <c r="C118" s="550"/>
      <c r="D118" s="663"/>
      <c r="E118" s="550"/>
      <c r="F118" s="663"/>
      <c r="G118" s="663"/>
      <c r="H118" s="663"/>
      <c r="I118" s="551"/>
      <c r="J118" s="663"/>
      <c r="K118" s="550"/>
      <c r="L118" s="663"/>
      <c r="M118" s="550"/>
      <c r="N118" s="663"/>
      <c r="O118" s="240"/>
      <c r="P118" s="550"/>
      <c r="Q118" s="663"/>
      <c r="R118" s="550"/>
      <c r="S118" s="663"/>
      <c r="T118" s="550"/>
      <c r="U118" s="663"/>
      <c r="V118" s="550"/>
      <c r="W118" s="663"/>
      <c r="X118" s="240"/>
      <c r="Y118" s="550"/>
      <c r="Z118" s="663"/>
      <c r="AA118" s="550"/>
      <c r="AB118" s="663"/>
      <c r="AC118" s="15"/>
      <c r="AD118" s="193">
        <f t="shared" si="10"/>
        <v>0</v>
      </c>
      <c r="AE118" s="190" t="b">
        <f t="shared" si="11"/>
        <v>1</v>
      </c>
    </row>
    <row r="119" spans="1:31" ht="28.5">
      <c r="A119" s="2">
        <v>3.22</v>
      </c>
      <c r="B119" s="11" t="s">
        <v>170</v>
      </c>
      <c r="C119" s="555"/>
      <c r="D119" s="666"/>
      <c r="E119" s="555"/>
      <c r="F119" s="666"/>
      <c r="G119" s="666"/>
      <c r="H119" s="666"/>
      <c r="I119" s="556"/>
      <c r="J119" s="666"/>
      <c r="K119" s="555"/>
      <c r="L119" s="666"/>
      <c r="M119" s="555"/>
      <c r="N119" s="666"/>
      <c r="O119" s="233">
        <v>18</v>
      </c>
      <c r="P119" s="555"/>
      <c r="Q119" s="666"/>
      <c r="R119" s="555"/>
      <c r="S119" s="666"/>
      <c r="T119" s="555"/>
      <c r="U119" s="666"/>
      <c r="V119" s="555"/>
      <c r="W119" s="666"/>
      <c r="X119" s="233">
        <v>18</v>
      </c>
      <c r="Y119" s="555"/>
      <c r="Z119" s="666"/>
      <c r="AA119" s="262">
        <f t="shared" ref="AA119:AB140" si="19">Y119+V119+T119</f>
        <v>0</v>
      </c>
      <c r="AB119" s="271">
        <f t="shared" si="19"/>
        <v>0</v>
      </c>
      <c r="AC119" s="18"/>
      <c r="AD119" s="193">
        <f t="shared" si="10"/>
        <v>0</v>
      </c>
      <c r="AE119" s="190" t="b">
        <f t="shared" si="11"/>
        <v>1</v>
      </c>
    </row>
    <row r="120" spans="1:31" ht="16.5">
      <c r="A120" s="2">
        <f t="shared" ref="A120:A121" si="20">+A119+0.01</f>
        <v>3.23</v>
      </c>
      <c r="B120" s="11" t="s">
        <v>171</v>
      </c>
      <c r="C120" s="555"/>
      <c r="D120" s="666"/>
      <c r="E120" s="555"/>
      <c r="F120" s="666"/>
      <c r="G120" s="666"/>
      <c r="H120" s="666"/>
      <c r="I120" s="556"/>
      <c r="J120" s="666"/>
      <c r="K120" s="555"/>
      <c r="L120" s="666"/>
      <c r="M120" s="555"/>
      <c r="N120" s="666"/>
      <c r="O120" s="233">
        <v>1.2</v>
      </c>
      <c r="P120" s="555"/>
      <c r="Q120" s="666"/>
      <c r="R120" s="555"/>
      <c r="S120" s="666"/>
      <c r="T120" s="555"/>
      <c r="U120" s="666"/>
      <c r="V120" s="555"/>
      <c r="W120" s="666"/>
      <c r="X120" s="233">
        <v>1.2</v>
      </c>
      <c r="Y120" s="555"/>
      <c r="Z120" s="666"/>
      <c r="AA120" s="262">
        <f t="shared" si="19"/>
        <v>0</v>
      </c>
      <c r="AB120" s="271">
        <f t="shared" si="19"/>
        <v>0</v>
      </c>
      <c r="AC120" s="18"/>
      <c r="AD120" s="193">
        <f t="shared" si="10"/>
        <v>0</v>
      </c>
      <c r="AE120" s="190" t="b">
        <f t="shared" si="11"/>
        <v>1</v>
      </c>
    </row>
    <row r="121" spans="1:31" ht="42.75">
      <c r="A121" s="2">
        <f t="shared" si="20"/>
        <v>3.2399999999999998</v>
      </c>
      <c r="B121" s="6" t="s">
        <v>264</v>
      </c>
      <c r="C121" s="555"/>
      <c r="D121" s="666"/>
      <c r="E121" s="555"/>
      <c r="F121" s="666"/>
      <c r="G121" s="666"/>
      <c r="H121" s="666"/>
      <c r="I121" s="556"/>
      <c r="J121" s="666"/>
      <c r="K121" s="555"/>
      <c r="L121" s="666"/>
      <c r="M121" s="555"/>
      <c r="N121" s="666"/>
      <c r="O121" s="233">
        <v>1</v>
      </c>
      <c r="P121" s="555"/>
      <c r="Q121" s="666"/>
      <c r="R121" s="555"/>
      <c r="S121" s="666"/>
      <c r="T121" s="555"/>
      <c r="U121" s="666"/>
      <c r="V121" s="555"/>
      <c r="W121" s="666"/>
      <c r="X121" s="233">
        <v>1</v>
      </c>
      <c r="Y121" s="555"/>
      <c r="Z121" s="666"/>
      <c r="AA121" s="262">
        <f t="shared" si="19"/>
        <v>0</v>
      </c>
      <c r="AB121" s="271">
        <f t="shared" si="19"/>
        <v>0</v>
      </c>
      <c r="AC121" s="18"/>
      <c r="AD121" s="193">
        <f t="shared" si="10"/>
        <v>0</v>
      </c>
      <c r="AE121" s="190" t="b">
        <f t="shared" si="11"/>
        <v>1</v>
      </c>
    </row>
    <row r="122" spans="1:31" ht="16.5">
      <c r="B122" s="11" t="s">
        <v>173</v>
      </c>
      <c r="C122" s="555"/>
      <c r="D122" s="666"/>
      <c r="E122" s="555"/>
      <c r="F122" s="666"/>
      <c r="G122" s="666"/>
      <c r="H122" s="666"/>
      <c r="I122" s="556"/>
      <c r="J122" s="666"/>
      <c r="K122" s="555"/>
      <c r="L122" s="666"/>
      <c r="M122" s="555"/>
      <c r="N122" s="666"/>
      <c r="O122" s="238"/>
      <c r="P122" s="555"/>
      <c r="Q122" s="666"/>
      <c r="R122" s="555"/>
      <c r="S122" s="666"/>
      <c r="T122" s="555"/>
      <c r="U122" s="666"/>
      <c r="V122" s="555"/>
      <c r="W122" s="666"/>
      <c r="X122" s="238"/>
      <c r="Y122" s="555"/>
      <c r="Z122" s="666"/>
      <c r="AA122" s="262">
        <f t="shared" si="19"/>
        <v>0</v>
      </c>
      <c r="AB122" s="271">
        <f t="shared" si="19"/>
        <v>0</v>
      </c>
      <c r="AC122" s="18"/>
      <c r="AD122" s="193">
        <f t="shared" si="10"/>
        <v>0</v>
      </c>
      <c r="AE122" s="190" t="b">
        <f t="shared" si="11"/>
        <v>1</v>
      </c>
    </row>
    <row r="123" spans="1:31" ht="16.5">
      <c r="A123" s="2" t="s">
        <v>19</v>
      </c>
      <c r="B123" s="16" t="s">
        <v>214</v>
      </c>
      <c r="C123" s="557"/>
      <c r="D123" s="260"/>
      <c r="E123" s="557"/>
      <c r="F123" s="260"/>
      <c r="G123" s="260"/>
      <c r="H123" s="260"/>
      <c r="I123" s="558"/>
      <c r="J123" s="260"/>
      <c r="K123" s="557"/>
      <c r="L123" s="260"/>
      <c r="M123" s="557"/>
      <c r="N123" s="260"/>
      <c r="O123" s="242">
        <v>3</v>
      </c>
      <c r="P123" s="557"/>
      <c r="Q123" s="260"/>
      <c r="R123" s="557"/>
      <c r="S123" s="260"/>
      <c r="T123" s="557"/>
      <c r="U123" s="260"/>
      <c r="V123" s="557"/>
      <c r="W123" s="260"/>
      <c r="X123" s="242">
        <v>3</v>
      </c>
      <c r="Y123" s="557"/>
      <c r="Z123" s="260"/>
      <c r="AA123" s="262">
        <f t="shared" si="19"/>
        <v>0</v>
      </c>
      <c r="AB123" s="271">
        <f t="shared" si="19"/>
        <v>0</v>
      </c>
      <c r="AC123" s="19"/>
      <c r="AD123" s="193">
        <f t="shared" si="10"/>
        <v>0</v>
      </c>
      <c r="AE123" s="190" t="b">
        <f t="shared" si="11"/>
        <v>1</v>
      </c>
    </row>
    <row r="124" spans="1:31" ht="28.5">
      <c r="A124" s="2" t="s">
        <v>20</v>
      </c>
      <c r="B124" s="16" t="s">
        <v>228</v>
      </c>
      <c r="C124" s="262"/>
      <c r="D124" s="271"/>
      <c r="E124" s="262"/>
      <c r="F124" s="271"/>
      <c r="G124" s="271"/>
      <c r="H124" s="271"/>
      <c r="I124" s="539"/>
      <c r="J124" s="271"/>
      <c r="K124" s="262"/>
      <c r="L124" s="271"/>
      <c r="M124" s="262"/>
      <c r="N124" s="271"/>
      <c r="O124" s="242">
        <v>3</v>
      </c>
      <c r="P124" s="262"/>
      <c r="Q124" s="271"/>
      <c r="R124" s="262"/>
      <c r="S124" s="271"/>
      <c r="T124" s="262"/>
      <c r="U124" s="271"/>
      <c r="V124" s="262"/>
      <c r="W124" s="271"/>
      <c r="X124" s="242">
        <v>3</v>
      </c>
      <c r="Y124" s="262"/>
      <c r="Z124" s="271"/>
      <c r="AA124" s="262">
        <f t="shared" si="19"/>
        <v>0</v>
      </c>
      <c r="AB124" s="271">
        <f t="shared" si="19"/>
        <v>0</v>
      </c>
      <c r="AC124" s="6"/>
      <c r="AD124" s="193">
        <f t="shared" si="10"/>
        <v>0</v>
      </c>
      <c r="AE124" s="190" t="b">
        <f t="shared" si="11"/>
        <v>1</v>
      </c>
    </row>
    <row r="125" spans="1:31" ht="28.5">
      <c r="A125" s="2" t="s">
        <v>21</v>
      </c>
      <c r="B125" s="16" t="s">
        <v>229</v>
      </c>
      <c r="C125" s="262"/>
      <c r="D125" s="271"/>
      <c r="E125" s="262"/>
      <c r="F125" s="271"/>
      <c r="G125" s="271"/>
      <c r="H125" s="271"/>
      <c r="I125" s="539"/>
      <c r="J125" s="271"/>
      <c r="K125" s="262"/>
      <c r="L125" s="271"/>
      <c r="M125" s="262"/>
      <c r="N125" s="271"/>
      <c r="O125" s="237">
        <v>9.6000000000000014</v>
      </c>
      <c r="P125" s="262"/>
      <c r="Q125" s="271"/>
      <c r="R125" s="262"/>
      <c r="S125" s="271"/>
      <c r="T125" s="262"/>
      <c r="U125" s="271"/>
      <c r="V125" s="262"/>
      <c r="W125" s="271"/>
      <c r="X125" s="237">
        <v>9.6000000000000014</v>
      </c>
      <c r="Y125" s="262"/>
      <c r="Z125" s="271"/>
      <c r="AA125" s="262">
        <f t="shared" si="19"/>
        <v>0</v>
      </c>
      <c r="AB125" s="271">
        <f t="shared" si="19"/>
        <v>0</v>
      </c>
      <c r="AC125" s="6"/>
      <c r="AD125" s="193">
        <f t="shared" si="10"/>
        <v>0</v>
      </c>
      <c r="AE125" s="190" t="b">
        <f t="shared" si="11"/>
        <v>1</v>
      </c>
    </row>
    <row r="126" spans="1:31" ht="57">
      <c r="A126" s="2" t="s">
        <v>176</v>
      </c>
      <c r="B126" s="16" t="s">
        <v>230</v>
      </c>
      <c r="C126" s="262"/>
      <c r="D126" s="271"/>
      <c r="E126" s="262"/>
      <c r="F126" s="271"/>
      <c r="G126" s="271"/>
      <c r="H126" s="271"/>
      <c r="I126" s="539"/>
      <c r="J126" s="271"/>
      <c r="K126" s="262"/>
      <c r="L126" s="271"/>
      <c r="M126" s="262"/>
      <c r="N126" s="271"/>
      <c r="O126" s="233">
        <v>2.88</v>
      </c>
      <c r="P126" s="262"/>
      <c r="Q126" s="271"/>
      <c r="R126" s="262"/>
      <c r="S126" s="271"/>
      <c r="T126" s="262"/>
      <c r="U126" s="271"/>
      <c r="V126" s="262"/>
      <c r="W126" s="271"/>
      <c r="X126" s="233">
        <v>2.88</v>
      </c>
      <c r="Y126" s="262"/>
      <c r="Z126" s="271"/>
      <c r="AA126" s="262">
        <f t="shared" si="19"/>
        <v>0</v>
      </c>
      <c r="AB126" s="271">
        <f t="shared" si="19"/>
        <v>0</v>
      </c>
      <c r="AC126" s="6"/>
      <c r="AD126" s="193">
        <f t="shared" si="10"/>
        <v>0</v>
      </c>
      <c r="AE126" s="190" t="b">
        <f t="shared" si="11"/>
        <v>1</v>
      </c>
    </row>
    <row r="127" spans="1:31" ht="28.5">
      <c r="A127" s="2" t="s">
        <v>178</v>
      </c>
      <c r="B127" s="16" t="s">
        <v>215</v>
      </c>
      <c r="C127" s="262"/>
      <c r="D127" s="271"/>
      <c r="E127" s="262"/>
      <c r="F127" s="271"/>
      <c r="G127" s="271"/>
      <c r="H127" s="271"/>
      <c r="I127" s="539"/>
      <c r="J127" s="271"/>
      <c r="K127" s="262"/>
      <c r="L127" s="271"/>
      <c r="M127" s="262"/>
      <c r="N127" s="271"/>
      <c r="O127" s="233">
        <v>1.5</v>
      </c>
      <c r="P127" s="262"/>
      <c r="Q127" s="271"/>
      <c r="R127" s="262"/>
      <c r="S127" s="271"/>
      <c r="T127" s="262"/>
      <c r="U127" s="271"/>
      <c r="V127" s="262"/>
      <c r="W127" s="271"/>
      <c r="X127" s="233">
        <v>1.5</v>
      </c>
      <c r="Y127" s="262"/>
      <c r="Z127" s="271"/>
      <c r="AA127" s="262">
        <f t="shared" si="19"/>
        <v>0</v>
      </c>
      <c r="AB127" s="271">
        <f t="shared" si="19"/>
        <v>0</v>
      </c>
      <c r="AC127" s="6"/>
      <c r="AD127" s="193">
        <f t="shared" si="10"/>
        <v>0</v>
      </c>
      <c r="AE127" s="190" t="b">
        <f t="shared" si="11"/>
        <v>1</v>
      </c>
    </row>
    <row r="128" spans="1:31" ht="28.5">
      <c r="A128" s="2" t="s">
        <v>180</v>
      </c>
      <c r="B128" s="16" t="s">
        <v>179</v>
      </c>
      <c r="C128" s="262"/>
      <c r="D128" s="271"/>
      <c r="E128" s="262"/>
      <c r="F128" s="271"/>
      <c r="G128" s="271"/>
      <c r="H128" s="271"/>
      <c r="I128" s="539"/>
      <c r="J128" s="271"/>
      <c r="K128" s="262"/>
      <c r="L128" s="271"/>
      <c r="M128" s="262"/>
      <c r="N128" s="271"/>
      <c r="O128" s="233">
        <v>1.2000000000000002</v>
      </c>
      <c r="P128" s="262"/>
      <c r="Q128" s="271"/>
      <c r="R128" s="262"/>
      <c r="S128" s="271"/>
      <c r="T128" s="262"/>
      <c r="U128" s="271"/>
      <c r="V128" s="262"/>
      <c r="W128" s="271"/>
      <c r="X128" s="233">
        <v>1.2000000000000002</v>
      </c>
      <c r="Y128" s="262"/>
      <c r="Z128" s="271"/>
      <c r="AA128" s="262">
        <f t="shared" si="19"/>
        <v>0</v>
      </c>
      <c r="AB128" s="271">
        <f t="shared" si="19"/>
        <v>0</v>
      </c>
      <c r="AC128" s="6"/>
      <c r="AD128" s="193">
        <f t="shared" si="10"/>
        <v>0</v>
      </c>
      <c r="AE128" s="190" t="b">
        <f t="shared" si="11"/>
        <v>1</v>
      </c>
    </row>
    <row r="129" spans="1:31" ht="42.75">
      <c r="A129" s="2">
        <v>3.25</v>
      </c>
      <c r="B129" s="16" t="s">
        <v>216</v>
      </c>
      <c r="C129" s="262"/>
      <c r="D129" s="271"/>
      <c r="E129" s="262"/>
      <c r="F129" s="271"/>
      <c r="G129" s="271"/>
      <c r="H129" s="271"/>
      <c r="I129" s="539"/>
      <c r="J129" s="271"/>
      <c r="K129" s="262"/>
      <c r="L129" s="271"/>
      <c r="M129" s="262"/>
      <c r="N129" s="271"/>
      <c r="O129" s="233">
        <v>1.2000000000000002</v>
      </c>
      <c r="P129" s="262"/>
      <c r="Q129" s="271"/>
      <c r="R129" s="262"/>
      <c r="S129" s="271"/>
      <c r="T129" s="262"/>
      <c r="U129" s="271"/>
      <c r="V129" s="262"/>
      <c r="W129" s="271"/>
      <c r="X129" s="233">
        <v>1.2000000000000002</v>
      </c>
      <c r="Y129" s="262"/>
      <c r="Z129" s="271"/>
      <c r="AA129" s="262">
        <f t="shared" si="19"/>
        <v>0</v>
      </c>
      <c r="AB129" s="271">
        <f t="shared" si="19"/>
        <v>0</v>
      </c>
      <c r="AC129" s="6"/>
      <c r="AD129" s="193">
        <f t="shared" si="10"/>
        <v>0</v>
      </c>
      <c r="AE129" s="190" t="b">
        <f t="shared" si="11"/>
        <v>1</v>
      </c>
    </row>
    <row r="130" spans="1:31" ht="42.75">
      <c r="A130" s="2">
        <f t="shared" ref="A130:A138" si="21">+A129+0.01</f>
        <v>3.26</v>
      </c>
      <c r="B130" s="16" t="s">
        <v>231</v>
      </c>
      <c r="C130" s="262"/>
      <c r="D130" s="271"/>
      <c r="E130" s="262"/>
      <c r="F130" s="271"/>
      <c r="G130" s="271"/>
      <c r="H130" s="271"/>
      <c r="I130" s="539"/>
      <c r="J130" s="271"/>
      <c r="K130" s="262"/>
      <c r="L130" s="271"/>
      <c r="M130" s="262"/>
      <c r="N130" s="271"/>
      <c r="O130" s="233">
        <v>1.7999999999999998</v>
      </c>
      <c r="P130" s="262"/>
      <c r="Q130" s="271"/>
      <c r="R130" s="262"/>
      <c r="S130" s="271"/>
      <c r="T130" s="262"/>
      <c r="U130" s="271"/>
      <c r="V130" s="262"/>
      <c r="W130" s="271"/>
      <c r="X130" s="233">
        <v>1.7999999999999998</v>
      </c>
      <c r="Y130" s="262"/>
      <c r="Z130" s="271"/>
      <c r="AA130" s="262">
        <f t="shared" si="19"/>
        <v>0</v>
      </c>
      <c r="AB130" s="271">
        <f t="shared" si="19"/>
        <v>0</v>
      </c>
      <c r="AC130" s="6"/>
      <c r="AD130" s="193">
        <f t="shared" si="10"/>
        <v>0</v>
      </c>
      <c r="AE130" s="190" t="b">
        <f t="shared" si="11"/>
        <v>1</v>
      </c>
    </row>
    <row r="131" spans="1:31" ht="28.5">
      <c r="A131" s="2">
        <f t="shared" si="21"/>
        <v>3.2699999999999996</v>
      </c>
      <c r="B131" s="10" t="s">
        <v>249</v>
      </c>
      <c r="C131" s="262"/>
      <c r="D131" s="271"/>
      <c r="E131" s="262"/>
      <c r="F131" s="271"/>
      <c r="G131" s="271"/>
      <c r="H131" s="271"/>
      <c r="I131" s="539"/>
      <c r="J131" s="271"/>
      <c r="K131" s="262"/>
      <c r="L131" s="271"/>
      <c r="M131" s="262"/>
      <c r="N131" s="271"/>
      <c r="O131" s="233">
        <v>1</v>
      </c>
      <c r="P131" s="262"/>
      <c r="Q131" s="271"/>
      <c r="R131" s="262"/>
      <c r="S131" s="271"/>
      <c r="T131" s="262"/>
      <c r="U131" s="271"/>
      <c r="V131" s="262"/>
      <c r="W131" s="271"/>
      <c r="X131" s="233">
        <v>1</v>
      </c>
      <c r="Y131" s="262"/>
      <c r="Z131" s="271"/>
      <c r="AA131" s="262">
        <f t="shared" si="19"/>
        <v>0</v>
      </c>
      <c r="AB131" s="271">
        <f t="shared" si="19"/>
        <v>0</v>
      </c>
      <c r="AC131" s="6"/>
      <c r="AD131" s="193">
        <f t="shared" si="10"/>
        <v>0</v>
      </c>
      <c r="AE131" s="190" t="b">
        <f t="shared" si="11"/>
        <v>1</v>
      </c>
    </row>
    <row r="132" spans="1:31" ht="28.5">
      <c r="A132" s="2">
        <f t="shared" si="21"/>
        <v>3.2799999999999994</v>
      </c>
      <c r="B132" s="10" t="s">
        <v>250</v>
      </c>
      <c r="C132" s="262"/>
      <c r="D132" s="271"/>
      <c r="E132" s="262"/>
      <c r="F132" s="271"/>
      <c r="G132" s="271"/>
      <c r="H132" s="271"/>
      <c r="I132" s="539"/>
      <c r="J132" s="271"/>
      <c r="K132" s="262"/>
      <c r="L132" s="271"/>
      <c r="M132" s="262"/>
      <c r="N132" s="271"/>
      <c r="O132" s="233">
        <v>1</v>
      </c>
      <c r="P132" s="262"/>
      <c r="Q132" s="271"/>
      <c r="R132" s="262"/>
      <c r="S132" s="271"/>
      <c r="T132" s="262"/>
      <c r="U132" s="271"/>
      <c r="V132" s="262"/>
      <c r="W132" s="271"/>
      <c r="X132" s="233">
        <v>1</v>
      </c>
      <c r="Y132" s="262"/>
      <c r="Z132" s="271"/>
      <c r="AA132" s="262">
        <f t="shared" si="19"/>
        <v>0</v>
      </c>
      <c r="AB132" s="271">
        <f t="shared" si="19"/>
        <v>0</v>
      </c>
      <c r="AC132" s="6"/>
      <c r="AD132" s="193">
        <f t="shared" si="10"/>
        <v>0</v>
      </c>
      <c r="AE132" s="190" t="b">
        <f t="shared" si="11"/>
        <v>1</v>
      </c>
    </row>
    <row r="133" spans="1:31" ht="28.5">
      <c r="A133" s="2">
        <f t="shared" si="21"/>
        <v>3.2899999999999991</v>
      </c>
      <c r="B133" s="10" t="s">
        <v>201</v>
      </c>
      <c r="C133" s="262"/>
      <c r="D133" s="271"/>
      <c r="E133" s="262"/>
      <c r="F133" s="271"/>
      <c r="G133" s="271"/>
      <c r="H133" s="271"/>
      <c r="I133" s="539"/>
      <c r="J133" s="271"/>
      <c r="K133" s="262"/>
      <c r="L133" s="271"/>
      <c r="M133" s="262"/>
      <c r="N133" s="271"/>
      <c r="O133" s="233">
        <v>1.25</v>
      </c>
      <c r="P133" s="262"/>
      <c r="Q133" s="271"/>
      <c r="R133" s="262"/>
      <c r="S133" s="271"/>
      <c r="T133" s="262"/>
      <c r="U133" s="271"/>
      <c r="V133" s="262"/>
      <c r="W133" s="271"/>
      <c r="X133" s="233">
        <v>1.25</v>
      </c>
      <c r="Y133" s="262"/>
      <c r="Z133" s="271"/>
      <c r="AA133" s="262">
        <f t="shared" si="19"/>
        <v>0</v>
      </c>
      <c r="AB133" s="271">
        <f t="shared" si="19"/>
        <v>0</v>
      </c>
      <c r="AC133" s="6"/>
      <c r="AD133" s="193">
        <f t="shared" si="10"/>
        <v>0</v>
      </c>
      <c r="AE133" s="190" t="b">
        <f t="shared" si="11"/>
        <v>1</v>
      </c>
    </row>
    <row r="134" spans="1:31" ht="28.5">
      <c r="A134" s="2">
        <f t="shared" si="21"/>
        <v>3.2999999999999989</v>
      </c>
      <c r="B134" s="10" t="s">
        <v>251</v>
      </c>
      <c r="C134" s="262"/>
      <c r="D134" s="271"/>
      <c r="E134" s="262"/>
      <c r="F134" s="271"/>
      <c r="G134" s="271"/>
      <c r="H134" s="271"/>
      <c r="I134" s="539"/>
      <c r="J134" s="271"/>
      <c r="K134" s="262"/>
      <c r="L134" s="271"/>
      <c r="M134" s="262"/>
      <c r="N134" s="271"/>
      <c r="O134" s="233">
        <v>0.75</v>
      </c>
      <c r="P134" s="262"/>
      <c r="Q134" s="271"/>
      <c r="R134" s="262"/>
      <c r="S134" s="271"/>
      <c r="T134" s="262"/>
      <c r="U134" s="271"/>
      <c r="V134" s="262"/>
      <c r="W134" s="271"/>
      <c r="X134" s="233">
        <v>0.75</v>
      </c>
      <c r="Y134" s="262"/>
      <c r="Z134" s="271"/>
      <c r="AA134" s="262">
        <f t="shared" si="19"/>
        <v>0</v>
      </c>
      <c r="AB134" s="271">
        <f t="shared" si="19"/>
        <v>0</v>
      </c>
      <c r="AC134" s="6"/>
      <c r="AD134" s="193">
        <f t="shared" si="10"/>
        <v>0</v>
      </c>
      <c r="AE134" s="190" t="b">
        <f t="shared" si="11"/>
        <v>1</v>
      </c>
    </row>
    <row r="135" spans="1:31" ht="28.5">
      <c r="A135" s="2">
        <f t="shared" si="21"/>
        <v>3.3099999999999987</v>
      </c>
      <c r="B135" s="10" t="s">
        <v>252</v>
      </c>
      <c r="C135" s="262"/>
      <c r="D135" s="271"/>
      <c r="E135" s="262"/>
      <c r="F135" s="271"/>
      <c r="G135" s="271"/>
      <c r="H135" s="271"/>
      <c r="I135" s="539"/>
      <c r="J135" s="271"/>
      <c r="K135" s="262"/>
      <c r="L135" s="271"/>
      <c r="M135" s="262"/>
      <c r="N135" s="271"/>
      <c r="O135" s="233">
        <v>0.75</v>
      </c>
      <c r="P135" s="262"/>
      <c r="Q135" s="271"/>
      <c r="R135" s="262"/>
      <c r="S135" s="271"/>
      <c r="T135" s="262"/>
      <c r="U135" s="271"/>
      <c r="V135" s="262"/>
      <c r="W135" s="271"/>
      <c r="X135" s="233">
        <v>0.75</v>
      </c>
      <c r="Y135" s="262"/>
      <c r="Z135" s="271"/>
      <c r="AA135" s="262">
        <f t="shared" si="19"/>
        <v>0</v>
      </c>
      <c r="AB135" s="271">
        <f t="shared" si="19"/>
        <v>0</v>
      </c>
      <c r="AC135" s="6"/>
      <c r="AD135" s="193">
        <f t="shared" si="10"/>
        <v>0</v>
      </c>
      <c r="AE135" s="190" t="b">
        <f t="shared" si="11"/>
        <v>1</v>
      </c>
    </row>
    <row r="136" spans="1:31" ht="28.5">
      <c r="A136" s="2">
        <f t="shared" si="21"/>
        <v>3.3199999999999985</v>
      </c>
      <c r="B136" s="10" t="s">
        <v>253</v>
      </c>
      <c r="C136" s="262"/>
      <c r="D136" s="271"/>
      <c r="E136" s="262"/>
      <c r="F136" s="271"/>
      <c r="G136" s="271"/>
      <c r="H136" s="271"/>
      <c r="I136" s="539"/>
      <c r="J136" s="271"/>
      <c r="K136" s="262"/>
      <c r="L136" s="271"/>
      <c r="M136" s="262"/>
      <c r="N136" s="271"/>
      <c r="O136" s="233">
        <v>0.2</v>
      </c>
      <c r="P136" s="262"/>
      <c r="Q136" s="271"/>
      <c r="R136" s="262"/>
      <c r="S136" s="271"/>
      <c r="T136" s="262"/>
      <c r="U136" s="271"/>
      <c r="V136" s="262"/>
      <c r="W136" s="271"/>
      <c r="X136" s="233">
        <v>0.2</v>
      </c>
      <c r="Y136" s="262"/>
      <c r="Z136" s="271"/>
      <c r="AA136" s="262">
        <f t="shared" si="19"/>
        <v>0</v>
      </c>
      <c r="AB136" s="271">
        <f t="shared" si="19"/>
        <v>0</v>
      </c>
      <c r="AC136" s="6"/>
      <c r="AD136" s="193">
        <f t="shared" ref="AD136:AD199" si="22">AB136</f>
        <v>0</v>
      </c>
      <c r="AE136" s="190" t="b">
        <f t="shared" ref="AE136:AE199" si="23">AB136=Z136</f>
        <v>1</v>
      </c>
    </row>
    <row r="137" spans="1:31" ht="28.5">
      <c r="A137" s="2">
        <f t="shared" si="21"/>
        <v>3.3299999999999983</v>
      </c>
      <c r="B137" s="10" t="s">
        <v>254</v>
      </c>
      <c r="C137" s="262"/>
      <c r="D137" s="271"/>
      <c r="E137" s="262"/>
      <c r="F137" s="271"/>
      <c r="G137" s="271"/>
      <c r="H137" s="271"/>
      <c r="I137" s="539"/>
      <c r="J137" s="271"/>
      <c r="K137" s="262"/>
      <c r="L137" s="271"/>
      <c r="M137" s="262"/>
      <c r="N137" s="271"/>
      <c r="O137" s="233">
        <v>0.2</v>
      </c>
      <c r="P137" s="262"/>
      <c r="Q137" s="271"/>
      <c r="R137" s="262"/>
      <c r="S137" s="271"/>
      <c r="T137" s="262"/>
      <c r="U137" s="271"/>
      <c r="V137" s="262"/>
      <c r="W137" s="271"/>
      <c r="X137" s="233">
        <v>0.2</v>
      </c>
      <c r="Y137" s="262"/>
      <c r="Z137" s="271"/>
      <c r="AA137" s="262">
        <f t="shared" si="19"/>
        <v>0</v>
      </c>
      <c r="AB137" s="271">
        <f t="shared" si="19"/>
        <v>0</v>
      </c>
      <c r="AC137" s="6"/>
      <c r="AD137" s="193">
        <f t="shared" si="22"/>
        <v>0</v>
      </c>
      <c r="AE137" s="190" t="b">
        <f t="shared" si="23"/>
        <v>1</v>
      </c>
    </row>
    <row r="138" spans="1:31" ht="28.5">
      <c r="A138" s="2">
        <f t="shared" si="21"/>
        <v>3.3399999999999981</v>
      </c>
      <c r="B138" s="10" t="s">
        <v>232</v>
      </c>
      <c r="C138" s="262"/>
      <c r="D138" s="271"/>
      <c r="E138" s="262"/>
      <c r="F138" s="271"/>
      <c r="G138" s="271"/>
      <c r="H138" s="271"/>
      <c r="I138" s="539"/>
      <c r="J138" s="271"/>
      <c r="K138" s="262"/>
      <c r="L138" s="271"/>
      <c r="M138" s="262"/>
      <c r="N138" s="271"/>
      <c r="O138" s="233"/>
      <c r="P138" s="262"/>
      <c r="Q138" s="271"/>
      <c r="R138" s="262"/>
      <c r="S138" s="271"/>
      <c r="T138" s="262"/>
      <c r="U138" s="271"/>
      <c r="V138" s="262"/>
      <c r="W138" s="271"/>
      <c r="X138" s="233"/>
      <c r="Y138" s="262"/>
      <c r="Z138" s="271"/>
      <c r="AA138" s="262">
        <f t="shared" si="19"/>
        <v>0</v>
      </c>
      <c r="AB138" s="271">
        <f t="shared" si="19"/>
        <v>0</v>
      </c>
      <c r="AC138" s="6"/>
      <c r="AD138" s="193">
        <f t="shared" si="22"/>
        <v>0</v>
      </c>
      <c r="AE138" s="190" t="b">
        <f t="shared" si="23"/>
        <v>1</v>
      </c>
    </row>
    <row r="139" spans="1:31" ht="28.5">
      <c r="A139" s="2">
        <v>3.35</v>
      </c>
      <c r="B139" s="10" t="s">
        <v>255</v>
      </c>
      <c r="C139" s="262"/>
      <c r="D139" s="271"/>
      <c r="E139" s="262"/>
      <c r="F139" s="271"/>
      <c r="G139" s="271"/>
      <c r="H139" s="271"/>
      <c r="I139" s="539"/>
      <c r="J139" s="271"/>
      <c r="K139" s="262"/>
      <c r="L139" s="271"/>
      <c r="M139" s="262"/>
      <c r="N139" s="271"/>
      <c r="O139" s="233">
        <v>0.5</v>
      </c>
      <c r="P139" s="262"/>
      <c r="Q139" s="271"/>
      <c r="R139" s="262"/>
      <c r="S139" s="271"/>
      <c r="T139" s="262"/>
      <c r="U139" s="271"/>
      <c r="V139" s="262"/>
      <c r="W139" s="271"/>
      <c r="X139" s="233">
        <v>0.5</v>
      </c>
      <c r="Y139" s="262"/>
      <c r="Z139" s="271"/>
      <c r="AA139" s="262">
        <f t="shared" si="19"/>
        <v>0</v>
      </c>
      <c r="AB139" s="271">
        <f t="shared" si="19"/>
        <v>0</v>
      </c>
      <c r="AC139" s="6"/>
      <c r="AD139" s="193">
        <f t="shared" si="22"/>
        <v>0</v>
      </c>
      <c r="AE139" s="190" t="b">
        <f t="shared" si="23"/>
        <v>1</v>
      </c>
    </row>
    <row r="140" spans="1:31" ht="28.5">
      <c r="A140" s="2">
        <v>3.36</v>
      </c>
      <c r="B140" s="10" t="s">
        <v>233</v>
      </c>
      <c r="C140" s="262"/>
      <c r="D140" s="271"/>
      <c r="E140" s="262"/>
      <c r="F140" s="271"/>
      <c r="G140" s="271"/>
      <c r="H140" s="271"/>
      <c r="I140" s="539"/>
      <c r="J140" s="271"/>
      <c r="K140" s="262"/>
      <c r="L140" s="271"/>
      <c r="M140" s="262"/>
      <c r="N140" s="271"/>
      <c r="O140" s="233">
        <v>0.2</v>
      </c>
      <c r="P140" s="262"/>
      <c r="Q140" s="271"/>
      <c r="R140" s="262"/>
      <c r="S140" s="271"/>
      <c r="T140" s="262"/>
      <c r="U140" s="271"/>
      <c r="V140" s="262"/>
      <c r="W140" s="271"/>
      <c r="X140" s="233">
        <v>0.2</v>
      </c>
      <c r="Y140" s="262"/>
      <c r="Z140" s="271"/>
      <c r="AA140" s="262">
        <f t="shared" si="19"/>
        <v>0</v>
      </c>
      <c r="AB140" s="271">
        <f t="shared" si="19"/>
        <v>0</v>
      </c>
      <c r="AC140" s="6"/>
      <c r="AD140" s="193">
        <f t="shared" si="22"/>
        <v>0</v>
      </c>
      <c r="AE140" s="190" t="b">
        <f t="shared" si="23"/>
        <v>1</v>
      </c>
    </row>
    <row r="141" spans="1:31" s="279" customFormat="1" ht="16.5">
      <c r="A141" s="182"/>
      <c r="B141" s="185" t="s">
        <v>235</v>
      </c>
      <c r="C141" s="185"/>
      <c r="D141" s="559"/>
      <c r="E141" s="185"/>
      <c r="F141" s="559"/>
      <c r="G141" s="559"/>
      <c r="H141" s="559"/>
      <c r="I141" s="354"/>
      <c r="J141" s="559"/>
      <c r="K141" s="185"/>
      <c r="L141" s="559"/>
      <c r="M141" s="185"/>
      <c r="N141" s="559"/>
      <c r="O141" s="263"/>
      <c r="P141" s="185"/>
      <c r="Q141" s="559"/>
      <c r="R141" s="185"/>
      <c r="S141" s="559"/>
      <c r="T141" s="185"/>
      <c r="U141" s="559"/>
      <c r="V141" s="185"/>
      <c r="W141" s="559"/>
      <c r="X141" s="263"/>
      <c r="Y141" s="185"/>
      <c r="Z141" s="559"/>
      <c r="AA141" s="185"/>
      <c r="AB141" s="559"/>
      <c r="AC141" s="185"/>
      <c r="AD141" s="278">
        <f t="shared" si="22"/>
        <v>0</v>
      </c>
      <c r="AE141" s="279" t="b">
        <f t="shared" si="23"/>
        <v>1</v>
      </c>
    </row>
    <row r="142" spans="1:31" s="279" customFormat="1" ht="16.5">
      <c r="A142" s="182"/>
      <c r="B142" s="184" t="s">
        <v>239</v>
      </c>
      <c r="C142" s="185"/>
      <c r="D142" s="559"/>
      <c r="E142" s="185"/>
      <c r="F142" s="559"/>
      <c r="G142" s="559"/>
      <c r="H142" s="559"/>
      <c r="I142" s="354"/>
      <c r="J142" s="559"/>
      <c r="K142" s="185"/>
      <c r="L142" s="559"/>
      <c r="M142" s="185"/>
      <c r="N142" s="559"/>
      <c r="O142" s="263"/>
      <c r="P142" s="185"/>
      <c r="Q142" s="559"/>
      <c r="R142" s="185"/>
      <c r="S142" s="559"/>
      <c r="T142" s="185"/>
      <c r="U142" s="559"/>
      <c r="V142" s="185"/>
      <c r="W142" s="559"/>
      <c r="X142" s="263"/>
      <c r="Y142" s="185"/>
      <c r="Z142" s="559"/>
      <c r="AA142" s="185"/>
      <c r="AB142" s="559"/>
      <c r="AC142" s="184"/>
      <c r="AD142" s="278">
        <f t="shared" si="22"/>
        <v>0</v>
      </c>
      <c r="AE142" s="279" t="b">
        <f t="shared" si="23"/>
        <v>1</v>
      </c>
    </row>
    <row r="143" spans="1:31" s="279" customFormat="1" ht="16.5">
      <c r="A143" s="182"/>
      <c r="B143" s="285" t="s">
        <v>270</v>
      </c>
      <c r="C143" s="185"/>
      <c r="D143" s="559"/>
      <c r="E143" s="185"/>
      <c r="F143" s="559"/>
      <c r="G143" s="559"/>
      <c r="H143" s="559"/>
      <c r="I143" s="354"/>
      <c r="J143" s="559"/>
      <c r="K143" s="185"/>
      <c r="L143" s="559"/>
      <c r="M143" s="185"/>
      <c r="N143" s="559"/>
      <c r="O143" s="263"/>
      <c r="P143" s="185"/>
      <c r="Q143" s="559"/>
      <c r="R143" s="185"/>
      <c r="S143" s="559"/>
      <c r="T143" s="185"/>
      <c r="U143" s="559"/>
      <c r="V143" s="185"/>
      <c r="W143" s="559"/>
      <c r="X143" s="263"/>
      <c r="Y143" s="185"/>
      <c r="Z143" s="559"/>
      <c r="AA143" s="185"/>
      <c r="AB143" s="559"/>
      <c r="AC143" s="285"/>
      <c r="AD143" s="278">
        <f t="shared" si="22"/>
        <v>0</v>
      </c>
      <c r="AE143" s="279" t="b">
        <f t="shared" si="23"/>
        <v>1</v>
      </c>
    </row>
    <row r="144" spans="1:31" ht="16.5">
      <c r="A144" s="4">
        <v>4</v>
      </c>
      <c r="B144" s="3" t="s">
        <v>23</v>
      </c>
      <c r="C144" s="17"/>
      <c r="D144" s="276"/>
      <c r="E144" s="17"/>
      <c r="F144" s="276"/>
      <c r="G144" s="276"/>
      <c r="H144" s="276"/>
      <c r="I144" s="359"/>
      <c r="J144" s="276"/>
      <c r="K144" s="17"/>
      <c r="L144" s="276"/>
      <c r="M144" s="17"/>
      <c r="N144" s="276"/>
      <c r="O144" s="239"/>
      <c r="P144" s="17"/>
      <c r="Q144" s="276"/>
      <c r="R144" s="17"/>
      <c r="S144" s="276"/>
      <c r="T144" s="17"/>
      <c r="U144" s="276"/>
      <c r="V144" s="17"/>
      <c r="W144" s="276"/>
      <c r="X144" s="239"/>
      <c r="Y144" s="17"/>
      <c r="Z144" s="276"/>
      <c r="AA144" s="17"/>
      <c r="AB144" s="276"/>
      <c r="AC144" s="3"/>
      <c r="AD144" s="193">
        <f t="shared" si="22"/>
        <v>0</v>
      </c>
      <c r="AE144" s="190" t="b">
        <f t="shared" si="23"/>
        <v>1</v>
      </c>
    </row>
    <row r="145" spans="1:31" ht="16.5">
      <c r="A145" s="2">
        <v>4.01</v>
      </c>
      <c r="B145" s="5" t="s">
        <v>24</v>
      </c>
      <c r="C145" s="262"/>
      <c r="D145" s="271"/>
      <c r="E145" s="262"/>
      <c r="F145" s="271"/>
      <c r="G145" s="271"/>
      <c r="H145" s="271"/>
      <c r="I145" s="539"/>
      <c r="J145" s="271"/>
      <c r="K145" s="262"/>
      <c r="L145" s="271"/>
      <c r="M145" s="262"/>
      <c r="N145" s="271"/>
      <c r="O145" s="234">
        <v>0.03</v>
      </c>
      <c r="P145" s="262"/>
      <c r="Q145" s="271"/>
      <c r="R145" s="262"/>
      <c r="S145" s="271"/>
      <c r="T145" s="262"/>
      <c r="U145" s="271"/>
      <c r="V145" s="262"/>
      <c r="W145" s="271"/>
      <c r="X145" s="234">
        <v>0.03</v>
      </c>
      <c r="Y145" s="262"/>
      <c r="Z145" s="271"/>
      <c r="AA145" s="262">
        <f t="shared" ref="AA145:AB146" si="24">Y145+V145+T145</f>
        <v>0</v>
      </c>
      <c r="AB145" s="271">
        <f t="shared" si="24"/>
        <v>0</v>
      </c>
      <c r="AC145" s="5"/>
      <c r="AD145" s="193">
        <f t="shared" si="22"/>
        <v>0</v>
      </c>
      <c r="AE145" s="190" t="b">
        <f t="shared" si="23"/>
        <v>1</v>
      </c>
    </row>
    <row r="146" spans="1:31" ht="28.5">
      <c r="A146" s="2">
        <v>4.0199999999999996</v>
      </c>
      <c r="B146" s="5" t="s">
        <v>25</v>
      </c>
      <c r="C146" s="262"/>
      <c r="D146" s="271"/>
      <c r="E146" s="262"/>
      <c r="F146" s="271"/>
      <c r="G146" s="271"/>
      <c r="H146" s="271"/>
      <c r="I146" s="539"/>
      <c r="J146" s="271"/>
      <c r="K146" s="262"/>
      <c r="L146" s="271"/>
      <c r="M146" s="262"/>
      <c r="N146" s="271"/>
      <c r="O146" s="234">
        <v>0.03</v>
      </c>
      <c r="P146" s="262"/>
      <c r="Q146" s="271"/>
      <c r="R146" s="262"/>
      <c r="S146" s="271"/>
      <c r="T146" s="262"/>
      <c r="U146" s="271"/>
      <c r="V146" s="262"/>
      <c r="W146" s="271"/>
      <c r="X146" s="234">
        <v>0.03</v>
      </c>
      <c r="Y146" s="262"/>
      <c r="Z146" s="271"/>
      <c r="AA146" s="262">
        <f t="shared" si="24"/>
        <v>0</v>
      </c>
      <c r="AB146" s="271">
        <f t="shared" si="24"/>
        <v>0</v>
      </c>
      <c r="AC146" s="5"/>
      <c r="AD146" s="193">
        <f t="shared" si="22"/>
        <v>0</v>
      </c>
      <c r="AE146" s="190" t="b">
        <f t="shared" si="23"/>
        <v>1</v>
      </c>
    </row>
    <row r="147" spans="1:31" s="279" customFormat="1" ht="16.5">
      <c r="A147" s="182"/>
      <c r="B147" s="185" t="s">
        <v>16</v>
      </c>
      <c r="C147" s="185"/>
      <c r="D147" s="559"/>
      <c r="E147" s="185"/>
      <c r="F147" s="559"/>
      <c r="G147" s="559"/>
      <c r="H147" s="559"/>
      <c r="I147" s="354"/>
      <c r="J147" s="559"/>
      <c r="K147" s="185"/>
      <c r="L147" s="559"/>
      <c r="M147" s="185"/>
      <c r="N147" s="559"/>
      <c r="O147" s="263"/>
      <c r="P147" s="185"/>
      <c r="Q147" s="559"/>
      <c r="R147" s="185"/>
      <c r="S147" s="559"/>
      <c r="T147" s="185"/>
      <c r="U147" s="559"/>
      <c r="V147" s="185"/>
      <c r="W147" s="559"/>
      <c r="X147" s="263"/>
      <c r="Y147" s="185"/>
      <c r="Z147" s="559"/>
      <c r="AA147" s="185">
        <f t="shared" ref="AA147:AB147" si="25">SUM(AA145:AA146)</f>
        <v>0</v>
      </c>
      <c r="AB147" s="559">
        <f t="shared" si="25"/>
        <v>0</v>
      </c>
      <c r="AC147" s="185"/>
      <c r="AD147" s="278">
        <f t="shared" si="22"/>
        <v>0</v>
      </c>
      <c r="AE147" s="279" t="b">
        <f t="shared" si="23"/>
        <v>1</v>
      </c>
    </row>
    <row r="148" spans="1:31" s="177" customFormat="1" ht="71.25">
      <c r="A148" s="4">
        <v>5</v>
      </c>
      <c r="B148" s="3" t="s">
        <v>310</v>
      </c>
      <c r="C148" s="17"/>
      <c r="D148" s="276"/>
      <c r="E148" s="17"/>
      <c r="F148" s="276"/>
      <c r="G148" s="276"/>
      <c r="H148" s="276"/>
      <c r="I148" s="359"/>
      <c r="J148" s="276"/>
      <c r="K148" s="17"/>
      <c r="L148" s="276"/>
      <c r="M148" s="17"/>
      <c r="N148" s="276"/>
      <c r="O148" s="239">
        <v>0.55000000000000004</v>
      </c>
      <c r="P148" s="17">
        <v>43</v>
      </c>
      <c r="Q148" s="276">
        <f>O148*P148</f>
        <v>23.650000000000002</v>
      </c>
      <c r="R148" s="17">
        <f>P148</f>
        <v>43</v>
      </c>
      <c r="S148" s="276">
        <f>Q148</f>
        <v>23.650000000000002</v>
      </c>
      <c r="T148" s="17"/>
      <c r="U148" s="276"/>
      <c r="V148" s="17"/>
      <c r="W148" s="276"/>
      <c r="X148" s="17">
        <v>0.55000000000000004</v>
      </c>
      <c r="Y148" s="17"/>
      <c r="Z148" s="276"/>
      <c r="AA148" s="262"/>
      <c r="AB148" s="271"/>
      <c r="AC148" s="306"/>
      <c r="AD148" s="193">
        <f t="shared" si="22"/>
        <v>0</v>
      </c>
      <c r="AE148" s="177" t="b">
        <f t="shared" si="23"/>
        <v>1</v>
      </c>
    </row>
    <row r="149" spans="1:31" s="279" customFormat="1" ht="16.5">
      <c r="A149" s="286"/>
      <c r="B149" s="184" t="s">
        <v>36</v>
      </c>
      <c r="C149" s="185">
        <f>C148</f>
        <v>0</v>
      </c>
      <c r="D149" s="559">
        <f t="shared" ref="D149:Y149" si="26">D148</f>
        <v>0</v>
      </c>
      <c r="E149" s="185">
        <f t="shared" si="26"/>
        <v>0</v>
      </c>
      <c r="F149" s="559">
        <f t="shared" si="26"/>
        <v>0</v>
      </c>
      <c r="G149" s="559">
        <f t="shared" si="26"/>
        <v>0</v>
      </c>
      <c r="H149" s="559">
        <f t="shared" si="26"/>
        <v>0</v>
      </c>
      <c r="I149" s="354">
        <f t="shared" si="26"/>
        <v>0</v>
      </c>
      <c r="J149" s="559">
        <f t="shared" si="26"/>
        <v>0</v>
      </c>
      <c r="K149" s="185">
        <f t="shared" si="26"/>
        <v>0</v>
      </c>
      <c r="L149" s="559">
        <f t="shared" si="26"/>
        <v>0</v>
      </c>
      <c r="M149" s="185">
        <f t="shared" si="26"/>
        <v>0</v>
      </c>
      <c r="N149" s="559">
        <f t="shared" si="26"/>
        <v>0</v>
      </c>
      <c r="O149" s="185">
        <f t="shared" si="26"/>
        <v>0.55000000000000004</v>
      </c>
      <c r="P149" s="185">
        <f t="shared" si="26"/>
        <v>43</v>
      </c>
      <c r="Q149" s="559">
        <f t="shared" si="26"/>
        <v>23.650000000000002</v>
      </c>
      <c r="R149" s="185">
        <f t="shared" si="26"/>
        <v>43</v>
      </c>
      <c r="S149" s="559">
        <f t="shared" si="26"/>
        <v>23.650000000000002</v>
      </c>
      <c r="T149" s="185">
        <f t="shared" si="26"/>
        <v>0</v>
      </c>
      <c r="U149" s="559">
        <f t="shared" si="26"/>
        <v>0</v>
      </c>
      <c r="V149" s="185">
        <f t="shared" si="26"/>
        <v>0</v>
      </c>
      <c r="W149" s="559">
        <f t="shared" si="26"/>
        <v>0</v>
      </c>
      <c r="X149" s="185"/>
      <c r="Y149" s="185">
        <f t="shared" si="26"/>
        <v>0</v>
      </c>
      <c r="Z149" s="559">
        <f>SUM(Z148)</f>
        <v>0</v>
      </c>
      <c r="AA149" s="185">
        <f>SUM(AA148)</f>
        <v>0</v>
      </c>
      <c r="AB149" s="559">
        <f>SUM(AB148)</f>
        <v>0</v>
      </c>
      <c r="AC149" s="184"/>
      <c r="AD149" s="278">
        <f t="shared" si="22"/>
        <v>0</v>
      </c>
      <c r="AE149" s="279" t="b">
        <f t="shared" si="23"/>
        <v>1</v>
      </c>
    </row>
    <row r="150" spans="1:31" ht="28.5">
      <c r="A150" s="4">
        <f>+A148+1</f>
        <v>6</v>
      </c>
      <c r="B150" s="3" t="s">
        <v>26</v>
      </c>
      <c r="C150" s="17"/>
      <c r="D150" s="276"/>
      <c r="E150" s="17"/>
      <c r="F150" s="276"/>
      <c r="G150" s="276"/>
      <c r="H150" s="276"/>
      <c r="I150" s="359"/>
      <c r="J150" s="276"/>
      <c r="K150" s="17"/>
      <c r="L150" s="276"/>
      <c r="M150" s="17"/>
      <c r="N150" s="276"/>
      <c r="O150" s="239"/>
      <c r="P150" s="17"/>
      <c r="Q150" s="276"/>
      <c r="R150" s="17"/>
      <c r="S150" s="276"/>
      <c r="T150" s="17"/>
      <c r="U150" s="276"/>
      <c r="V150" s="17"/>
      <c r="W150" s="276"/>
      <c r="X150" s="239"/>
      <c r="Y150" s="17"/>
      <c r="Z150" s="276"/>
      <c r="AA150" s="17"/>
      <c r="AB150" s="276"/>
      <c r="AC150" s="3"/>
      <c r="AD150" s="193">
        <f t="shared" si="22"/>
        <v>0</v>
      </c>
      <c r="AE150" s="190" t="b">
        <f t="shared" si="23"/>
        <v>1</v>
      </c>
    </row>
    <row r="151" spans="1:31" ht="16.5">
      <c r="A151" s="2">
        <v>6.01</v>
      </c>
      <c r="B151" s="12" t="s">
        <v>27</v>
      </c>
      <c r="C151" s="17"/>
      <c r="D151" s="276"/>
      <c r="E151" s="17"/>
      <c r="F151" s="276"/>
      <c r="G151" s="276"/>
      <c r="H151" s="276"/>
      <c r="I151" s="359"/>
      <c r="J151" s="276"/>
      <c r="K151" s="17"/>
      <c r="L151" s="276"/>
      <c r="M151" s="17"/>
      <c r="N151" s="276"/>
      <c r="O151" s="239"/>
      <c r="P151" s="17"/>
      <c r="Q151" s="276"/>
      <c r="R151" s="17"/>
      <c r="S151" s="276"/>
      <c r="T151" s="17"/>
      <c r="U151" s="276"/>
      <c r="V151" s="17"/>
      <c r="W151" s="276"/>
      <c r="X151" s="233">
        <v>0.2</v>
      </c>
      <c r="Y151" s="17"/>
      <c r="Z151" s="276"/>
      <c r="AA151" s="17"/>
      <c r="AB151" s="276"/>
      <c r="AC151" s="12"/>
      <c r="AD151" s="193">
        <f t="shared" si="22"/>
        <v>0</v>
      </c>
      <c r="AE151" s="190" t="b">
        <f t="shared" si="23"/>
        <v>1</v>
      </c>
    </row>
    <row r="152" spans="1:31" ht="16.5">
      <c r="A152" s="2"/>
      <c r="B152" s="5" t="s">
        <v>28</v>
      </c>
      <c r="C152" s="262"/>
      <c r="D152" s="271"/>
      <c r="E152" s="262"/>
      <c r="F152" s="271"/>
      <c r="G152" s="271"/>
      <c r="H152" s="271"/>
      <c r="I152" s="539"/>
      <c r="J152" s="271"/>
      <c r="K152" s="262"/>
      <c r="L152" s="271"/>
      <c r="M152" s="262"/>
      <c r="N152" s="271"/>
      <c r="O152" s="233">
        <v>0.2</v>
      </c>
      <c r="P152" s="262"/>
      <c r="Q152" s="271"/>
      <c r="R152" s="262"/>
      <c r="S152" s="271"/>
      <c r="T152" s="262"/>
      <c r="U152" s="271"/>
      <c r="V152" s="262"/>
      <c r="W152" s="271"/>
      <c r="X152" s="233">
        <f>0.2/12*9</f>
        <v>0.15</v>
      </c>
      <c r="Y152" s="262"/>
      <c r="Z152" s="271"/>
      <c r="AA152" s="262">
        <f t="shared" ref="AA152:AB155" si="27">Y152+V152+T152</f>
        <v>0</v>
      </c>
      <c r="AB152" s="271">
        <f t="shared" si="27"/>
        <v>0</v>
      </c>
      <c r="AC152" s="5"/>
      <c r="AD152" s="193">
        <f t="shared" si="22"/>
        <v>0</v>
      </c>
      <c r="AE152" s="190" t="b">
        <f t="shared" si="23"/>
        <v>1</v>
      </c>
    </row>
    <row r="153" spans="1:31" ht="16.5">
      <c r="A153" s="2"/>
      <c r="B153" s="5" t="s">
        <v>29</v>
      </c>
      <c r="C153" s="262"/>
      <c r="D153" s="271"/>
      <c r="E153" s="262"/>
      <c r="F153" s="271"/>
      <c r="G153" s="271"/>
      <c r="H153" s="271"/>
      <c r="I153" s="539"/>
      <c r="J153" s="271"/>
      <c r="K153" s="262"/>
      <c r="L153" s="271"/>
      <c r="M153" s="262"/>
      <c r="N153" s="271"/>
      <c r="O153" s="233">
        <f>0.2/12*9</f>
        <v>0.15</v>
      </c>
      <c r="P153" s="262"/>
      <c r="Q153" s="271"/>
      <c r="R153" s="262"/>
      <c r="S153" s="271"/>
      <c r="T153" s="262"/>
      <c r="U153" s="271"/>
      <c r="V153" s="262"/>
      <c r="W153" s="271"/>
      <c r="X153" s="233">
        <f>0.2/12*6</f>
        <v>0.1</v>
      </c>
      <c r="Y153" s="262"/>
      <c r="Z153" s="271"/>
      <c r="AA153" s="262">
        <f t="shared" si="27"/>
        <v>0</v>
      </c>
      <c r="AB153" s="271">
        <f t="shared" si="27"/>
        <v>0</v>
      </c>
      <c r="AC153" s="5"/>
      <c r="AD153" s="193">
        <f t="shared" si="22"/>
        <v>0</v>
      </c>
      <c r="AE153" s="190" t="b">
        <f t="shared" si="23"/>
        <v>1</v>
      </c>
    </row>
    <row r="154" spans="1:31" ht="16.5">
      <c r="A154" s="2"/>
      <c r="B154" s="5" t="s">
        <v>30</v>
      </c>
      <c r="C154" s="262"/>
      <c r="D154" s="271"/>
      <c r="E154" s="262"/>
      <c r="F154" s="271"/>
      <c r="G154" s="271"/>
      <c r="H154" s="271"/>
      <c r="I154" s="539"/>
      <c r="J154" s="271"/>
      <c r="K154" s="262"/>
      <c r="L154" s="271"/>
      <c r="M154" s="262"/>
      <c r="N154" s="271"/>
      <c r="O154" s="233">
        <f>0.2/12*6</f>
        <v>0.1</v>
      </c>
      <c r="P154" s="262"/>
      <c r="Q154" s="271"/>
      <c r="R154" s="262"/>
      <c r="S154" s="271"/>
      <c r="T154" s="262"/>
      <c r="U154" s="271"/>
      <c r="V154" s="262"/>
      <c r="W154" s="271"/>
      <c r="X154" s="233">
        <f>0.2/12*3</f>
        <v>0.05</v>
      </c>
      <c r="Y154" s="262"/>
      <c r="Z154" s="271"/>
      <c r="AA154" s="262">
        <f t="shared" si="27"/>
        <v>0</v>
      </c>
      <c r="AB154" s="271">
        <f t="shared" si="27"/>
        <v>0</v>
      </c>
      <c r="AC154" s="5"/>
      <c r="AD154" s="193">
        <f t="shared" si="22"/>
        <v>0</v>
      </c>
      <c r="AE154" s="190" t="b">
        <f t="shared" si="23"/>
        <v>1</v>
      </c>
    </row>
    <row r="155" spans="1:31" ht="16.5">
      <c r="A155" s="2"/>
      <c r="B155" s="5" t="s">
        <v>31</v>
      </c>
      <c r="C155" s="262"/>
      <c r="D155" s="271"/>
      <c r="E155" s="262"/>
      <c r="F155" s="271"/>
      <c r="G155" s="271"/>
      <c r="H155" s="271"/>
      <c r="I155" s="539"/>
      <c r="J155" s="271"/>
      <c r="K155" s="262"/>
      <c r="L155" s="271"/>
      <c r="M155" s="262"/>
      <c r="N155" s="271"/>
      <c r="O155" s="233">
        <f>0.2/12*3</f>
        <v>0.05</v>
      </c>
      <c r="P155" s="262"/>
      <c r="Q155" s="271"/>
      <c r="R155" s="262"/>
      <c r="S155" s="271"/>
      <c r="T155" s="262"/>
      <c r="U155" s="271"/>
      <c r="V155" s="262"/>
      <c r="W155" s="271"/>
      <c r="X155" s="233"/>
      <c r="Y155" s="262"/>
      <c r="Z155" s="271"/>
      <c r="AA155" s="262">
        <f t="shared" si="27"/>
        <v>0</v>
      </c>
      <c r="AB155" s="271">
        <f t="shared" si="27"/>
        <v>0</v>
      </c>
      <c r="AC155" s="5"/>
      <c r="AD155" s="193">
        <f t="shared" si="22"/>
        <v>0</v>
      </c>
      <c r="AE155" s="190" t="b">
        <f t="shared" si="23"/>
        <v>1</v>
      </c>
    </row>
    <row r="156" spans="1:31" s="279" customFormat="1" ht="16.5">
      <c r="A156" s="182"/>
      <c r="B156" s="185" t="s">
        <v>16</v>
      </c>
      <c r="C156" s="185"/>
      <c r="D156" s="559"/>
      <c r="E156" s="185"/>
      <c r="F156" s="559"/>
      <c r="G156" s="559"/>
      <c r="H156" s="559"/>
      <c r="I156" s="354"/>
      <c r="J156" s="559"/>
      <c r="K156" s="185"/>
      <c r="L156" s="559"/>
      <c r="M156" s="185"/>
      <c r="N156" s="559"/>
      <c r="O156" s="277"/>
      <c r="P156" s="185"/>
      <c r="Q156" s="559"/>
      <c r="R156" s="185"/>
      <c r="S156" s="559"/>
      <c r="T156" s="185"/>
      <c r="U156" s="559"/>
      <c r="V156" s="185"/>
      <c r="W156" s="559"/>
      <c r="X156" s="277"/>
      <c r="Y156" s="185">
        <f>SUM(Y152:Y155)</f>
        <v>0</v>
      </c>
      <c r="Z156" s="559">
        <f>SUM(Z152:Z155)</f>
        <v>0</v>
      </c>
      <c r="AA156" s="185">
        <f>SUM(AA152:AA155)</f>
        <v>0</v>
      </c>
      <c r="AB156" s="559">
        <f>SUM(AB152:AB155)</f>
        <v>0</v>
      </c>
      <c r="AC156" s="185"/>
      <c r="AD156" s="278">
        <f t="shared" si="22"/>
        <v>0</v>
      </c>
      <c r="AE156" s="279" t="b">
        <f t="shared" si="23"/>
        <v>1</v>
      </c>
    </row>
    <row r="157" spans="1:31" ht="28.5">
      <c r="A157" s="2">
        <f>+A151+0.01</f>
        <v>6.02</v>
      </c>
      <c r="B157" s="3" t="s">
        <v>32</v>
      </c>
      <c r="C157" s="17"/>
      <c r="D157" s="276"/>
      <c r="E157" s="17"/>
      <c r="F157" s="276"/>
      <c r="G157" s="276"/>
      <c r="H157" s="276"/>
      <c r="I157" s="359"/>
      <c r="J157" s="276"/>
      <c r="K157" s="17"/>
      <c r="L157" s="276"/>
      <c r="M157" s="17"/>
      <c r="N157" s="276"/>
      <c r="O157" s="244"/>
      <c r="P157" s="17"/>
      <c r="Q157" s="276"/>
      <c r="R157" s="17"/>
      <c r="S157" s="276"/>
      <c r="T157" s="17"/>
      <c r="U157" s="276"/>
      <c r="V157" s="17"/>
      <c r="W157" s="276"/>
      <c r="X157" s="244"/>
      <c r="Y157" s="17"/>
      <c r="Z157" s="276"/>
      <c r="AA157" s="17"/>
      <c r="AB157" s="276"/>
      <c r="AC157" s="3"/>
      <c r="AD157" s="193">
        <f t="shared" si="22"/>
        <v>0</v>
      </c>
      <c r="AE157" s="190" t="b">
        <f t="shared" si="23"/>
        <v>1</v>
      </c>
    </row>
    <row r="158" spans="1:31" ht="16.5">
      <c r="A158" s="2"/>
      <c r="B158" s="5" t="s">
        <v>28</v>
      </c>
      <c r="C158" s="262"/>
      <c r="D158" s="271"/>
      <c r="E158" s="262"/>
      <c r="F158" s="271"/>
      <c r="G158" s="271"/>
      <c r="H158" s="271"/>
      <c r="I158" s="539"/>
      <c r="J158" s="271"/>
      <c r="K158" s="262"/>
      <c r="L158" s="271"/>
      <c r="M158" s="262"/>
      <c r="N158" s="271"/>
      <c r="O158" s="233">
        <v>0.2</v>
      </c>
      <c r="P158" s="262"/>
      <c r="Q158" s="271"/>
      <c r="R158" s="262"/>
      <c r="S158" s="271"/>
      <c r="T158" s="262"/>
      <c r="U158" s="271"/>
      <c r="V158" s="262"/>
      <c r="W158" s="271"/>
      <c r="X158" s="233">
        <v>0.2</v>
      </c>
      <c r="Y158" s="262"/>
      <c r="Z158" s="271"/>
      <c r="AA158" s="262">
        <f t="shared" ref="AA158:AB161" si="28">Y158+V158+T158</f>
        <v>0</v>
      </c>
      <c r="AB158" s="271">
        <f t="shared" si="28"/>
        <v>0</v>
      </c>
      <c r="AC158" s="5"/>
      <c r="AD158" s="193">
        <f t="shared" si="22"/>
        <v>0</v>
      </c>
      <c r="AE158" s="190" t="b">
        <f t="shared" si="23"/>
        <v>1</v>
      </c>
    </row>
    <row r="159" spans="1:31" ht="16.5">
      <c r="A159" s="2"/>
      <c r="B159" s="5" t="s">
        <v>29</v>
      </c>
      <c r="C159" s="262"/>
      <c r="D159" s="271"/>
      <c r="E159" s="262"/>
      <c r="F159" s="271"/>
      <c r="G159" s="271"/>
      <c r="H159" s="271"/>
      <c r="I159" s="539"/>
      <c r="J159" s="271"/>
      <c r="K159" s="262"/>
      <c r="L159" s="271"/>
      <c r="M159" s="262"/>
      <c r="N159" s="271"/>
      <c r="O159" s="233">
        <f>0.2/12*9</f>
        <v>0.15</v>
      </c>
      <c r="P159" s="262"/>
      <c r="Q159" s="271"/>
      <c r="R159" s="262"/>
      <c r="S159" s="271"/>
      <c r="T159" s="262"/>
      <c r="U159" s="271"/>
      <c r="V159" s="262"/>
      <c r="W159" s="271"/>
      <c r="X159" s="233">
        <v>0.15</v>
      </c>
      <c r="Y159" s="262"/>
      <c r="Z159" s="271"/>
      <c r="AA159" s="262">
        <f t="shared" si="28"/>
        <v>0</v>
      </c>
      <c r="AB159" s="271">
        <f t="shared" si="28"/>
        <v>0</v>
      </c>
      <c r="AC159" s="5"/>
      <c r="AD159" s="193">
        <f t="shared" si="22"/>
        <v>0</v>
      </c>
      <c r="AE159" s="190" t="b">
        <f t="shared" si="23"/>
        <v>1</v>
      </c>
    </row>
    <row r="160" spans="1:31" ht="16.5">
      <c r="A160" s="2"/>
      <c r="B160" s="5" t="s">
        <v>30</v>
      </c>
      <c r="C160" s="262"/>
      <c r="D160" s="271"/>
      <c r="E160" s="262"/>
      <c r="F160" s="271"/>
      <c r="G160" s="271"/>
      <c r="H160" s="271"/>
      <c r="I160" s="539"/>
      <c r="J160" s="271"/>
      <c r="K160" s="262"/>
      <c r="L160" s="271"/>
      <c r="M160" s="262"/>
      <c r="N160" s="271"/>
      <c r="O160" s="233">
        <f>0.2/12*6</f>
        <v>0.1</v>
      </c>
      <c r="P160" s="262"/>
      <c r="Q160" s="271"/>
      <c r="R160" s="262"/>
      <c r="S160" s="271"/>
      <c r="T160" s="262"/>
      <c r="U160" s="271"/>
      <c r="V160" s="262"/>
      <c r="W160" s="271"/>
      <c r="X160" s="233">
        <v>0.1</v>
      </c>
      <c r="Y160" s="262"/>
      <c r="Z160" s="271"/>
      <c r="AA160" s="262">
        <f t="shared" si="28"/>
        <v>0</v>
      </c>
      <c r="AB160" s="271">
        <f t="shared" si="28"/>
        <v>0</v>
      </c>
      <c r="AC160" s="5"/>
      <c r="AD160" s="193">
        <f t="shared" si="22"/>
        <v>0</v>
      </c>
      <c r="AE160" s="190" t="b">
        <f t="shared" si="23"/>
        <v>1</v>
      </c>
    </row>
    <row r="161" spans="1:31" ht="16.5">
      <c r="A161" s="2"/>
      <c r="B161" s="5" t="s">
        <v>31</v>
      </c>
      <c r="C161" s="262"/>
      <c r="D161" s="271"/>
      <c r="E161" s="262"/>
      <c r="F161" s="271"/>
      <c r="G161" s="271"/>
      <c r="H161" s="271"/>
      <c r="I161" s="539"/>
      <c r="J161" s="271"/>
      <c r="K161" s="262"/>
      <c r="L161" s="271"/>
      <c r="M161" s="262"/>
      <c r="N161" s="271"/>
      <c r="O161" s="233">
        <v>0.05</v>
      </c>
      <c r="P161" s="262"/>
      <c r="Q161" s="271"/>
      <c r="R161" s="262"/>
      <c r="S161" s="271"/>
      <c r="T161" s="262"/>
      <c r="U161" s="271"/>
      <c r="V161" s="262"/>
      <c r="W161" s="271"/>
      <c r="X161" s="233">
        <v>0.05</v>
      </c>
      <c r="Y161" s="262"/>
      <c r="Z161" s="271"/>
      <c r="AA161" s="262">
        <f t="shared" si="28"/>
        <v>0</v>
      </c>
      <c r="AB161" s="271">
        <f t="shared" si="28"/>
        <v>0</v>
      </c>
      <c r="AC161" s="5"/>
      <c r="AD161" s="193">
        <f t="shared" si="22"/>
        <v>0</v>
      </c>
      <c r="AE161" s="190" t="b">
        <f t="shared" si="23"/>
        <v>1</v>
      </c>
    </row>
    <row r="162" spans="1:31" s="279" customFormat="1" ht="16.5">
      <c r="A162" s="182"/>
      <c r="B162" s="185" t="s">
        <v>16</v>
      </c>
      <c r="C162" s="185"/>
      <c r="D162" s="559"/>
      <c r="E162" s="185"/>
      <c r="F162" s="559"/>
      <c r="G162" s="559"/>
      <c r="H162" s="559"/>
      <c r="I162" s="354"/>
      <c r="J162" s="559"/>
      <c r="K162" s="185"/>
      <c r="L162" s="559"/>
      <c r="M162" s="185"/>
      <c r="N162" s="559"/>
      <c r="O162" s="277"/>
      <c r="P162" s="185"/>
      <c r="Q162" s="559"/>
      <c r="R162" s="185"/>
      <c r="S162" s="559"/>
      <c r="T162" s="185"/>
      <c r="U162" s="559"/>
      <c r="V162" s="185"/>
      <c r="W162" s="559"/>
      <c r="X162" s="277"/>
      <c r="Y162" s="185">
        <f>SUM(Y158:Y161)</f>
        <v>0</v>
      </c>
      <c r="Z162" s="559">
        <f>SUM(Z158:Z161)</f>
        <v>0</v>
      </c>
      <c r="AA162" s="185">
        <f>SUM(AA158:AA161)</f>
        <v>0</v>
      </c>
      <c r="AB162" s="559">
        <f>SUM(AB158:AB161)</f>
        <v>0</v>
      </c>
      <c r="AC162" s="185"/>
      <c r="AD162" s="278">
        <f t="shared" si="22"/>
        <v>0</v>
      </c>
      <c r="AE162" s="279" t="b">
        <f t="shared" si="23"/>
        <v>1</v>
      </c>
    </row>
    <row r="163" spans="1:31" ht="16.5">
      <c r="A163" s="2">
        <v>6.03</v>
      </c>
      <c r="B163" s="3" t="s">
        <v>33</v>
      </c>
      <c r="C163" s="17"/>
      <c r="D163" s="276"/>
      <c r="E163" s="17"/>
      <c r="F163" s="276"/>
      <c r="G163" s="276"/>
      <c r="H163" s="276"/>
      <c r="I163" s="359"/>
      <c r="J163" s="276"/>
      <c r="K163" s="17"/>
      <c r="L163" s="276"/>
      <c r="M163" s="17"/>
      <c r="N163" s="276"/>
      <c r="O163" s="244"/>
      <c r="P163" s="17"/>
      <c r="Q163" s="276"/>
      <c r="R163" s="17"/>
      <c r="S163" s="276"/>
      <c r="T163" s="17"/>
      <c r="U163" s="276"/>
      <c r="V163" s="17"/>
      <c r="W163" s="276"/>
      <c r="X163" s="244"/>
      <c r="Y163" s="17"/>
      <c r="Z163" s="276"/>
      <c r="AA163" s="17"/>
      <c r="AB163" s="276"/>
      <c r="AC163" s="3"/>
      <c r="AD163" s="193">
        <f t="shared" si="22"/>
        <v>0</v>
      </c>
      <c r="AE163" s="190" t="b">
        <f t="shared" si="23"/>
        <v>1</v>
      </c>
    </row>
    <row r="164" spans="1:31" ht="16.5">
      <c r="A164" s="2"/>
      <c r="B164" s="5" t="s">
        <v>28</v>
      </c>
      <c r="C164" s="262"/>
      <c r="D164" s="271"/>
      <c r="E164" s="262"/>
      <c r="F164" s="271"/>
      <c r="G164" s="271"/>
      <c r="H164" s="271"/>
      <c r="I164" s="539"/>
      <c r="J164" s="271"/>
      <c r="K164" s="262"/>
      <c r="L164" s="271"/>
      <c r="M164" s="262"/>
      <c r="N164" s="271"/>
      <c r="O164" s="234">
        <v>0.06</v>
      </c>
      <c r="P164" s="262"/>
      <c r="Q164" s="271"/>
      <c r="R164" s="262"/>
      <c r="S164" s="271"/>
      <c r="T164" s="262"/>
      <c r="U164" s="271"/>
      <c r="V164" s="262"/>
      <c r="W164" s="271"/>
      <c r="X164" s="234">
        <v>0.06</v>
      </c>
      <c r="Y164" s="262"/>
      <c r="Z164" s="271"/>
      <c r="AA164" s="262">
        <f t="shared" ref="AA164:AB167" si="29">Y164+V164+T164</f>
        <v>0</v>
      </c>
      <c r="AB164" s="271">
        <f t="shared" si="29"/>
        <v>0</v>
      </c>
      <c r="AC164" s="5"/>
      <c r="AD164" s="193">
        <f t="shared" si="22"/>
        <v>0</v>
      </c>
      <c r="AE164" s="190" t="b">
        <f t="shared" si="23"/>
        <v>1</v>
      </c>
    </row>
    <row r="165" spans="1:31" ht="16.5">
      <c r="A165" s="2"/>
      <c r="B165" s="5" t="s">
        <v>29</v>
      </c>
      <c r="C165" s="262"/>
      <c r="D165" s="271"/>
      <c r="E165" s="262"/>
      <c r="F165" s="271"/>
      <c r="G165" s="271"/>
      <c r="H165" s="271"/>
      <c r="I165" s="539"/>
      <c r="J165" s="271"/>
      <c r="K165" s="262"/>
      <c r="L165" s="271"/>
      <c r="M165" s="262"/>
      <c r="N165" s="271"/>
      <c r="O165" s="234">
        <f>0.06/12*9</f>
        <v>4.4999999999999998E-2</v>
      </c>
      <c r="P165" s="262"/>
      <c r="Q165" s="271"/>
      <c r="R165" s="262"/>
      <c r="S165" s="271"/>
      <c r="T165" s="262"/>
      <c r="U165" s="271"/>
      <c r="V165" s="262"/>
      <c r="W165" s="271"/>
      <c r="X165" s="234">
        <v>4.4999999999999998E-2</v>
      </c>
      <c r="Y165" s="262"/>
      <c r="Z165" s="271"/>
      <c r="AA165" s="262">
        <f t="shared" si="29"/>
        <v>0</v>
      </c>
      <c r="AB165" s="271">
        <f t="shared" si="29"/>
        <v>0</v>
      </c>
      <c r="AC165" s="5"/>
      <c r="AD165" s="193">
        <f t="shared" si="22"/>
        <v>0</v>
      </c>
      <c r="AE165" s="190" t="b">
        <f t="shared" si="23"/>
        <v>1</v>
      </c>
    </row>
    <row r="166" spans="1:31" ht="16.5">
      <c r="A166" s="2"/>
      <c r="B166" s="5" t="s">
        <v>30</v>
      </c>
      <c r="C166" s="262"/>
      <c r="D166" s="271"/>
      <c r="E166" s="262"/>
      <c r="F166" s="271"/>
      <c r="G166" s="271"/>
      <c r="H166" s="271"/>
      <c r="I166" s="539"/>
      <c r="J166" s="271"/>
      <c r="K166" s="262"/>
      <c r="L166" s="271"/>
      <c r="M166" s="262"/>
      <c r="N166" s="271"/>
      <c r="O166" s="234">
        <f>0.06/12*6</f>
        <v>0.03</v>
      </c>
      <c r="P166" s="262"/>
      <c r="Q166" s="271"/>
      <c r="R166" s="262"/>
      <c r="S166" s="271"/>
      <c r="T166" s="262"/>
      <c r="U166" s="271"/>
      <c r="V166" s="262"/>
      <c r="W166" s="271"/>
      <c r="X166" s="234">
        <v>0.03</v>
      </c>
      <c r="Y166" s="262"/>
      <c r="Z166" s="271"/>
      <c r="AA166" s="262">
        <f t="shared" si="29"/>
        <v>0</v>
      </c>
      <c r="AB166" s="271">
        <f t="shared" si="29"/>
        <v>0</v>
      </c>
      <c r="AC166" s="5"/>
      <c r="AD166" s="193">
        <f t="shared" si="22"/>
        <v>0</v>
      </c>
      <c r="AE166" s="190" t="b">
        <f t="shared" si="23"/>
        <v>1</v>
      </c>
    </row>
    <row r="167" spans="1:31" ht="16.5">
      <c r="A167" s="2"/>
      <c r="B167" s="5" t="s">
        <v>31</v>
      </c>
      <c r="C167" s="262"/>
      <c r="D167" s="271"/>
      <c r="E167" s="262"/>
      <c r="F167" s="271"/>
      <c r="G167" s="271"/>
      <c r="H167" s="271"/>
      <c r="I167" s="539"/>
      <c r="J167" s="271"/>
      <c r="K167" s="262"/>
      <c r="L167" s="271"/>
      <c r="M167" s="262"/>
      <c r="N167" s="271"/>
      <c r="O167" s="234">
        <f>0.06/12*3</f>
        <v>1.4999999999999999E-2</v>
      </c>
      <c r="P167" s="262"/>
      <c r="Q167" s="271"/>
      <c r="R167" s="262"/>
      <c r="S167" s="271"/>
      <c r="T167" s="262"/>
      <c r="U167" s="271"/>
      <c r="V167" s="262"/>
      <c r="W167" s="271"/>
      <c r="X167" s="234">
        <v>1.4999999999999999E-2</v>
      </c>
      <c r="Y167" s="262"/>
      <c r="Z167" s="271"/>
      <c r="AA167" s="262">
        <f t="shared" si="29"/>
        <v>0</v>
      </c>
      <c r="AB167" s="271">
        <f t="shared" si="29"/>
        <v>0</v>
      </c>
      <c r="AC167" s="5"/>
      <c r="AD167" s="193">
        <f t="shared" si="22"/>
        <v>0</v>
      </c>
      <c r="AE167" s="190" t="b">
        <f t="shared" si="23"/>
        <v>1</v>
      </c>
    </row>
    <row r="168" spans="1:31" s="279" customFormat="1" ht="16.5">
      <c r="A168" s="182"/>
      <c r="B168" s="185" t="s">
        <v>16</v>
      </c>
      <c r="C168" s="185"/>
      <c r="D168" s="559"/>
      <c r="E168" s="185"/>
      <c r="F168" s="559"/>
      <c r="G168" s="559"/>
      <c r="H168" s="559"/>
      <c r="I168" s="354"/>
      <c r="J168" s="559"/>
      <c r="K168" s="185"/>
      <c r="L168" s="559"/>
      <c r="M168" s="185"/>
      <c r="N168" s="559"/>
      <c r="O168" s="277"/>
      <c r="P168" s="185"/>
      <c r="Q168" s="559"/>
      <c r="R168" s="185"/>
      <c r="S168" s="559"/>
      <c r="T168" s="185"/>
      <c r="U168" s="559"/>
      <c r="V168" s="185"/>
      <c r="W168" s="559"/>
      <c r="X168" s="277"/>
      <c r="Y168" s="185">
        <f>SUM(Y164:Y167)</f>
        <v>0</v>
      </c>
      <c r="Z168" s="559">
        <f t="shared" ref="Z168:AB168" si="30">SUM(Z164:Z167)</f>
        <v>0</v>
      </c>
      <c r="AA168" s="185">
        <f>SUM(AA164:AA167)</f>
        <v>0</v>
      </c>
      <c r="AB168" s="559">
        <f t="shared" si="30"/>
        <v>0</v>
      </c>
      <c r="AC168" s="185"/>
      <c r="AD168" s="278">
        <f t="shared" si="22"/>
        <v>0</v>
      </c>
      <c r="AE168" s="279" t="b">
        <f t="shared" si="23"/>
        <v>1</v>
      </c>
    </row>
    <row r="169" spans="1:31" ht="28.5">
      <c r="A169" s="2">
        <v>6.04</v>
      </c>
      <c r="B169" s="3" t="s">
        <v>34</v>
      </c>
      <c r="C169" s="17"/>
      <c r="D169" s="276"/>
      <c r="E169" s="17"/>
      <c r="F169" s="276"/>
      <c r="G169" s="276"/>
      <c r="H169" s="276"/>
      <c r="I169" s="359"/>
      <c r="J169" s="276"/>
      <c r="K169" s="17"/>
      <c r="L169" s="276"/>
      <c r="M169" s="17"/>
      <c r="N169" s="276"/>
      <c r="O169" s="244"/>
      <c r="P169" s="17"/>
      <c r="Q169" s="276"/>
      <c r="R169" s="17"/>
      <c r="S169" s="276"/>
      <c r="T169" s="17"/>
      <c r="U169" s="276"/>
      <c r="V169" s="17"/>
      <c r="W169" s="276"/>
      <c r="X169" s="244"/>
      <c r="Y169" s="17"/>
      <c r="Z169" s="276"/>
      <c r="AA169" s="17"/>
      <c r="AB169" s="276"/>
      <c r="AC169" s="3"/>
      <c r="AD169" s="193">
        <f t="shared" si="22"/>
        <v>0</v>
      </c>
      <c r="AE169" s="190" t="b">
        <f t="shared" si="23"/>
        <v>1</v>
      </c>
    </row>
    <row r="170" spans="1:31" ht="16.5">
      <c r="A170" s="2"/>
      <c r="B170" s="5" t="s">
        <v>28</v>
      </c>
      <c r="C170" s="262"/>
      <c r="D170" s="271"/>
      <c r="E170" s="262"/>
      <c r="F170" s="271"/>
      <c r="G170" s="271"/>
      <c r="H170" s="271"/>
      <c r="I170" s="539"/>
      <c r="J170" s="271"/>
      <c r="K170" s="262"/>
      <c r="L170" s="271"/>
      <c r="M170" s="262"/>
      <c r="N170" s="271"/>
      <c r="O170" s="234">
        <f>0.06</f>
        <v>0.06</v>
      </c>
      <c r="P170" s="262"/>
      <c r="Q170" s="271"/>
      <c r="R170" s="262"/>
      <c r="S170" s="271"/>
      <c r="T170" s="262"/>
      <c r="U170" s="271"/>
      <c r="V170" s="262"/>
      <c r="W170" s="271"/>
      <c r="X170" s="234">
        <v>0.06</v>
      </c>
      <c r="Y170" s="262"/>
      <c r="Z170" s="271"/>
      <c r="AA170" s="262">
        <f t="shared" ref="AA170:AB173" si="31">Y170+V170+T170</f>
        <v>0</v>
      </c>
      <c r="AB170" s="271">
        <f t="shared" si="31"/>
        <v>0</v>
      </c>
      <c r="AC170" s="5"/>
      <c r="AD170" s="193">
        <f t="shared" si="22"/>
        <v>0</v>
      </c>
      <c r="AE170" s="190" t="b">
        <f t="shared" si="23"/>
        <v>1</v>
      </c>
    </row>
    <row r="171" spans="1:31" ht="16.5">
      <c r="A171" s="2"/>
      <c r="B171" s="5" t="s">
        <v>29</v>
      </c>
      <c r="C171" s="262"/>
      <c r="D171" s="271"/>
      <c r="E171" s="262"/>
      <c r="F171" s="271"/>
      <c r="G171" s="271"/>
      <c r="H171" s="271"/>
      <c r="I171" s="539"/>
      <c r="J171" s="271"/>
      <c r="K171" s="262"/>
      <c r="L171" s="271"/>
      <c r="M171" s="262"/>
      <c r="N171" s="271"/>
      <c r="O171" s="234">
        <f>0.06/12*9</f>
        <v>4.4999999999999998E-2</v>
      </c>
      <c r="P171" s="262"/>
      <c r="Q171" s="271"/>
      <c r="R171" s="262"/>
      <c r="S171" s="271"/>
      <c r="T171" s="262"/>
      <c r="U171" s="271"/>
      <c r="V171" s="262"/>
      <c r="W171" s="271"/>
      <c r="X171" s="234">
        <v>4.4999999999999998E-2</v>
      </c>
      <c r="Y171" s="262"/>
      <c r="Z171" s="271"/>
      <c r="AA171" s="262">
        <f t="shared" si="31"/>
        <v>0</v>
      </c>
      <c r="AB171" s="271">
        <f t="shared" si="31"/>
        <v>0</v>
      </c>
      <c r="AC171" s="5"/>
      <c r="AD171" s="193">
        <f t="shared" si="22"/>
        <v>0</v>
      </c>
      <c r="AE171" s="190" t="b">
        <f t="shared" si="23"/>
        <v>1</v>
      </c>
    </row>
    <row r="172" spans="1:31" ht="16.5">
      <c r="A172" s="2"/>
      <c r="B172" s="5" t="s">
        <v>30</v>
      </c>
      <c r="C172" s="262"/>
      <c r="D172" s="271"/>
      <c r="E172" s="262"/>
      <c r="F172" s="271"/>
      <c r="G172" s="271"/>
      <c r="H172" s="271"/>
      <c r="I172" s="539"/>
      <c r="J172" s="271"/>
      <c r="K172" s="262"/>
      <c r="L172" s="271"/>
      <c r="M172" s="262"/>
      <c r="N172" s="271"/>
      <c r="O172" s="234">
        <f>0.06/12*6</f>
        <v>0.03</v>
      </c>
      <c r="P172" s="262"/>
      <c r="Q172" s="271"/>
      <c r="R172" s="262"/>
      <c r="S172" s="271"/>
      <c r="T172" s="262"/>
      <c r="U172" s="271"/>
      <c r="V172" s="262"/>
      <c r="W172" s="271"/>
      <c r="X172" s="234">
        <v>0.03</v>
      </c>
      <c r="Y172" s="262"/>
      <c r="Z172" s="271"/>
      <c r="AA172" s="262">
        <f t="shared" si="31"/>
        <v>0</v>
      </c>
      <c r="AB172" s="271">
        <f t="shared" si="31"/>
        <v>0</v>
      </c>
      <c r="AC172" s="5"/>
      <c r="AD172" s="193">
        <f t="shared" si="22"/>
        <v>0</v>
      </c>
      <c r="AE172" s="190" t="b">
        <f t="shared" si="23"/>
        <v>1</v>
      </c>
    </row>
    <row r="173" spans="1:31" ht="16.5">
      <c r="A173" s="2"/>
      <c r="B173" s="5" t="s">
        <v>31</v>
      </c>
      <c r="C173" s="262"/>
      <c r="D173" s="271"/>
      <c r="E173" s="262"/>
      <c r="F173" s="271"/>
      <c r="G173" s="271"/>
      <c r="H173" s="271"/>
      <c r="I173" s="539"/>
      <c r="J173" s="271"/>
      <c r="K173" s="262"/>
      <c r="L173" s="271"/>
      <c r="M173" s="262"/>
      <c r="N173" s="271"/>
      <c r="O173" s="234">
        <f>0.06/12*3</f>
        <v>1.4999999999999999E-2</v>
      </c>
      <c r="P173" s="262"/>
      <c r="Q173" s="271"/>
      <c r="R173" s="262"/>
      <c r="S173" s="271"/>
      <c r="T173" s="262"/>
      <c r="U173" s="271"/>
      <c r="V173" s="262"/>
      <c r="W173" s="271"/>
      <c r="X173" s="234">
        <v>1.4999999999999999E-2</v>
      </c>
      <c r="Y173" s="262"/>
      <c r="Z173" s="271"/>
      <c r="AA173" s="262">
        <f t="shared" si="31"/>
        <v>0</v>
      </c>
      <c r="AB173" s="271">
        <f t="shared" si="31"/>
        <v>0</v>
      </c>
      <c r="AC173" s="5"/>
      <c r="AD173" s="193">
        <f t="shared" si="22"/>
        <v>0</v>
      </c>
      <c r="AE173" s="190" t="b">
        <f t="shared" si="23"/>
        <v>1</v>
      </c>
    </row>
    <row r="174" spans="1:31" s="279" customFormat="1" ht="16.5">
      <c r="A174" s="182"/>
      <c r="B174" s="185" t="s">
        <v>16</v>
      </c>
      <c r="C174" s="185"/>
      <c r="D174" s="559"/>
      <c r="E174" s="185"/>
      <c r="F174" s="559"/>
      <c r="G174" s="559"/>
      <c r="H174" s="559"/>
      <c r="I174" s="354"/>
      <c r="J174" s="559"/>
      <c r="K174" s="185"/>
      <c r="L174" s="559"/>
      <c r="M174" s="185"/>
      <c r="N174" s="559"/>
      <c r="O174" s="277"/>
      <c r="P174" s="185"/>
      <c r="Q174" s="559"/>
      <c r="R174" s="185"/>
      <c r="S174" s="559"/>
      <c r="T174" s="185"/>
      <c r="U174" s="559"/>
      <c r="V174" s="185"/>
      <c r="W174" s="559"/>
      <c r="X174" s="277"/>
      <c r="Y174" s="185">
        <f>SUM(Y170:Y173)</f>
        <v>0</v>
      </c>
      <c r="Z174" s="559">
        <f t="shared" ref="Z174:AB174" si="32">SUM(Z170:Z173)</f>
        <v>0</v>
      </c>
      <c r="AA174" s="185">
        <f t="shared" si="32"/>
        <v>0</v>
      </c>
      <c r="AB174" s="559">
        <f t="shared" si="32"/>
        <v>0</v>
      </c>
      <c r="AC174" s="185"/>
      <c r="AD174" s="278">
        <f t="shared" si="22"/>
        <v>0</v>
      </c>
      <c r="AE174" s="279" t="b">
        <f t="shared" si="23"/>
        <v>1</v>
      </c>
    </row>
    <row r="175" spans="1:31" ht="16.5">
      <c r="A175" s="2">
        <v>6.05</v>
      </c>
      <c r="B175" s="3" t="s">
        <v>35</v>
      </c>
      <c r="C175" s="17"/>
      <c r="D175" s="276"/>
      <c r="E175" s="17"/>
      <c r="F175" s="276"/>
      <c r="G175" s="276"/>
      <c r="H175" s="276"/>
      <c r="I175" s="359"/>
      <c r="J175" s="276"/>
      <c r="K175" s="17"/>
      <c r="L175" s="276"/>
      <c r="M175" s="17"/>
      <c r="N175" s="276"/>
      <c r="O175" s="244"/>
      <c r="P175" s="17"/>
      <c r="Q175" s="276"/>
      <c r="R175" s="17"/>
      <c r="S175" s="276"/>
      <c r="T175" s="17"/>
      <c r="U175" s="276"/>
      <c r="V175" s="17"/>
      <c r="W175" s="276"/>
      <c r="X175" s="244"/>
      <c r="Y175" s="17"/>
      <c r="Z175" s="276"/>
      <c r="AA175" s="17"/>
      <c r="AB175" s="276"/>
      <c r="AC175" s="3"/>
      <c r="AD175" s="193">
        <f t="shared" si="22"/>
        <v>0</v>
      </c>
      <c r="AE175" s="190" t="b">
        <f t="shared" si="23"/>
        <v>1</v>
      </c>
    </row>
    <row r="176" spans="1:31" ht="16.5">
      <c r="A176" s="2"/>
      <c r="B176" s="5" t="s">
        <v>28</v>
      </c>
      <c r="C176" s="262"/>
      <c r="D176" s="271"/>
      <c r="E176" s="262"/>
      <c r="F176" s="271"/>
      <c r="G176" s="271"/>
      <c r="H176" s="271"/>
      <c r="I176" s="539"/>
      <c r="J176" s="271"/>
      <c r="K176" s="262"/>
      <c r="L176" s="271"/>
      <c r="M176" s="262"/>
      <c r="N176" s="271"/>
      <c r="O176" s="234">
        <f>0.06</f>
        <v>0.06</v>
      </c>
      <c r="P176" s="262"/>
      <c r="Q176" s="271"/>
      <c r="R176" s="262"/>
      <c r="S176" s="271"/>
      <c r="T176" s="262"/>
      <c r="U176" s="271"/>
      <c r="V176" s="262"/>
      <c r="W176" s="271"/>
      <c r="X176" s="234">
        <v>0.06</v>
      </c>
      <c r="Y176" s="262"/>
      <c r="Z176" s="271"/>
      <c r="AA176" s="262">
        <f t="shared" ref="AA176:AB179" si="33">Y176+V176+T176</f>
        <v>0</v>
      </c>
      <c r="AB176" s="271">
        <f t="shared" si="33"/>
        <v>0</v>
      </c>
      <c r="AC176" s="5"/>
      <c r="AD176" s="193">
        <f t="shared" si="22"/>
        <v>0</v>
      </c>
      <c r="AE176" s="190" t="b">
        <f t="shared" si="23"/>
        <v>1</v>
      </c>
    </row>
    <row r="177" spans="1:31" ht="16.5">
      <c r="A177" s="2"/>
      <c r="B177" s="5" t="s">
        <v>29</v>
      </c>
      <c r="C177" s="262"/>
      <c r="D177" s="271"/>
      <c r="E177" s="262"/>
      <c r="F177" s="271"/>
      <c r="G177" s="271"/>
      <c r="H177" s="271"/>
      <c r="I177" s="539"/>
      <c r="J177" s="271"/>
      <c r="K177" s="262"/>
      <c r="L177" s="271"/>
      <c r="M177" s="262"/>
      <c r="N177" s="271"/>
      <c r="O177" s="234">
        <f>0.06/12*9</f>
        <v>4.4999999999999998E-2</v>
      </c>
      <c r="P177" s="262"/>
      <c r="Q177" s="271"/>
      <c r="R177" s="262"/>
      <c r="S177" s="271"/>
      <c r="T177" s="262"/>
      <c r="U177" s="271"/>
      <c r="V177" s="262"/>
      <c r="W177" s="271"/>
      <c r="X177" s="234">
        <v>4.4999999999999998E-2</v>
      </c>
      <c r="Y177" s="262"/>
      <c r="Z177" s="271"/>
      <c r="AA177" s="262">
        <f t="shared" si="33"/>
        <v>0</v>
      </c>
      <c r="AB177" s="271">
        <f t="shared" si="33"/>
        <v>0</v>
      </c>
      <c r="AC177" s="5"/>
      <c r="AD177" s="193">
        <f t="shared" si="22"/>
        <v>0</v>
      </c>
      <c r="AE177" s="190" t="b">
        <f t="shared" si="23"/>
        <v>1</v>
      </c>
    </row>
    <row r="178" spans="1:31" ht="16.5">
      <c r="A178" s="2"/>
      <c r="B178" s="5" t="s">
        <v>30</v>
      </c>
      <c r="C178" s="262"/>
      <c r="D178" s="271"/>
      <c r="E178" s="262"/>
      <c r="F178" s="271"/>
      <c r="G178" s="271"/>
      <c r="H178" s="271"/>
      <c r="I178" s="539"/>
      <c r="J178" s="271"/>
      <c r="K178" s="262"/>
      <c r="L178" s="271"/>
      <c r="M178" s="262"/>
      <c r="N178" s="271"/>
      <c r="O178" s="234">
        <f>0.06/12*6</f>
        <v>0.03</v>
      </c>
      <c r="P178" s="262"/>
      <c r="Q178" s="271"/>
      <c r="R178" s="262"/>
      <c r="S178" s="271"/>
      <c r="T178" s="262"/>
      <c r="U178" s="271"/>
      <c r="V178" s="262"/>
      <c r="W178" s="271"/>
      <c r="X178" s="234">
        <v>0.03</v>
      </c>
      <c r="Y178" s="262"/>
      <c r="Z178" s="271"/>
      <c r="AA178" s="262">
        <f t="shared" si="33"/>
        <v>0</v>
      </c>
      <c r="AB178" s="271">
        <f t="shared" si="33"/>
        <v>0</v>
      </c>
      <c r="AC178" s="5"/>
      <c r="AD178" s="193">
        <f t="shared" si="22"/>
        <v>0</v>
      </c>
      <c r="AE178" s="190" t="b">
        <f t="shared" si="23"/>
        <v>1</v>
      </c>
    </row>
    <row r="179" spans="1:31" ht="16.5">
      <c r="A179" s="2"/>
      <c r="B179" s="5" t="s">
        <v>31</v>
      </c>
      <c r="C179" s="262"/>
      <c r="D179" s="271"/>
      <c r="E179" s="262"/>
      <c r="F179" s="271"/>
      <c r="G179" s="271"/>
      <c r="H179" s="271"/>
      <c r="I179" s="539"/>
      <c r="J179" s="271"/>
      <c r="K179" s="262"/>
      <c r="L179" s="271"/>
      <c r="M179" s="262"/>
      <c r="N179" s="271"/>
      <c r="O179" s="234">
        <f>0.06/12*3</f>
        <v>1.4999999999999999E-2</v>
      </c>
      <c r="P179" s="262"/>
      <c r="Q179" s="271"/>
      <c r="R179" s="262"/>
      <c r="S179" s="271"/>
      <c r="T179" s="262"/>
      <c r="U179" s="271"/>
      <c r="V179" s="262"/>
      <c r="W179" s="271"/>
      <c r="X179" s="234">
        <v>1.4999999999999999E-2</v>
      </c>
      <c r="Y179" s="262"/>
      <c r="Z179" s="271"/>
      <c r="AA179" s="262">
        <f t="shared" si="33"/>
        <v>0</v>
      </c>
      <c r="AB179" s="271">
        <f t="shared" si="33"/>
        <v>0</v>
      </c>
      <c r="AC179" s="5"/>
      <c r="AD179" s="193">
        <f t="shared" si="22"/>
        <v>0</v>
      </c>
      <c r="AE179" s="190" t="b">
        <f t="shared" si="23"/>
        <v>1</v>
      </c>
    </row>
    <row r="180" spans="1:31" s="279" customFormat="1" ht="16.5">
      <c r="A180" s="182"/>
      <c r="B180" s="185" t="s">
        <v>36</v>
      </c>
      <c r="C180" s="185"/>
      <c r="D180" s="559"/>
      <c r="E180" s="185"/>
      <c r="F180" s="559"/>
      <c r="G180" s="559"/>
      <c r="H180" s="559"/>
      <c r="I180" s="354"/>
      <c r="J180" s="559"/>
      <c r="K180" s="185"/>
      <c r="L180" s="559"/>
      <c r="M180" s="185"/>
      <c r="N180" s="559"/>
      <c r="O180" s="277"/>
      <c r="P180" s="185"/>
      <c r="Q180" s="559"/>
      <c r="R180" s="185"/>
      <c r="S180" s="559"/>
      <c r="T180" s="185"/>
      <c r="U180" s="559"/>
      <c r="V180" s="185"/>
      <c r="W180" s="559"/>
      <c r="X180" s="277"/>
      <c r="Y180" s="185">
        <f>SUM(Y176:Y179)</f>
        <v>0</v>
      </c>
      <c r="Z180" s="559">
        <f t="shared" ref="Z180:AB180" si="34">SUM(Z176:Z179)</f>
        <v>0</v>
      </c>
      <c r="AA180" s="185">
        <f t="shared" si="34"/>
        <v>0</v>
      </c>
      <c r="AB180" s="559">
        <f t="shared" si="34"/>
        <v>0</v>
      </c>
      <c r="AC180" s="185"/>
      <c r="AD180" s="278">
        <f t="shared" si="22"/>
        <v>0</v>
      </c>
      <c r="AE180" s="279" t="b">
        <f t="shared" si="23"/>
        <v>1</v>
      </c>
    </row>
    <row r="181" spans="1:31" ht="16.5">
      <c r="A181" s="2">
        <v>6.06</v>
      </c>
      <c r="B181" s="3" t="s">
        <v>37</v>
      </c>
      <c r="C181" s="17"/>
      <c r="D181" s="276"/>
      <c r="E181" s="17"/>
      <c r="F181" s="276"/>
      <c r="G181" s="276"/>
      <c r="H181" s="276"/>
      <c r="I181" s="359"/>
      <c r="J181" s="276"/>
      <c r="K181" s="17"/>
      <c r="L181" s="276"/>
      <c r="M181" s="17"/>
      <c r="N181" s="276"/>
      <c r="O181" s="244"/>
      <c r="P181" s="17"/>
      <c r="Q181" s="276"/>
      <c r="R181" s="17"/>
      <c r="S181" s="276"/>
      <c r="T181" s="17"/>
      <c r="U181" s="276"/>
      <c r="V181" s="17"/>
      <c r="W181" s="276"/>
      <c r="X181" s="244"/>
      <c r="Y181" s="17"/>
      <c r="Z181" s="276"/>
      <c r="AA181" s="17"/>
      <c r="AB181" s="276"/>
      <c r="AC181" s="3"/>
      <c r="AD181" s="193">
        <f t="shared" si="22"/>
        <v>0</v>
      </c>
      <c r="AE181" s="190" t="b">
        <f t="shared" si="23"/>
        <v>1</v>
      </c>
    </row>
    <row r="182" spans="1:31" ht="16.5">
      <c r="A182" s="2"/>
      <c r="B182" s="5" t="s">
        <v>28</v>
      </c>
      <c r="C182" s="262"/>
      <c r="D182" s="271"/>
      <c r="E182" s="262"/>
      <c r="F182" s="271"/>
      <c r="G182" s="271"/>
      <c r="H182" s="271"/>
      <c r="I182" s="539"/>
      <c r="J182" s="271"/>
      <c r="K182" s="262"/>
      <c r="L182" s="271"/>
      <c r="M182" s="262"/>
      <c r="N182" s="271"/>
      <c r="O182" s="233">
        <v>0.2</v>
      </c>
      <c r="P182" s="262"/>
      <c r="Q182" s="271"/>
      <c r="R182" s="262"/>
      <c r="S182" s="271"/>
      <c r="T182" s="262"/>
      <c r="U182" s="271"/>
      <c r="V182" s="262"/>
      <c r="W182" s="271"/>
      <c r="X182" s="233">
        <v>0.2</v>
      </c>
      <c r="Y182" s="262"/>
      <c r="Z182" s="271"/>
      <c r="AA182" s="262">
        <f t="shared" ref="AA182:AB185" si="35">Y182+V182+T182</f>
        <v>0</v>
      </c>
      <c r="AB182" s="271">
        <f t="shared" si="35"/>
        <v>0</v>
      </c>
      <c r="AC182" s="5"/>
      <c r="AD182" s="193">
        <f t="shared" si="22"/>
        <v>0</v>
      </c>
      <c r="AE182" s="190" t="b">
        <f t="shared" si="23"/>
        <v>1</v>
      </c>
    </row>
    <row r="183" spans="1:31" ht="16.5">
      <c r="A183" s="2"/>
      <c r="B183" s="5" t="s">
        <v>29</v>
      </c>
      <c r="C183" s="262"/>
      <c r="D183" s="271"/>
      <c r="E183" s="262"/>
      <c r="F183" s="271"/>
      <c r="G183" s="271"/>
      <c r="H183" s="271"/>
      <c r="I183" s="539"/>
      <c r="J183" s="271"/>
      <c r="K183" s="262"/>
      <c r="L183" s="271"/>
      <c r="M183" s="262"/>
      <c r="N183" s="271"/>
      <c r="O183" s="233">
        <f>0.2/12*9</f>
        <v>0.15</v>
      </c>
      <c r="P183" s="262"/>
      <c r="Q183" s="271"/>
      <c r="R183" s="262"/>
      <c r="S183" s="271"/>
      <c r="T183" s="262"/>
      <c r="U183" s="271"/>
      <c r="V183" s="262"/>
      <c r="W183" s="271"/>
      <c r="X183" s="233">
        <v>0.15</v>
      </c>
      <c r="Y183" s="262"/>
      <c r="Z183" s="271"/>
      <c r="AA183" s="262">
        <f t="shared" si="35"/>
        <v>0</v>
      </c>
      <c r="AB183" s="271">
        <f t="shared" si="35"/>
        <v>0</v>
      </c>
      <c r="AC183" s="5"/>
      <c r="AD183" s="193">
        <f t="shared" si="22"/>
        <v>0</v>
      </c>
      <c r="AE183" s="190" t="b">
        <f t="shared" si="23"/>
        <v>1</v>
      </c>
    </row>
    <row r="184" spans="1:31" ht="16.5">
      <c r="A184" s="2"/>
      <c r="B184" s="5" t="s">
        <v>30</v>
      </c>
      <c r="C184" s="262"/>
      <c r="D184" s="271"/>
      <c r="E184" s="262"/>
      <c r="F184" s="271"/>
      <c r="G184" s="271"/>
      <c r="H184" s="271"/>
      <c r="I184" s="539"/>
      <c r="J184" s="271"/>
      <c r="K184" s="262"/>
      <c r="L184" s="271"/>
      <c r="M184" s="262"/>
      <c r="N184" s="271"/>
      <c r="O184" s="233">
        <f>0.2/12*6</f>
        <v>0.1</v>
      </c>
      <c r="P184" s="262"/>
      <c r="Q184" s="271"/>
      <c r="R184" s="262"/>
      <c r="S184" s="271"/>
      <c r="T184" s="262"/>
      <c r="U184" s="271"/>
      <c r="V184" s="262"/>
      <c r="W184" s="271"/>
      <c r="X184" s="233">
        <v>0.1</v>
      </c>
      <c r="Y184" s="262"/>
      <c r="Z184" s="271"/>
      <c r="AA184" s="262">
        <f t="shared" si="35"/>
        <v>0</v>
      </c>
      <c r="AB184" s="271">
        <f t="shared" si="35"/>
        <v>0</v>
      </c>
      <c r="AC184" s="5"/>
      <c r="AD184" s="193">
        <f t="shared" si="22"/>
        <v>0</v>
      </c>
      <c r="AE184" s="190" t="b">
        <f t="shared" si="23"/>
        <v>1</v>
      </c>
    </row>
    <row r="185" spans="1:31" ht="16.5">
      <c r="A185" s="2"/>
      <c r="B185" s="5" t="s">
        <v>31</v>
      </c>
      <c r="C185" s="262"/>
      <c r="D185" s="271"/>
      <c r="E185" s="262"/>
      <c r="F185" s="271"/>
      <c r="G185" s="271"/>
      <c r="H185" s="271"/>
      <c r="I185" s="539"/>
      <c r="J185" s="271"/>
      <c r="K185" s="262"/>
      <c r="L185" s="271"/>
      <c r="M185" s="262"/>
      <c r="N185" s="271"/>
      <c r="O185" s="233">
        <f>0.2/12*3</f>
        <v>0.05</v>
      </c>
      <c r="P185" s="262"/>
      <c r="Q185" s="271"/>
      <c r="R185" s="262"/>
      <c r="S185" s="271"/>
      <c r="T185" s="262"/>
      <c r="U185" s="271"/>
      <c r="V185" s="262"/>
      <c r="W185" s="271"/>
      <c r="X185" s="233">
        <v>0.05</v>
      </c>
      <c r="Y185" s="262"/>
      <c r="Z185" s="271"/>
      <c r="AA185" s="262">
        <f t="shared" si="35"/>
        <v>0</v>
      </c>
      <c r="AB185" s="271">
        <f t="shared" si="35"/>
        <v>0</v>
      </c>
      <c r="AC185" s="5"/>
      <c r="AD185" s="193">
        <f t="shared" si="22"/>
        <v>0</v>
      </c>
      <c r="AE185" s="190" t="b">
        <f t="shared" si="23"/>
        <v>1</v>
      </c>
    </row>
    <row r="186" spans="1:31" s="279" customFormat="1" ht="16.5">
      <c r="A186" s="182"/>
      <c r="B186" s="185" t="s">
        <v>36</v>
      </c>
      <c r="C186" s="185"/>
      <c r="D186" s="559"/>
      <c r="E186" s="185"/>
      <c r="F186" s="559"/>
      <c r="G186" s="559"/>
      <c r="H186" s="559"/>
      <c r="I186" s="354"/>
      <c r="J186" s="559"/>
      <c r="K186" s="185"/>
      <c r="L186" s="559"/>
      <c r="M186" s="185"/>
      <c r="N186" s="559"/>
      <c r="O186" s="263"/>
      <c r="P186" s="185"/>
      <c r="Q186" s="559"/>
      <c r="R186" s="185"/>
      <c r="S186" s="559"/>
      <c r="T186" s="185"/>
      <c r="U186" s="559"/>
      <c r="V186" s="185"/>
      <c r="W186" s="559"/>
      <c r="X186" s="263"/>
      <c r="Y186" s="185">
        <f>SUM(Y182:Y185)</f>
        <v>0</v>
      </c>
      <c r="Z186" s="559">
        <f t="shared" ref="Z186:AB186" si="36">SUM(Z182:Z185)</f>
        <v>0</v>
      </c>
      <c r="AA186" s="185">
        <f t="shared" si="36"/>
        <v>0</v>
      </c>
      <c r="AB186" s="559">
        <f t="shared" si="36"/>
        <v>0</v>
      </c>
      <c r="AC186" s="185"/>
      <c r="AD186" s="278">
        <f t="shared" si="22"/>
        <v>0</v>
      </c>
      <c r="AE186" s="279" t="b">
        <f t="shared" si="23"/>
        <v>1</v>
      </c>
    </row>
    <row r="187" spans="1:31" ht="16.5">
      <c r="A187" s="2">
        <v>6.07</v>
      </c>
      <c r="B187" s="3" t="s">
        <v>241</v>
      </c>
      <c r="C187" s="17"/>
      <c r="D187" s="276"/>
      <c r="E187" s="17"/>
      <c r="F187" s="276"/>
      <c r="G187" s="276"/>
      <c r="H187" s="276"/>
      <c r="I187" s="359"/>
      <c r="J187" s="276"/>
      <c r="K187" s="17"/>
      <c r="L187" s="276"/>
      <c r="M187" s="17"/>
      <c r="N187" s="276"/>
      <c r="O187" s="239"/>
      <c r="P187" s="17"/>
      <c r="Q187" s="276"/>
      <c r="R187" s="17"/>
      <c r="S187" s="276"/>
      <c r="T187" s="17"/>
      <c r="U187" s="276"/>
      <c r="V187" s="17"/>
      <c r="W187" s="276"/>
      <c r="X187" s="239"/>
      <c r="Y187" s="17"/>
      <c r="Z187" s="276"/>
      <c r="AA187" s="17"/>
      <c r="AB187" s="276"/>
      <c r="AC187" s="3"/>
      <c r="AD187" s="193">
        <f t="shared" si="22"/>
        <v>0</v>
      </c>
      <c r="AE187" s="190" t="b">
        <f t="shared" si="23"/>
        <v>1</v>
      </c>
    </row>
    <row r="188" spans="1:31" ht="16.5">
      <c r="A188" s="2"/>
      <c r="B188" s="5" t="s">
        <v>28</v>
      </c>
      <c r="C188" s="262"/>
      <c r="D188" s="271"/>
      <c r="E188" s="262"/>
      <c r="F188" s="271"/>
      <c r="G188" s="271"/>
      <c r="H188" s="271"/>
      <c r="I188" s="539"/>
      <c r="J188" s="271"/>
      <c r="K188" s="262"/>
      <c r="L188" s="271"/>
      <c r="M188" s="262"/>
      <c r="N188" s="271"/>
      <c r="O188" s="234">
        <f>0.06</f>
        <v>0.06</v>
      </c>
      <c r="P188" s="262"/>
      <c r="Q188" s="271"/>
      <c r="R188" s="262"/>
      <c r="S188" s="271"/>
      <c r="T188" s="262"/>
      <c r="U188" s="271"/>
      <c r="V188" s="262"/>
      <c r="W188" s="271"/>
      <c r="X188" s="234">
        <v>0.06</v>
      </c>
      <c r="Y188" s="262"/>
      <c r="Z188" s="271"/>
      <c r="AA188" s="262">
        <f t="shared" ref="AA188:AB191" si="37">Y188+V188+T188</f>
        <v>0</v>
      </c>
      <c r="AB188" s="271">
        <f t="shared" si="37"/>
        <v>0</v>
      </c>
      <c r="AC188" s="5"/>
      <c r="AD188" s="193">
        <f t="shared" si="22"/>
        <v>0</v>
      </c>
      <c r="AE188" s="190" t="b">
        <f t="shared" si="23"/>
        <v>1</v>
      </c>
    </row>
    <row r="189" spans="1:31" ht="16.5">
      <c r="A189" s="2"/>
      <c r="B189" s="5" t="s">
        <v>29</v>
      </c>
      <c r="C189" s="262"/>
      <c r="D189" s="271"/>
      <c r="E189" s="262"/>
      <c r="F189" s="271"/>
      <c r="G189" s="271"/>
      <c r="H189" s="271"/>
      <c r="I189" s="539"/>
      <c r="J189" s="271"/>
      <c r="K189" s="262"/>
      <c r="L189" s="271"/>
      <c r="M189" s="262"/>
      <c r="N189" s="271"/>
      <c r="O189" s="234">
        <f>0.06/12*9</f>
        <v>4.4999999999999998E-2</v>
      </c>
      <c r="P189" s="262"/>
      <c r="Q189" s="271"/>
      <c r="R189" s="262"/>
      <c r="S189" s="271"/>
      <c r="T189" s="262"/>
      <c r="U189" s="271"/>
      <c r="V189" s="262"/>
      <c r="W189" s="271"/>
      <c r="X189" s="234">
        <v>4.4999999999999998E-2</v>
      </c>
      <c r="Y189" s="262"/>
      <c r="Z189" s="271"/>
      <c r="AA189" s="262">
        <f t="shared" si="37"/>
        <v>0</v>
      </c>
      <c r="AB189" s="271">
        <f t="shared" si="37"/>
        <v>0</v>
      </c>
      <c r="AC189" s="5"/>
      <c r="AD189" s="193">
        <f t="shared" si="22"/>
        <v>0</v>
      </c>
      <c r="AE189" s="190" t="b">
        <f t="shared" si="23"/>
        <v>1</v>
      </c>
    </row>
    <row r="190" spans="1:31" ht="16.5">
      <c r="A190" s="2"/>
      <c r="B190" s="5" t="s">
        <v>30</v>
      </c>
      <c r="C190" s="262"/>
      <c r="D190" s="271"/>
      <c r="E190" s="262"/>
      <c r="F190" s="271"/>
      <c r="G190" s="271"/>
      <c r="H190" s="271"/>
      <c r="I190" s="539"/>
      <c r="J190" s="271"/>
      <c r="K190" s="262"/>
      <c r="L190" s="271"/>
      <c r="M190" s="262"/>
      <c r="N190" s="271"/>
      <c r="O190" s="234">
        <f>0.06/12*6</f>
        <v>0.03</v>
      </c>
      <c r="P190" s="262"/>
      <c r="Q190" s="271"/>
      <c r="R190" s="262"/>
      <c r="S190" s="271"/>
      <c r="T190" s="262"/>
      <c r="U190" s="271"/>
      <c r="V190" s="262"/>
      <c r="W190" s="271"/>
      <c r="X190" s="234">
        <v>0.03</v>
      </c>
      <c r="Y190" s="262"/>
      <c r="Z190" s="271"/>
      <c r="AA190" s="262">
        <f t="shared" si="37"/>
        <v>0</v>
      </c>
      <c r="AB190" s="271">
        <f t="shared" si="37"/>
        <v>0</v>
      </c>
      <c r="AC190" s="5"/>
      <c r="AD190" s="193">
        <f t="shared" si="22"/>
        <v>0</v>
      </c>
      <c r="AE190" s="190" t="b">
        <f t="shared" si="23"/>
        <v>1</v>
      </c>
    </row>
    <row r="191" spans="1:31" ht="16.5">
      <c r="A191" s="2"/>
      <c r="B191" s="5" t="s">
        <v>31</v>
      </c>
      <c r="C191" s="262"/>
      <c r="D191" s="271"/>
      <c r="E191" s="262"/>
      <c r="F191" s="271"/>
      <c r="G191" s="271"/>
      <c r="H191" s="271"/>
      <c r="I191" s="539"/>
      <c r="J191" s="271"/>
      <c r="K191" s="262"/>
      <c r="L191" s="271"/>
      <c r="M191" s="262"/>
      <c r="N191" s="271"/>
      <c r="O191" s="234">
        <f>0.06/12*3</f>
        <v>1.4999999999999999E-2</v>
      </c>
      <c r="P191" s="262"/>
      <c r="Q191" s="271"/>
      <c r="R191" s="262"/>
      <c r="S191" s="271"/>
      <c r="T191" s="262"/>
      <c r="U191" s="271"/>
      <c r="V191" s="262"/>
      <c r="W191" s="271"/>
      <c r="X191" s="234">
        <v>1.4999999999999999E-2</v>
      </c>
      <c r="Y191" s="262"/>
      <c r="Z191" s="271"/>
      <c r="AA191" s="262">
        <f t="shared" si="37"/>
        <v>0</v>
      </c>
      <c r="AB191" s="271">
        <f t="shared" si="37"/>
        <v>0</v>
      </c>
      <c r="AC191" s="5"/>
      <c r="AD191" s="193">
        <f t="shared" si="22"/>
        <v>0</v>
      </c>
      <c r="AE191" s="190" t="b">
        <f t="shared" si="23"/>
        <v>1</v>
      </c>
    </row>
    <row r="192" spans="1:31" s="279" customFormat="1" ht="16.5">
      <c r="A192" s="182"/>
      <c r="B192" s="185" t="s">
        <v>36</v>
      </c>
      <c r="C192" s="185"/>
      <c r="D192" s="559"/>
      <c r="E192" s="185"/>
      <c r="F192" s="559"/>
      <c r="G192" s="559"/>
      <c r="H192" s="559"/>
      <c r="I192" s="354"/>
      <c r="J192" s="559"/>
      <c r="K192" s="185"/>
      <c r="L192" s="559"/>
      <c r="M192" s="185"/>
      <c r="N192" s="559"/>
      <c r="O192" s="263"/>
      <c r="P192" s="185"/>
      <c r="Q192" s="559"/>
      <c r="R192" s="185"/>
      <c r="S192" s="559"/>
      <c r="T192" s="185"/>
      <c r="U192" s="559"/>
      <c r="V192" s="185"/>
      <c r="W192" s="559"/>
      <c r="X192" s="263"/>
      <c r="Y192" s="185">
        <f>SUM(Y188:Y191)</f>
        <v>0</v>
      </c>
      <c r="Z192" s="559">
        <f t="shared" ref="Z192:AB192" si="38">SUM(Z188:Z191)</f>
        <v>0</v>
      </c>
      <c r="AA192" s="185">
        <f t="shared" si="38"/>
        <v>0</v>
      </c>
      <c r="AB192" s="559">
        <f t="shared" si="38"/>
        <v>0</v>
      </c>
      <c r="AC192" s="185"/>
      <c r="AD192" s="278">
        <f t="shared" si="22"/>
        <v>0</v>
      </c>
      <c r="AE192" s="279" t="b">
        <f t="shared" si="23"/>
        <v>1</v>
      </c>
    </row>
    <row r="193" spans="1:31" s="290" customFormat="1" ht="16.5">
      <c r="A193" s="188"/>
      <c r="B193" s="288" t="s">
        <v>38</v>
      </c>
      <c r="C193" s="288"/>
      <c r="D193" s="667"/>
      <c r="E193" s="288"/>
      <c r="F193" s="667"/>
      <c r="G193" s="667"/>
      <c r="H193" s="667"/>
      <c r="I193" s="357"/>
      <c r="J193" s="667"/>
      <c r="K193" s="288"/>
      <c r="L193" s="667"/>
      <c r="M193" s="288"/>
      <c r="N193" s="667"/>
      <c r="O193" s="287"/>
      <c r="P193" s="288"/>
      <c r="Q193" s="667"/>
      <c r="R193" s="288"/>
      <c r="S193" s="667"/>
      <c r="T193" s="288"/>
      <c r="U193" s="667"/>
      <c r="V193" s="288"/>
      <c r="W193" s="667"/>
      <c r="X193" s="287"/>
      <c r="Y193" s="288">
        <f>Y192+Y186+Y180+Y174+Y168+Y162+Y156</f>
        <v>0</v>
      </c>
      <c r="Z193" s="667">
        <f t="shared" ref="Z193:AB193" si="39">Z192+Z186+Z180+Z174+Z168+Z162+Z156</f>
        <v>0</v>
      </c>
      <c r="AA193" s="288">
        <f t="shared" si="39"/>
        <v>0</v>
      </c>
      <c r="AB193" s="667">
        <f t="shared" si="39"/>
        <v>0</v>
      </c>
      <c r="AC193" s="288"/>
      <c r="AD193" s="289">
        <f t="shared" si="22"/>
        <v>0</v>
      </c>
      <c r="AE193" s="290" t="b">
        <f t="shared" si="23"/>
        <v>1</v>
      </c>
    </row>
    <row r="194" spans="1:31" ht="16.5">
      <c r="A194" s="307" t="s">
        <v>39</v>
      </c>
      <c r="B194" s="3" t="s">
        <v>40</v>
      </c>
      <c r="C194" s="17"/>
      <c r="D194" s="276"/>
      <c r="E194" s="17"/>
      <c r="F194" s="276"/>
      <c r="G194" s="276"/>
      <c r="H194" s="276"/>
      <c r="I194" s="359"/>
      <c r="J194" s="276"/>
      <c r="K194" s="17"/>
      <c r="L194" s="276"/>
      <c r="M194" s="17"/>
      <c r="N194" s="276"/>
      <c r="O194" s="239"/>
      <c r="P194" s="17"/>
      <c r="Q194" s="276"/>
      <c r="R194" s="17"/>
      <c r="S194" s="276"/>
      <c r="T194" s="17"/>
      <c r="U194" s="276"/>
      <c r="V194" s="17"/>
      <c r="W194" s="276"/>
      <c r="X194" s="239"/>
      <c r="Y194" s="17"/>
      <c r="Z194" s="276"/>
      <c r="AA194" s="17"/>
      <c r="AB194" s="276"/>
      <c r="AC194" s="3"/>
      <c r="AD194" s="193">
        <f t="shared" si="22"/>
        <v>0</v>
      </c>
      <c r="AE194" s="190" t="b">
        <f t="shared" si="23"/>
        <v>1</v>
      </c>
    </row>
    <row r="195" spans="1:31" ht="16.5">
      <c r="A195" s="4">
        <v>7</v>
      </c>
      <c r="B195" s="3" t="s">
        <v>256</v>
      </c>
      <c r="C195" s="17"/>
      <c r="D195" s="276"/>
      <c r="E195" s="17"/>
      <c r="F195" s="276"/>
      <c r="G195" s="276"/>
      <c r="H195" s="276"/>
      <c r="I195" s="359"/>
      <c r="J195" s="276"/>
      <c r="K195" s="17"/>
      <c r="L195" s="276"/>
      <c r="M195" s="17"/>
      <c r="N195" s="276"/>
      <c r="O195" s="239"/>
      <c r="P195" s="17"/>
      <c r="Q195" s="276"/>
      <c r="R195" s="17"/>
      <c r="S195" s="276"/>
      <c r="T195" s="17"/>
      <c r="U195" s="276"/>
      <c r="V195" s="17"/>
      <c r="W195" s="276"/>
      <c r="X195" s="239"/>
      <c r="Y195" s="17"/>
      <c r="Z195" s="276"/>
      <c r="AA195" s="17"/>
      <c r="AB195" s="276"/>
      <c r="AC195" s="3"/>
      <c r="AD195" s="193">
        <f t="shared" si="22"/>
        <v>0</v>
      </c>
      <c r="AE195" s="190" t="b">
        <f t="shared" si="23"/>
        <v>1</v>
      </c>
    </row>
    <row r="196" spans="1:31" ht="16.5">
      <c r="A196" s="2">
        <v>7.01</v>
      </c>
      <c r="B196" s="5" t="s">
        <v>257</v>
      </c>
      <c r="C196" s="262"/>
      <c r="D196" s="271"/>
      <c r="E196" s="262"/>
      <c r="F196" s="271"/>
      <c r="G196" s="271"/>
      <c r="H196" s="271"/>
      <c r="I196" s="539"/>
      <c r="J196" s="271"/>
      <c r="K196" s="262"/>
      <c r="L196" s="271"/>
      <c r="M196" s="262"/>
      <c r="N196" s="271"/>
      <c r="O196" s="229"/>
      <c r="P196" s="262"/>
      <c r="Q196" s="271"/>
      <c r="R196" s="262"/>
      <c r="S196" s="271"/>
      <c r="T196" s="262"/>
      <c r="U196" s="271"/>
      <c r="V196" s="262"/>
      <c r="W196" s="271"/>
      <c r="X196" s="229"/>
      <c r="Y196" s="262"/>
      <c r="Z196" s="271"/>
      <c r="AA196" s="262"/>
      <c r="AB196" s="271"/>
      <c r="AC196" s="5"/>
      <c r="AD196" s="193">
        <f t="shared" si="22"/>
        <v>0</v>
      </c>
      <c r="AE196" s="190" t="b">
        <f t="shared" si="23"/>
        <v>1</v>
      </c>
    </row>
    <row r="197" spans="1:31" ht="16.5">
      <c r="A197" s="2"/>
      <c r="B197" s="5" t="s">
        <v>41</v>
      </c>
      <c r="C197" s="262"/>
      <c r="D197" s="271"/>
      <c r="E197" s="262"/>
      <c r="F197" s="271"/>
      <c r="G197" s="271"/>
      <c r="H197" s="271"/>
      <c r="I197" s="539"/>
      <c r="J197" s="271"/>
      <c r="K197" s="262"/>
      <c r="L197" s="271"/>
      <c r="M197" s="262"/>
      <c r="N197" s="271"/>
      <c r="O197" s="229"/>
      <c r="P197" s="560"/>
      <c r="Q197" s="271">
        <f>O197*P197</f>
        <v>0</v>
      </c>
      <c r="R197" s="262">
        <f>P197</f>
        <v>0</v>
      </c>
      <c r="S197" s="271">
        <f>Q197</f>
        <v>0</v>
      </c>
      <c r="T197" s="262"/>
      <c r="U197" s="271"/>
      <c r="V197" s="262"/>
      <c r="W197" s="271"/>
      <c r="X197" s="229"/>
      <c r="Y197" s="560"/>
      <c r="Z197" s="271">
        <f>X197*Y197</f>
        <v>0</v>
      </c>
      <c r="AA197" s="262">
        <f t="shared" ref="AA197:AB205" si="40">Y197+V197+T197</f>
        <v>0</v>
      </c>
      <c r="AB197" s="271">
        <f t="shared" si="40"/>
        <v>0</v>
      </c>
      <c r="AC197" s="5"/>
      <c r="AD197" s="193">
        <f t="shared" si="22"/>
        <v>0</v>
      </c>
      <c r="AE197" s="190" t="b">
        <f t="shared" si="23"/>
        <v>1</v>
      </c>
    </row>
    <row r="198" spans="1:31" ht="16.5">
      <c r="A198" s="2"/>
      <c r="B198" s="5" t="s">
        <v>318</v>
      </c>
      <c r="C198" s="262">
        <v>2</v>
      </c>
      <c r="D198" s="271">
        <v>3.0000000000000001E-3</v>
      </c>
      <c r="E198" s="262">
        <v>0</v>
      </c>
      <c r="F198" s="271">
        <v>0</v>
      </c>
      <c r="G198" s="271"/>
      <c r="H198" s="271"/>
      <c r="I198" s="539">
        <f>C198-E198</f>
        <v>2</v>
      </c>
      <c r="J198" s="271">
        <f>D198-F198</f>
        <v>3.0000000000000001E-3</v>
      </c>
      <c r="K198" s="262"/>
      <c r="L198" s="271"/>
      <c r="M198" s="262"/>
      <c r="N198" s="271"/>
      <c r="O198" s="229">
        <v>0</v>
      </c>
      <c r="P198" s="262">
        <v>0</v>
      </c>
      <c r="Q198" s="271">
        <v>0</v>
      </c>
      <c r="R198" s="262">
        <f t="shared" ref="R198:R205" si="41">P198</f>
        <v>0</v>
      </c>
      <c r="S198" s="271">
        <f t="shared" ref="S198:S205" si="42">Q198</f>
        <v>0</v>
      </c>
      <c r="T198" s="262"/>
      <c r="U198" s="271"/>
      <c r="V198" s="262"/>
      <c r="W198" s="271"/>
      <c r="X198" s="229">
        <v>1.5E-3</v>
      </c>
      <c r="Y198" s="262">
        <v>0</v>
      </c>
      <c r="Z198" s="271">
        <v>0</v>
      </c>
      <c r="AA198" s="262">
        <f t="shared" si="40"/>
        <v>0</v>
      </c>
      <c r="AB198" s="271">
        <f t="shared" si="40"/>
        <v>0</v>
      </c>
      <c r="AC198" s="5"/>
      <c r="AD198" s="193">
        <f t="shared" si="22"/>
        <v>0</v>
      </c>
      <c r="AE198" s="190" t="b">
        <f t="shared" si="23"/>
        <v>1</v>
      </c>
    </row>
    <row r="199" spans="1:31" ht="16.5">
      <c r="A199" s="2"/>
      <c r="B199" s="5" t="s">
        <v>319</v>
      </c>
      <c r="C199" s="262"/>
      <c r="D199" s="271"/>
      <c r="E199" s="262"/>
      <c r="F199" s="271"/>
      <c r="G199" s="271"/>
      <c r="H199" s="271"/>
      <c r="I199" s="539"/>
      <c r="J199" s="271"/>
      <c r="K199" s="262"/>
      <c r="L199" s="271"/>
      <c r="M199" s="262"/>
      <c r="N199" s="271"/>
      <c r="O199" s="229">
        <v>1.5E-3</v>
      </c>
      <c r="P199" s="262"/>
      <c r="Q199" s="271">
        <f t="shared" ref="Q199:Q205" si="43">O199*P199</f>
        <v>0</v>
      </c>
      <c r="R199" s="262">
        <f t="shared" si="41"/>
        <v>0</v>
      </c>
      <c r="S199" s="271">
        <f t="shared" si="42"/>
        <v>0</v>
      </c>
      <c r="T199" s="262"/>
      <c r="U199" s="271"/>
      <c r="V199" s="262"/>
      <c r="W199" s="271"/>
      <c r="X199" s="229">
        <v>1.5E-3</v>
      </c>
      <c r="Y199" s="262"/>
      <c r="Z199" s="271">
        <f t="shared" ref="Z199:Z205" si="44">X199*Y199</f>
        <v>0</v>
      </c>
      <c r="AA199" s="262">
        <f t="shared" si="40"/>
        <v>0</v>
      </c>
      <c r="AB199" s="271">
        <f t="shared" si="40"/>
        <v>0</v>
      </c>
      <c r="AC199" s="5"/>
      <c r="AD199" s="193">
        <f t="shared" si="22"/>
        <v>0</v>
      </c>
      <c r="AE199" s="190" t="b">
        <f t="shared" si="23"/>
        <v>1</v>
      </c>
    </row>
    <row r="200" spans="1:31" ht="16.5">
      <c r="A200" s="2"/>
      <c r="B200" s="5" t="s">
        <v>320</v>
      </c>
      <c r="C200" s="262"/>
      <c r="D200" s="271"/>
      <c r="E200" s="262"/>
      <c r="F200" s="271"/>
      <c r="G200" s="271"/>
      <c r="H200" s="271"/>
      <c r="I200" s="539"/>
      <c r="J200" s="271"/>
      <c r="K200" s="262"/>
      <c r="L200" s="271"/>
      <c r="M200" s="262"/>
      <c r="N200" s="271"/>
      <c r="O200" s="229"/>
      <c r="P200" s="262"/>
      <c r="Q200" s="271">
        <f t="shared" si="43"/>
        <v>0</v>
      </c>
      <c r="R200" s="262">
        <f t="shared" si="41"/>
        <v>0</v>
      </c>
      <c r="S200" s="271">
        <f t="shared" si="42"/>
        <v>0</v>
      </c>
      <c r="T200" s="262"/>
      <c r="U200" s="271"/>
      <c r="V200" s="262"/>
      <c r="W200" s="271"/>
      <c r="X200" s="229"/>
      <c r="Y200" s="262"/>
      <c r="Z200" s="271">
        <f t="shared" si="44"/>
        <v>0</v>
      </c>
      <c r="AA200" s="262">
        <f t="shared" si="40"/>
        <v>0</v>
      </c>
      <c r="AB200" s="271">
        <f t="shared" si="40"/>
        <v>0</v>
      </c>
      <c r="AC200" s="5"/>
      <c r="AD200" s="193">
        <f t="shared" ref="AD200:AD263" si="45">AB200</f>
        <v>0</v>
      </c>
      <c r="AE200" s="190" t="b">
        <f t="shared" ref="AE200:AE263" si="46">AB200=Z200</f>
        <v>1</v>
      </c>
    </row>
    <row r="201" spans="1:31" ht="16.5">
      <c r="A201" s="2"/>
      <c r="B201" s="5" t="s">
        <v>328</v>
      </c>
      <c r="C201" s="262"/>
      <c r="D201" s="271"/>
      <c r="E201" s="262"/>
      <c r="F201" s="271"/>
      <c r="G201" s="271"/>
      <c r="H201" s="271"/>
      <c r="I201" s="539"/>
      <c r="J201" s="271"/>
      <c r="K201" s="262"/>
      <c r="L201" s="271"/>
      <c r="M201" s="262"/>
      <c r="N201" s="271"/>
      <c r="O201" s="229">
        <v>1.5E-3</v>
      </c>
      <c r="P201" s="262"/>
      <c r="Q201" s="271">
        <f t="shared" si="43"/>
        <v>0</v>
      </c>
      <c r="R201" s="262">
        <f t="shared" si="41"/>
        <v>0</v>
      </c>
      <c r="S201" s="271">
        <f t="shared" si="42"/>
        <v>0</v>
      </c>
      <c r="T201" s="262"/>
      <c r="U201" s="271"/>
      <c r="V201" s="262"/>
      <c r="W201" s="271"/>
      <c r="X201" s="229">
        <v>1.5E-3</v>
      </c>
      <c r="Y201" s="262"/>
      <c r="Z201" s="271">
        <f t="shared" si="44"/>
        <v>0</v>
      </c>
      <c r="AA201" s="262">
        <f t="shared" si="40"/>
        <v>0</v>
      </c>
      <c r="AB201" s="271">
        <f t="shared" si="40"/>
        <v>0</v>
      </c>
      <c r="AC201" s="5"/>
      <c r="AD201" s="193">
        <f t="shared" si="45"/>
        <v>0</v>
      </c>
      <c r="AE201" s="190" t="b">
        <f t="shared" si="46"/>
        <v>1</v>
      </c>
    </row>
    <row r="202" spans="1:31" ht="16.5">
      <c r="A202" s="2"/>
      <c r="B202" s="5" t="s">
        <v>329</v>
      </c>
      <c r="C202" s="262">
        <v>7</v>
      </c>
      <c r="D202" s="271">
        <v>1.0500000000000001E-2</v>
      </c>
      <c r="E202" s="262">
        <v>0</v>
      </c>
      <c r="F202" s="271">
        <v>0</v>
      </c>
      <c r="G202" s="271"/>
      <c r="H202" s="271"/>
      <c r="I202" s="539">
        <f>C202-E202</f>
        <v>7</v>
      </c>
      <c r="J202" s="271">
        <f>D202-F202</f>
        <v>1.0500000000000001E-2</v>
      </c>
      <c r="K202" s="262"/>
      <c r="L202" s="271"/>
      <c r="M202" s="262"/>
      <c r="N202" s="271"/>
      <c r="O202" s="229">
        <v>0</v>
      </c>
      <c r="P202" s="262">
        <v>0</v>
      </c>
      <c r="Q202" s="271">
        <f t="shared" si="43"/>
        <v>0</v>
      </c>
      <c r="R202" s="262">
        <f t="shared" si="41"/>
        <v>0</v>
      </c>
      <c r="S202" s="271">
        <f t="shared" si="42"/>
        <v>0</v>
      </c>
      <c r="T202" s="262"/>
      <c r="U202" s="271"/>
      <c r="V202" s="262"/>
      <c r="W202" s="271"/>
      <c r="X202" s="229">
        <v>1.5E-3</v>
      </c>
      <c r="Y202" s="262">
        <v>0</v>
      </c>
      <c r="Z202" s="271">
        <f t="shared" si="44"/>
        <v>0</v>
      </c>
      <c r="AA202" s="262">
        <f t="shared" si="40"/>
        <v>0</v>
      </c>
      <c r="AB202" s="271">
        <f t="shared" si="40"/>
        <v>0</v>
      </c>
      <c r="AC202" s="5"/>
      <c r="AD202" s="193">
        <f t="shared" si="45"/>
        <v>0</v>
      </c>
      <c r="AE202" s="190" t="b">
        <f t="shared" si="46"/>
        <v>1</v>
      </c>
    </row>
    <row r="203" spans="1:31" ht="16.5">
      <c r="A203" s="2">
        <f>+A196+0.01</f>
        <v>7.02</v>
      </c>
      <c r="B203" s="5" t="s">
        <v>258</v>
      </c>
      <c r="C203" s="262"/>
      <c r="D203" s="271"/>
      <c r="E203" s="262"/>
      <c r="F203" s="271"/>
      <c r="G203" s="271"/>
      <c r="H203" s="271"/>
      <c r="I203" s="539"/>
      <c r="J203" s="271"/>
      <c r="K203" s="262"/>
      <c r="L203" s="271"/>
      <c r="M203" s="262"/>
      <c r="N203" s="271"/>
      <c r="O203" s="229"/>
      <c r="P203" s="262"/>
      <c r="Q203" s="271">
        <f t="shared" si="43"/>
        <v>0</v>
      </c>
      <c r="R203" s="262">
        <f t="shared" si="41"/>
        <v>0</v>
      </c>
      <c r="S203" s="271">
        <f t="shared" si="42"/>
        <v>0</v>
      </c>
      <c r="T203" s="262"/>
      <c r="U203" s="271"/>
      <c r="V203" s="262"/>
      <c r="W203" s="271"/>
      <c r="X203" s="229"/>
      <c r="Y203" s="262"/>
      <c r="Z203" s="271">
        <f t="shared" si="44"/>
        <v>0</v>
      </c>
      <c r="AA203" s="262">
        <f t="shared" si="40"/>
        <v>0</v>
      </c>
      <c r="AB203" s="271">
        <f t="shared" si="40"/>
        <v>0</v>
      </c>
      <c r="AC203" s="5"/>
      <c r="AD203" s="193">
        <f t="shared" si="45"/>
        <v>0</v>
      </c>
      <c r="AE203" s="190" t="b">
        <f t="shared" si="46"/>
        <v>1</v>
      </c>
    </row>
    <row r="204" spans="1:31" ht="16.5">
      <c r="A204" s="2">
        <f t="shared" ref="A204:A205" si="47">+A203+0.01</f>
        <v>7.0299999999999994</v>
      </c>
      <c r="B204" s="5" t="s">
        <v>43</v>
      </c>
      <c r="C204" s="262"/>
      <c r="D204" s="271"/>
      <c r="E204" s="262"/>
      <c r="F204" s="271"/>
      <c r="G204" s="271"/>
      <c r="H204" s="271"/>
      <c r="I204" s="539"/>
      <c r="J204" s="271"/>
      <c r="K204" s="262"/>
      <c r="L204" s="271"/>
      <c r="M204" s="262"/>
      <c r="N204" s="271"/>
      <c r="O204" s="229">
        <v>2.5000000000000001E-3</v>
      </c>
      <c r="P204" s="262"/>
      <c r="Q204" s="271">
        <f t="shared" si="43"/>
        <v>0</v>
      </c>
      <c r="R204" s="262">
        <f t="shared" si="41"/>
        <v>0</v>
      </c>
      <c r="S204" s="271">
        <f t="shared" si="42"/>
        <v>0</v>
      </c>
      <c r="T204" s="262"/>
      <c r="U204" s="271"/>
      <c r="V204" s="262"/>
      <c r="W204" s="271"/>
      <c r="X204" s="229">
        <v>2.5000000000000001E-3</v>
      </c>
      <c r="Y204" s="262"/>
      <c r="Z204" s="271">
        <f t="shared" si="44"/>
        <v>0</v>
      </c>
      <c r="AA204" s="262">
        <f t="shared" si="40"/>
        <v>0</v>
      </c>
      <c r="AB204" s="271">
        <f t="shared" si="40"/>
        <v>0</v>
      </c>
      <c r="AC204" s="5"/>
      <c r="AD204" s="193">
        <f t="shared" si="45"/>
        <v>0</v>
      </c>
      <c r="AE204" s="190" t="b">
        <f t="shared" si="46"/>
        <v>1</v>
      </c>
    </row>
    <row r="205" spans="1:31" ht="16.5">
      <c r="A205" s="2">
        <f t="shared" si="47"/>
        <v>7.0399999999999991</v>
      </c>
      <c r="B205" s="5" t="s">
        <v>259</v>
      </c>
      <c r="C205" s="262"/>
      <c r="D205" s="271"/>
      <c r="E205" s="262"/>
      <c r="F205" s="271"/>
      <c r="G205" s="271"/>
      <c r="H205" s="271"/>
      <c r="I205" s="539"/>
      <c r="J205" s="271"/>
      <c r="K205" s="262"/>
      <c r="L205" s="271"/>
      <c r="M205" s="262"/>
      <c r="N205" s="271"/>
      <c r="O205" s="229">
        <v>2.5000000000000001E-3</v>
      </c>
      <c r="P205" s="262"/>
      <c r="Q205" s="271">
        <f t="shared" si="43"/>
        <v>0</v>
      </c>
      <c r="R205" s="262">
        <f t="shared" si="41"/>
        <v>0</v>
      </c>
      <c r="S205" s="271">
        <f t="shared" si="42"/>
        <v>0</v>
      </c>
      <c r="T205" s="262"/>
      <c r="U205" s="271"/>
      <c r="V205" s="262"/>
      <c r="W205" s="271"/>
      <c r="X205" s="229">
        <v>2.5000000000000001E-3</v>
      </c>
      <c r="Y205" s="262"/>
      <c r="Z205" s="271">
        <f t="shared" si="44"/>
        <v>0</v>
      </c>
      <c r="AA205" s="262">
        <f t="shared" si="40"/>
        <v>0</v>
      </c>
      <c r="AB205" s="271">
        <f t="shared" si="40"/>
        <v>0</v>
      </c>
      <c r="AC205" s="5"/>
      <c r="AD205" s="193">
        <f t="shared" si="45"/>
        <v>0</v>
      </c>
      <c r="AE205" s="190" t="b">
        <f t="shared" si="46"/>
        <v>1</v>
      </c>
    </row>
    <row r="206" spans="1:31" s="290" customFormat="1" ht="16.5">
      <c r="A206" s="188"/>
      <c r="B206" s="288" t="s">
        <v>16</v>
      </c>
      <c r="C206" s="288">
        <f>SUM(C197:C205)</f>
        <v>9</v>
      </c>
      <c r="D206" s="667">
        <f t="shared" ref="D206:W206" si="48">SUM(D197:D205)</f>
        <v>1.3500000000000002E-2</v>
      </c>
      <c r="E206" s="288">
        <f t="shared" si="48"/>
        <v>0</v>
      </c>
      <c r="F206" s="667">
        <f t="shared" si="48"/>
        <v>0</v>
      </c>
      <c r="G206" s="667">
        <f t="shared" si="48"/>
        <v>0</v>
      </c>
      <c r="H206" s="667">
        <f t="shared" si="48"/>
        <v>0</v>
      </c>
      <c r="I206" s="357">
        <f>SUM(I197:I205)</f>
        <v>9</v>
      </c>
      <c r="J206" s="667">
        <f t="shared" si="48"/>
        <v>1.3500000000000002E-2</v>
      </c>
      <c r="K206" s="288">
        <f t="shared" si="48"/>
        <v>0</v>
      </c>
      <c r="L206" s="667">
        <f t="shared" si="48"/>
        <v>0</v>
      </c>
      <c r="M206" s="288">
        <f t="shared" si="48"/>
        <v>0</v>
      </c>
      <c r="N206" s="667">
        <f t="shared" si="48"/>
        <v>0</v>
      </c>
      <c r="O206" s="288"/>
      <c r="P206" s="288">
        <f t="shared" si="48"/>
        <v>0</v>
      </c>
      <c r="Q206" s="667">
        <f t="shared" si="48"/>
        <v>0</v>
      </c>
      <c r="R206" s="288">
        <f t="shared" si="48"/>
        <v>0</v>
      </c>
      <c r="S206" s="667">
        <f t="shared" si="48"/>
        <v>0</v>
      </c>
      <c r="T206" s="288">
        <f t="shared" si="48"/>
        <v>0</v>
      </c>
      <c r="U206" s="667">
        <f t="shared" si="48"/>
        <v>0</v>
      </c>
      <c r="V206" s="288">
        <f t="shared" si="48"/>
        <v>0</v>
      </c>
      <c r="W206" s="667">
        <f t="shared" si="48"/>
        <v>0</v>
      </c>
      <c r="X206" s="288"/>
      <c r="Y206" s="288">
        <f>SUM(Y197:Y205)</f>
        <v>0</v>
      </c>
      <c r="Z206" s="667">
        <f t="shared" ref="Z206:AB206" si="49">SUM(Z197:Z205)</f>
        <v>0</v>
      </c>
      <c r="AA206" s="288">
        <f t="shared" si="49"/>
        <v>0</v>
      </c>
      <c r="AB206" s="667">
        <f t="shared" si="49"/>
        <v>0</v>
      </c>
      <c r="AC206" s="288"/>
      <c r="AD206" s="289">
        <f t="shared" si="45"/>
        <v>0</v>
      </c>
      <c r="AE206" s="290" t="b">
        <f t="shared" si="46"/>
        <v>1</v>
      </c>
    </row>
    <row r="207" spans="1:31" ht="16.5">
      <c r="A207" s="4">
        <v>8</v>
      </c>
      <c r="B207" s="3" t="s">
        <v>44</v>
      </c>
      <c r="C207" s="17"/>
      <c r="D207" s="276"/>
      <c r="E207" s="17"/>
      <c r="F207" s="276"/>
      <c r="G207" s="276"/>
      <c r="H207" s="276"/>
      <c r="I207" s="359"/>
      <c r="J207" s="276"/>
      <c r="K207" s="17"/>
      <c r="L207" s="276"/>
      <c r="M207" s="17"/>
      <c r="N207" s="276"/>
      <c r="O207" s="239"/>
      <c r="P207" s="17"/>
      <c r="Q207" s="276"/>
      <c r="R207" s="17"/>
      <c r="S207" s="276"/>
      <c r="T207" s="17"/>
      <c r="U207" s="276"/>
      <c r="V207" s="17"/>
      <c r="W207" s="276"/>
      <c r="X207" s="239"/>
      <c r="Y207" s="17"/>
      <c r="Z207" s="276"/>
      <c r="AA207" s="17"/>
      <c r="AB207" s="276"/>
      <c r="AC207" s="3"/>
      <c r="AD207" s="193">
        <f t="shared" si="45"/>
        <v>0</v>
      </c>
      <c r="AE207" s="190" t="b">
        <f t="shared" si="46"/>
        <v>1</v>
      </c>
    </row>
    <row r="208" spans="1:31" ht="16.5">
      <c r="A208" s="2">
        <v>8.01</v>
      </c>
      <c r="B208" s="5" t="s">
        <v>45</v>
      </c>
      <c r="C208" s="262"/>
      <c r="D208" s="271"/>
      <c r="E208" s="262"/>
      <c r="F208" s="271"/>
      <c r="G208" s="271"/>
      <c r="H208" s="271"/>
      <c r="I208" s="539"/>
      <c r="J208" s="271"/>
      <c r="K208" s="262"/>
      <c r="L208" s="271"/>
      <c r="M208" s="262"/>
      <c r="N208" s="271"/>
      <c r="O208" s="245"/>
      <c r="P208" s="262"/>
      <c r="Q208" s="271"/>
      <c r="R208" s="262"/>
      <c r="S208" s="271"/>
      <c r="T208" s="262"/>
      <c r="U208" s="271"/>
      <c r="V208" s="262"/>
      <c r="W208" s="271"/>
      <c r="X208" s="245"/>
      <c r="Y208" s="262"/>
      <c r="Z208" s="271"/>
      <c r="AA208" s="262">
        <f t="shared" ref="AA208:AB211" si="50">Y208+V208+T208</f>
        <v>0</v>
      </c>
      <c r="AB208" s="271">
        <f t="shared" si="50"/>
        <v>0</v>
      </c>
      <c r="AC208" s="5"/>
      <c r="AD208" s="193">
        <f t="shared" si="45"/>
        <v>0</v>
      </c>
      <c r="AE208" s="190" t="b">
        <f t="shared" si="46"/>
        <v>1</v>
      </c>
    </row>
    <row r="209" spans="1:31" ht="16.5">
      <c r="A209" s="2">
        <f>+A208+0.01</f>
        <v>8.02</v>
      </c>
      <c r="B209" s="5" t="s">
        <v>46</v>
      </c>
      <c r="C209" s="262"/>
      <c r="D209" s="271"/>
      <c r="E209" s="262"/>
      <c r="F209" s="271"/>
      <c r="G209" s="271"/>
      <c r="H209" s="271"/>
      <c r="I209" s="539"/>
      <c r="J209" s="271"/>
      <c r="K209" s="262"/>
      <c r="L209" s="271"/>
      <c r="M209" s="262"/>
      <c r="N209" s="271"/>
      <c r="O209" s="245"/>
      <c r="P209" s="262"/>
      <c r="Q209" s="271"/>
      <c r="R209" s="262"/>
      <c r="S209" s="271"/>
      <c r="T209" s="262"/>
      <c r="U209" s="271"/>
      <c r="V209" s="262"/>
      <c r="W209" s="271"/>
      <c r="X209" s="245"/>
      <c r="Y209" s="262"/>
      <c r="Z209" s="271"/>
      <c r="AA209" s="262">
        <f t="shared" si="50"/>
        <v>0</v>
      </c>
      <c r="AB209" s="271">
        <f t="shared" si="50"/>
        <v>0</v>
      </c>
      <c r="AC209" s="5"/>
      <c r="AD209" s="193">
        <f t="shared" si="45"/>
        <v>0</v>
      </c>
      <c r="AE209" s="190" t="b">
        <f t="shared" si="46"/>
        <v>1</v>
      </c>
    </row>
    <row r="210" spans="1:31" ht="16.5">
      <c r="A210" s="2">
        <f t="shared" ref="A210:A211" si="51">+A209+0.01</f>
        <v>8.0299999999999994</v>
      </c>
      <c r="B210" s="5" t="s">
        <v>47</v>
      </c>
      <c r="C210" s="262"/>
      <c r="D210" s="271"/>
      <c r="E210" s="262"/>
      <c r="F210" s="271"/>
      <c r="G210" s="271"/>
      <c r="H210" s="271"/>
      <c r="I210" s="539"/>
      <c r="J210" s="271"/>
      <c r="K210" s="262"/>
      <c r="L210" s="271"/>
      <c r="M210" s="262"/>
      <c r="N210" s="271"/>
      <c r="O210" s="245"/>
      <c r="P210" s="262"/>
      <c r="Q210" s="271"/>
      <c r="R210" s="262"/>
      <c r="S210" s="271"/>
      <c r="T210" s="262"/>
      <c r="U210" s="271"/>
      <c r="V210" s="262"/>
      <c r="W210" s="271"/>
      <c r="X210" s="245"/>
      <c r="Y210" s="262"/>
      <c r="Z210" s="271"/>
      <c r="AA210" s="262">
        <f t="shared" si="50"/>
        <v>0</v>
      </c>
      <c r="AB210" s="271">
        <f t="shared" si="50"/>
        <v>0</v>
      </c>
      <c r="AC210" s="5"/>
      <c r="AD210" s="193">
        <f t="shared" si="45"/>
        <v>0</v>
      </c>
      <c r="AE210" s="190" t="b">
        <f t="shared" si="46"/>
        <v>1</v>
      </c>
    </row>
    <row r="211" spans="1:31" ht="16.5">
      <c r="A211" s="2">
        <f t="shared" si="51"/>
        <v>8.0399999999999991</v>
      </c>
      <c r="B211" s="5" t="s">
        <v>48</v>
      </c>
      <c r="C211" s="262"/>
      <c r="D211" s="271"/>
      <c r="E211" s="262"/>
      <c r="F211" s="271"/>
      <c r="G211" s="271"/>
      <c r="H211" s="271"/>
      <c r="I211" s="539"/>
      <c r="J211" s="271"/>
      <c r="K211" s="262"/>
      <c r="L211" s="271"/>
      <c r="M211" s="262"/>
      <c r="N211" s="271"/>
      <c r="O211" s="245"/>
      <c r="P211" s="262"/>
      <c r="Q211" s="271"/>
      <c r="R211" s="262"/>
      <c r="S211" s="271"/>
      <c r="T211" s="262"/>
      <c r="U211" s="271"/>
      <c r="V211" s="262"/>
      <c r="W211" s="271"/>
      <c r="X211" s="245"/>
      <c r="Y211" s="262"/>
      <c r="Z211" s="271"/>
      <c r="AA211" s="262">
        <f t="shared" si="50"/>
        <v>0</v>
      </c>
      <c r="AB211" s="271">
        <f t="shared" si="50"/>
        <v>0</v>
      </c>
      <c r="AC211" s="5"/>
      <c r="AD211" s="193">
        <f t="shared" si="45"/>
        <v>0</v>
      </c>
      <c r="AE211" s="190" t="b">
        <f t="shared" si="46"/>
        <v>1</v>
      </c>
    </row>
    <row r="212" spans="1:31" s="290" customFormat="1" ht="16.5">
      <c r="A212" s="188"/>
      <c r="B212" s="288" t="s">
        <v>36</v>
      </c>
      <c r="C212" s="288"/>
      <c r="D212" s="667"/>
      <c r="E212" s="288"/>
      <c r="F212" s="667"/>
      <c r="G212" s="667"/>
      <c r="H212" s="667"/>
      <c r="I212" s="357"/>
      <c r="J212" s="667"/>
      <c r="K212" s="288"/>
      <c r="L212" s="667"/>
      <c r="M212" s="288"/>
      <c r="N212" s="667"/>
      <c r="O212" s="287"/>
      <c r="P212" s="288"/>
      <c r="Q212" s="667"/>
      <c r="R212" s="288"/>
      <c r="S212" s="667"/>
      <c r="T212" s="288"/>
      <c r="U212" s="667"/>
      <c r="V212" s="288"/>
      <c r="W212" s="667"/>
      <c r="X212" s="287"/>
      <c r="Y212" s="288">
        <f t="shared" ref="Y212:AB212" si="52">SUM(Y208:Y211)</f>
        <v>0</v>
      </c>
      <c r="Z212" s="667">
        <f t="shared" si="52"/>
        <v>0</v>
      </c>
      <c r="AA212" s="288">
        <f t="shared" si="52"/>
        <v>0</v>
      </c>
      <c r="AB212" s="667">
        <f t="shared" si="52"/>
        <v>0</v>
      </c>
      <c r="AC212" s="288"/>
      <c r="AD212" s="289">
        <f t="shared" si="45"/>
        <v>0</v>
      </c>
      <c r="AE212" s="290" t="b">
        <f t="shared" si="46"/>
        <v>1</v>
      </c>
    </row>
    <row r="213" spans="1:31" ht="16.5">
      <c r="A213" s="4">
        <v>9</v>
      </c>
      <c r="B213" s="3" t="s">
        <v>49</v>
      </c>
      <c r="C213" s="17"/>
      <c r="D213" s="276"/>
      <c r="E213" s="17"/>
      <c r="F213" s="276"/>
      <c r="G213" s="276"/>
      <c r="H213" s="276"/>
      <c r="I213" s="359"/>
      <c r="J213" s="276"/>
      <c r="K213" s="17"/>
      <c r="L213" s="276"/>
      <c r="M213" s="17"/>
      <c r="N213" s="276"/>
      <c r="O213" s="239"/>
      <c r="P213" s="17"/>
      <c r="Q213" s="276"/>
      <c r="R213" s="17"/>
      <c r="S213" s="276"/>
      <c r="T213" s="17"/>
      <c r="U213" s="276"/>
      <c r="V213" s="17"/>
      <c r="W213" s="276"/>
      <c r="X213" s="239"/>
      <c r="Y213" s="17"/>
      <c r="Z213" s="276"/>
      <c r="AA213" s="17"/>
      <c r="AB213" s="276"/>
      <c r="AC213" s="3"/>
      <c r="AD213" s="193">
        <f t="shared" si="45"/>
        <v>0</v>
      </c>
      <c r="AE213" s="190" t="b">
        <f t="shared" si="46"/>
        <v>1</v>
      </c>
    </row>
    <row r="214" spans="1:31" ht="16.5">
      <c r="A214" s="2">
        <v>9.01</v>
      </c>
      <c r="B214" s="5" t="s">
        <v>50</v>
      </c>
      <c r="C214" s="262"/>
      <c r="D214" s="271"/>
      <c r="E214" s="262"/>
      <c r="F214" s="271"/>
      <c r="G214" s="271"/>
      <c r="H214" s="271"/>
      <c r="I214" s="539"/>
      <c r="J214" s="271"/>
      <c r="K214" s="262"/>
      <c r="L214" s="271"/>
      <c r="M214" s="262"/>
      <c r="N214" s="271"/>
      <c r="O214" s="233">
        <v>0.2</v>
      </c>
      <c r="P214" s="262"/>
      <c r="Q214" s="271"/>
      <c r="R214" s="262"/>
      <c r="S214" s="271"/>
      <c r="T214" s="262"/>
      <c r="U214" s="271"/>
      <c r="V214" s="262"/>
      <c r="W214" s="271"/>
      <c r="X214" s="233">
        <v>0.2</v>
      </c>
      <c r="Y214" s="262"/>
      <c r="Z214" s="271"/>
      <c r="AA214" s="262">
        <f t="shared" ref="AA214:AB215" si="53">Y214+V214+T214</f>
        <v>0</v>
      </c>
      <c r="AB214" s="271">
        <f t="shared" si="53"/>
        <v>0</v>
      </c>
      <c r="AC214" s="5"/>
      <c r="AD214" s="193">
        <f t="shared" si="45"/>
        <v>0</v>
      </c>
      <c r="AE214" s="190" t="b">
        <f t="shared" si="46"/>
        <v>1</v>
      </c>
    </row>
    <row r="215" spans="1:31" ht="16.5">
      <c r="A215" s="2">
        <v>9.02</v>
      </c>
      <c r="B215" s="5" t="s">
        <v>51</v>
      </c>
      <c r="C215" s="262"/>
      <c r="D215" s="271"/>
      <c r="E215" s="262"/>
      <c r="F215" s="271"/>
      <c r="G215" s="271"/>
      <c r="H215" s="271"/>
      <c r="I215" s="539"/>
      <c r="J215" s="271"/>
      <c r="K215" s="262"/>
      <c r="L215" s="271"/>
      <c r="M215" s="262"/>
      <c r="N215" s="271"/>
      <c r="O215" s="233">
        <v>0.5</v>
      </c>
      <c r="P215" s="262"/>
      <c r="Q215" s="271"/>
      <c r="R215" s="262"/>
      <c r="S215" s="271"/>
      <c r="T215" s="262"/>
      <c r="U215" s="271"/>
      <c r="V215" s="262"/>
      <c r="W215" s="271"/>
      <c r="X215" s="233">
        <v>0.5</v>
      </c>
      <c r="Y215" s="262"/>
      <c r="Z215" s="271"/>
      <c r="AA215" s="262">
        <f t="shared" si="53"/>
        <v>0</v>
      </c>
      <c r="AB215" s="271">
        <f t="shared" si="53"/>
        <v>0</v>
      </c>
      <c r="AC215" s="5"/>
      <c r="AD215" s="193">
        <f t="shared" si="45"/>
        <v>0</v>
      </c>
      <c r="AE215" s="190" t="b">
        <f t="shared" si="46"/>
        <v>1</v>
      </c>
    </row>
    <row r="216" spans="1:31" s="290" customFormat="1" ht="16.5">
      <c r="A216" s="188"/>
      <c r="B216" s="291" t="s">
        <v>36</v>
      </c>
      <c r="C216" s="288"/>
      <c r="D216" s="667"/>
      <c r="E216" s="288"/>
      <c r="F216" s="667"/>
      <c r="G216" s="667"/>
      <c r="H216" s="667"/>
      <c r="I216" s="357"/>
      <c r="J216" s="667"/>
      <c r="K216" s="288"/>
      <c r="L216" s="667"/>
      <c r="M216" s="288"/>
      <c r="N216" s="667"/>
      <c r="O216" s="287"/>
      <c r="P216" s="288"/>
      <c r="Q216" s="667"/>
      <c r="R216" s="288"/>
      <c r="S216" s="667"/>
      <c r="T216" s="288"/>
      <c r="U216" s="667"/>
      <c r="V216" s="288"/>
      <c r="W216" s="667"/>
      <c r="X216" s="287"/>
      <c r="Y216" s="288">
        <f>SUM(Y214:Y215)</f>
        <v>0</v>
      </c>
      <c r="Z216" s="667">
        <f>SUM(Z214:Z215)</f>
        <v>0</v>
      </c>
      <c r="AA216" s="288">
        <f t="shared" ref="AA216:AB216" si="54">SUM(AA214:AA215)</f>
        <v>0</v>
      </c>
      <c r="AB216" s="667">
        <f t="shared" si="54"/>
        <v>0</v>
      </c>
      <c r="AC216" s="291"/>
      <c r="AD216" s="289">
        <f t="shared" si="45"/>
        <v>0</v>
      </c>
      <c r="AE216" s="290" t="b">
        <f t="shared" si="46"/>
        <v>1</v>
      </c>
    </row>
    <row r="217" spans="1:31" ht="16.5">
      <c r="A217" s="307" t="s">
        <v>52</v>
      </c>
      <c r="B217" s="3" t="s">
        <v>53</v>
      </c>
      <c r="C217" s="17"/>
      <c r="D217" s="276"/>
      <c r="E217" s="17"/>
      <c r="F217" s="276"/>
      <c r="G217" s="276"/>
      <c r="H217" s="276"/>
      <c r="I217" s="359"/>
      <c r="J217" s="276"/>
      <c r="K217" s="17"/>
      <c r="L217" s="276"/>
      <c r="M217" s="17"/>
      <c r="N217" s="276"/>
      <c r="O217" s="239"/>
      <c r="P217" s="17"/>
      <c r="Q217" s="276"/>
      <c r="R217" s="17"/>
      <c r="S217" s="276"/>
      <c r="T217" s="17"/>
      <c r="U217" s="276"/>
      <c r="V217" s="17"/>
      <c r="W217" s="276"/>
      <c r="X217" s="239"/>
      <c r="Y217" s="17"/>
      <c r="Z217" s="276"/>
      <c r="AA217" s="17"/>
      <c r="AB217" s="276"/>
      <c r="AC217" s="3"/>
      <c r="AD217" s="193">
        <f t="shared" si="45"/>
        <v>0</v>
      </c>
      <c r="AE217" s="190" t="b">
        <f t="shared" si="46"/>
        <v>1</v>
      </c>
    </row>
    <row r="218" spans="1:31" ht="16.5">
      <c r="A218" s="4">
        <v>10</v>
      </c>
      <c r="B218" s="3" t="s">
        <v>271</v>
      </c>
      <c r="C218" s="17"/>
      <c r="D218" s="276"/>
      <c r="E218" s="17"/>
      <c r="F218" s="276"/>
      <c r="G218" s="276"/>
      <c r="H218" s="276"/>
      <c r="I218" s="359"/>
      <c r="J218" s="276"/>
      <c r="K218" s="17"/>
      <c r="L218" s="276"/>
      <c r="M218" s="17"/>
      <c r="N218" s="276"/>
      <c r="O218" s="239"/>
      <c r="P218" s="17"/>
      <c r="Q218" s="276"/>
      <c r="R218" s="17"/>
      <c r="S218" s="276"/>
      <c r="T218" s="17"/>
      <c r="U218" s="276"/>
      <c r="V218" s="17"/>
      <c r="W218" s="276"/>
      <c r="X218" s="239"/>
      <c r="Y218" s="17"/>
      <c r="Z218" s="276"/>
      <c r="AA218" s="17"/>
      <c r="AB218" s="276"/>
      <c r="AC218" s="3"/>
      <c r="AD218" s="193">
        <f t="shared" si="45"/>
        <v>0</v>
      </c>
      <c r="AE218" s="190" t="b">
        <f t="shared" si="46"/>
        <v>1</v>
      </c>
    </row>
    <row r="219" spans="1:31" ht="16.5">
      <c r="A219" s="20"/>
      <c r="B219" s="21" t="s">
        <v>272</v>
      </c>
      <c r="C219" s="253"/>
      <c r="D219" s="668"/>
      <c r="E219" s="253"/>
      <c r="F219" s="668"/>
      <c r="G219" s="668"/>
      <c r="H219" s="668"/>
      <c r="I219" s="561"/>
      <c r="J219" s="668"/>
      <c r="K219" s="253"/>
      <c r="L219" s="668"/>
      <c r="M219" s="253"/>
      <c r="N219" s="668"/>
      <c r="O219" s="246"/>
      <c r="P219" s="253"/>
      <c r="Q219" s="668"/>
      <c r="R219" s="253"/>
      <c r="S219" s="668"/>
      <c r="T219" s="253"/>
      <c r="U219" s="668"/>
      <c r="V219" s="253"/>
      <c r="W219" s="668"/>
      <c r="X219" s="246"/>
      <c r="Y219" s="253"/>
      <c r="Z219" s="668"/>
      <c r="AA219" s="253"/>
      <c r="AB219" s="668"/>
      <c r="AC219" s="21"/>
      <c r="AD219" s="193">
        <f t="shared" si="45"/>
        <v>0</v>
      </c>
      <c r="AE219" s="190" t="b">
        <f t="shared" si="46"/>
        <v>1</v>
      </c>
    </row>
    <row r="220" spans="1:31" ht="16.5">
      <c r="A220" s="2">
        <v>10.01</v>
      </c>
      <c r="B220" s="22" t="s">
        <v>298</v>
      </c>
      <c r="C220" s="562"/>
      <c r="D220" s="566"/>
      <c r="E220" s="562"/>
      <c r="F220" s="566"/>
      <c r="G220" s="566"/>
      <c r="H220" s="566"/>
      <c r="I220" s="563"/>
      <c r="J220" s="566"/>
      <c r="K220" s="562"/>
      <c r="L220" s="566"/>
      <c r="M220" s="562"/>
      <c r="N220" s="566"/>
      <c r="O220" s="233"/>
      <c r="P220" s="562"/>
      <c r="Q220" s="566"/>
      <c r="R220" s="562"/>
      <c r="S220" s="566"/>
      <c r="T220" s="562"/>
      <c r="U220" s="566"/>
      <c r="V220" s="562"/>
      <c r="W220" s="566"/>
      <c r="X220" s="233"/>
      <c r="Y220" s="562"/>
      <c r="Z220" s="566"/>
      <c r="AA220" s="262">
        <f t="shared" ref="AA220:AB222" si="55">Y220+V220+T220</f>
        <v>0</v>
      </c>
      <c r="AB220" s="271">
        <f t="shared" si="55"/>
        <v>0</v>
      </c>
      <c r="AC220" s="22"/>
      <c r="AD220" s="193">
        <f t="shared" si="45"/>
        <v>0</v>
      </c>
      <c r="AE220" s="190" t="b">
        <f t="shared" si="46"/>
        <v>1</v>
      </c>
    </row>
    <row r="221" spans="1:31" ht="16.5">
      <c r="A221" s="2">
        <v>10.02</v>
      </c>
      <c r="B221" s="22" t="s">
        <v>299</v>
      </c>
      <c r="C221" s="562"/>
      <c r="D221" s="566"/>
      <c r="E221" s="562"/>
      <c r="F221" s="566"/>
      <c r="G221" s="566"/>
      <c r="H221" s="566"/>
      <c r="I221" s="563"/>
      <c r="J221" s="566"/>
      <c r="K221" s="562"/>
      <c r="L221" s="566"/>
      <c r="M221" s="562"/>
      <c r="N221" s="566"/>
      <c r="O221" s="233"/>
      <c r="P221" s="562"/>
      <c r="Q221" s="566"/>
      <c r="R221" s="562"/>
      <c r="S221" s="566"/>
      <c r="T221" s="562"/>
      <c r="U221" s="566"/>
      <c r="V221" s="562"/>
      <c r="W221" s="566"/>
      <c r="X221" s="233">
        <v>2.1800000000000002</v>
      </c>
      <c r="Y221" s="562"/>
      <c r="Z221" s="566"/>
      <c r="AA221" s="262">
        <f t="shared" si="55"/>
        <v>0</v>
      </c>
      <c r="AB221" s="271">
        <f t="shared" si="55"/>
        <v>0</v>
      </c>
      <c r="AC221" s="22"/>
      <c r="AD221" s="193">
        <f t="shared" si="45"/>
        <v>0</v>
      </c>
      <c r="AE221" s="190" t="b">
        <f t="shared" si="46"/>
        <v>1</v>
      </c>
    </row>
    <row r="222" spans="1:31" ht="30">
      <c r="A222" s="2">
        <f>+A221+0.01</f>
        <v>10.029999999999999</v>
      </c>
      <c r="B222" s="23" t="s">
        <v>242</v>
      </c>
      <c r="C222" s="564"/>
      <c r="D222" s="669"/>
      <c r="E222" s="564"/>
      <c r="F222" s="669"/>
      <c r="G222" s="669"/>
      <c r="H222" s="669"/>
      <c r="I222" s="565"/>
      <c r="J222" s="669"/>
      <c r="K222" s="564"/>
      <c r="L222" s="669"/>
      <c r="M222" s="564"/>
      <c r="N222" s="669"/>
      <c r="O222" s="247"/>
      <c r="P222" s="564"/>
      <c r="Q222" s="669"/>
      <c r="R222" s="564"/>
      <c r="S222" s="669"/>
      <c r="T222" s="564"/>
      <c r="U222" s="669"/>
      <c r="V222" s="564"/>
      <c r="W222" s="669"/>
      <c r="X222" s="247"/>
      <c r="Y222" s="564"/>
      <c r="Z222" s="669"/>
      <c r="AA222" s="262">
        <f t="shared" si="55"/>
        <v>0</v>
      </c>
      <c r="AB222" s="271">
        <f t="shared" si="55"/>
        <v>0</v>
      </c>
      <c r="AC222" s="23"/>
      <c r="AD222" s="193">
        <f t="shared" si="45"/>
        <v>0</v>
      </c>
      <c r="AE222" s="190" t="b">
        <f t="shared" si="46"/>
        <v>1</v>
      </c>
    </row>
    <row r="223" spans="1:31" ht="16.5">
      <c r="A223" s="2"/>
      <c r="B223" s="21" t="s">
        <v>243</v>
      </c>
      <c r="C223" s="253"/>
      <c r="D223" s="668"/>
      <c r="E223" s="253"/>
      <c r="F223" s="668"/>
      <c r="G223" s="668"/>
      <c r="H223" s="668"/>
      <c r="I223" s="561"/>
      <c r="J223" s="668"/>
      <c r="K223" s="253"/>
      <c r="L223" s="668"/>
      <c r="M223" s="253"/>
      <c r="N223" s="668"/>
      <c r="O223" s="246"/>
      <c r="P223" s="253"/>
      <c r="Q223" s="668"/>
      <c r="R223" s="253"/>
      <c r="S223" s="668"/>
      <c r="T223" s="253"/>
      <c r="U223" s="668"/>
      <c r="V223" s="253"/>
      <c r="W223" s="668"/>
      <c r="X223" s="246"/>
      <c r="Y223" s="253"/>
      <c r="Z223" s="668"/>
      <c r="AA223" s="253"/>
      <c r="AB223" s="668"/>
      <c r="AC223" s="21"/>
      <c r="AD223" s="193">
        <f t="shared" si="45"/>
        <v>0</v>
      </c>
      <c r="AE223" s="190" t="b">
        <f t="shared" si="46"/>
        <v>1</v>
      </c>
    </row>
    <row r="224" spans="1:31" ht="30">
      <c r="A224" s="2">
        <v>10.039999999999999</v>
      </c>
      <c r="B224" s="22" t="s">
        <v>314</v>
      </c>
      <c r="C224" s="562"/>
      <c r="D224" s="566"/>
      <c r="E224" s="562"/>
      <c r="F224" s="566"/>
      <c r="G224" s="566"/>
      <c r="H224" s="566"/>
      <c r="I224" s="563"/>
      <c r="J224" s="566"/>
      <c r="K224" s="562"/>
      <c r="L224" s="566"/>
      <c r="M224" s="562"/>
      <c r="N224" s="566"/>
      <c r="O224" s="247"/>
      <c r="P224" s="562"/>
      <c r="Q224" s="566"/>
      <c r="R224" s="562"/>
      <c r="S224" s="566"/>
      <c r="T224" s="562"/>
      <c r="U224" s="566"/>
      <c r="V224" s="562"/>
      <c r="W224" s="566"/>
      <c r="X224" s="247"/>
      <c r="Y224" s="562"/>
      <c r="Z224" s="566"/>
      <c r="AA224" s="262">
        <f t="shared" ref="AA224:AB236" si="56">Y224+V224+T224</f>
        <v>0</v>
      </c>
      <c r="AB224" s="271">
        <f t="shared" si="56"/>
        <v>0</v>
      </c>
      <c r="AC224" s="22"/>
      <c r="AD224" s="193">
        <f t="shared" si="45"/>
        <v>0</v>
      </c>
      <c r="AE224" s="190" t="b">
        <f t="shared" si="46"/>
        <v>1</v>
      </c>
    </row>
    <row r="225" spans="1:31" ht="16.5">
      <c r="A225" s="2"/>
      <c r="B225" s="24" t="s">
        <v>54</v>
      </c>
      <c r="C225" s="566"/>
      <c r="D225" s="566"/>
      <c r="E225" s="566"/>
      <c r="F225" s="566"/>
      <c r="G225" s="566"/>
      <c r="H225" s="566"/>
      <c r="I225" s="563"/>
      <c r="J225" s="566"/>
      <c r="K225" s="566"/>
      <c r="L225" s="566"/>
      <c r="M225" s="566"/>
      <c r="N225" s="566"/>
      <c r="O225" s="233"/>
      <c r="P225" s="566"/>
      <c r="Q225" s="566"/>
      <c r="R225" s="566"/>
      <c r="S225" s="566"/>
      <c r="T225" s="566"/>
      <c r="U225" s="566"/>
      <c r="V225" s="566"/>
      <c r="W225" s="566"/>
      <c r="X225" s="233"/>
      <c r="Y225" s="566"/>
      <c r="Z225" s="566"/>
      <c r="AA225" s="262">
        <f t="shared" si="56"/>
        <v>0</v>
      </c>
      <c r="AB225" s="271">
        <f t="shared" si="56"/>
        <v>0</v>
      </c>
      <c r="AC225" s="24"/>
      <c r="AD225" s="193">
        <f t="shared" si="45"/>
        <v>0</v>
      </c>
      <c r="AE225" s="190" t="b">
        <f t="shared" si="46"/>
        <v>1</v>
      </c>
    </row>
    <row r="226" spans="1:31" ht="16.5">
      <c r="A226" s="2"/>
      <c r="B226" s="24" t="s">
        <v>55</v>
      </c>
      <c r="C226" s="566"/>
      <c r="D226" s="566"/>
      <c r="E226" s="566"/>
      <c r="F226" s="566"/>
      <c r="G226" s="566"/>
      <c r="H226" s="566"/>
      <c r="I226" s="563"/>
      <c r="J226" s="566"/>
      <c r="K226" s="566"/>
      <c r="L226" s="566"/>
      <c r="M226" s="566"/>
      <c r="N226" s="566"/>
      <c r="O226" s="233"/>
      <c r="P226" s="566"/>
      <c r="Q226" s="566"/>
      <c r="R226" s="566"/>
      <c r="S226" s="566"/>
      <c r="T226" s="566"/>
      <c r="U226" s="566"/>
      <c r="V226" s="566"/>
      <c r="W226" s="566"/>
      <c r="X226" s="233"/>
      <c r="Y226" s="566"/>
      <c r="Z226" s="566"/>
      <c r="AA226" s="262">
        <f t="shared" si="56"/>
        <v>0</v>
      </c>
      <c r="AB226" s="271">
        <f t="shared" si="56"/>
        <v>0</v>
      </c>
      <c r="AC226" s="24"/>
      <c r="AD226" s="193">
        <f t="shared" si="45"/>
        <v>0</v>
      </c>
      <c r="AE226" s="190" t="b">
        <f t="shared" si="46"/>
        <v>1</v>
      </c>
    </row>
    <row r="227" spans="1:31" ht="16.5">
      <c r="A227" s="2"/>
      <c r="B227" s="24" t="s">
        <v>56</v>
      </c>
      <c r="C227" s="566"/>
      <c r="D227" s="566"/>
      <c r="E227" s="566"/>
      <c r="F227" s="566"/>
      <c r="G227" s="566"/>
      <c r="H227" s="566"/>
      <c r="I227" s="563"/>
      <c r="J227" s="566"/>
      <c r="K227" s="566"/>
      <c r="L227" s="566"/>
      <c r="M227" s="566"/>
      <c r="N227" s="566"/>
      <c r="O227" s="233"/>
      <c r="P227" s="566"/>
      <c r="Q227" s="566"/>
      <c r="R227" s="566"/>
      <c r="S227" s="566"/>
      <c r="T227" s="566"/>
      <c r="U227" s="566"/>
      <c r="V227" s="566"/>
      <c r="W227" s="566"/>
      <c r="X227" s="233"/>
      <c r="Y227" s="566"/>
      <c r="Z227" s="566"/>
      <c r="AA227" s="262">
        <f t="shared" si="56"/>
        <v>0</v>
      </c>
      <c r="AB227" s="271">
        <f t="shared" si="56"/>
        <v>0</v>
      </c>
      <c r="AC227" s="24"/>
      <c r="AD227" s="193">
        <f t="shared" si="45"/>
        <v>0</v>
      </c>
      <c r="AE227" s="190" t="b">
        <f t="shared" si="46"/>
        <v>1</v>
      </c>
    </row>
    <row r="228" spans="1:31" ht="30">
      <c r="A228" s="2">
        <v>10.050000000000001</v>
      </c>
      <c r="B228" s="22" t="s">
        <v>315</v>
      </c>
      <c r="C228" s="566"/>
      <c r="D228" s="566"/>
      <c r="E228" s="566"/>
      <c r="F228" s="566"/>
      <c r="G228" s="566"/>
      <c r="H228" s="566"/>
      <c r="I228" s="563"/>
      <c r="J228" s="566"/>
      <c r="K228" s="566"/>
      <c r="L228" s="566"/>
      <c r="M228" s="566"/>
      <c r="N228" s="566"/>
      <c r="O228" s="248"/>
      <c r="P228" s="566"/>
      <c r="Q228" s="566"/>
      <c r="R228" s="566"/>
      <c r="S228" s="566"/>
      <c r="T228" s="566"/>
      <c r="U228" s="566"/>
      <c r="V228" s="566"/>
      <c r="W228" s="566"/>
      <c r="X228" s="248"/>
      <c r="Y228" s="566"/>
      <c r="Z228" s="566"/>
      <c r="AA228" s="262">
        <f t="shared" si="56"/>
        <v>0</v>
      </c>
      <c r="AB228" s="271">
        <f t="shared" si="56"/>
        <v>0</v>
      </c>
      <c r="AC228" s="24"/>
      <c r="AD228" s="193">
        <f t="shared" si="45"/>
        <v>0</v>
      </c>
      <c r="AE228" s="190" t="b">
        <f t="shared" si="46"/>
        <v>1</v>
      </c>
    </row>
    <row r="229" spans="1:31" ht="16.5">
      <c r="A229" s="2"/>
      <c r="B229" s="24" t="s">
        <v>54</v>
      </c>
      <c r="C229" s="566"/>
      <c r="D229" s="566"/>
      <c r="E229" s="566"/>
      <c r="F229" s="566"/>
      <c r="G229" s="566"/>
      <c r="H229" s="566"/>
      <c r="I229" s="563"/>
      <c r="J229" s="566"/>
      <c r="K229" s="566"/>
      <c r="L229" s="566"/>
      <c r="M229" s="566"/>
      <c r="N229" s="566"/>
      <c r="O229" s="233"/>
      <c r="P229" s="566"/>
      <c r="Q229" s="566"/>
      <c r="R229" s="566"/>
      <c r="S229" s="566"/>
      <c r="T229" s="566"/>
      <c r="U229" s="566"/>
      <c r="V229" s="566"/>
      <c r="W229" s="566"/>
      <c r="X229" s="233"/>
      <c r="Y229" s="566"/>
      <c r="Z229" s="566"/>
      <c r="AA229" s="262">
        <f t="shared" si="56"/>
        <v>0</v>
      </c>
      <c r="AB229" s="271">
        <f t="shared" si="56"/>
        <v>0</v>
      </c>
      <c r="AC229" s="24"/>
      <c r="AD229" s="193">
        <f t="shared" si="45"/>
        <v>0</v>
      </c>
      <c r="AE229" s="190" t="b">
        <f t="shared" si="46"/>
        <v>1</v>
      </c>
    </row>
    <row r="230" spans="1:31" ht="16.5">
      <c r="A230" s="2"/>
      <c r="B230" s="24" t="s">
        <v>55</v>
      </c>
      <c r="C230" s="566"/>
      <c r="D230" s="566"/>
      <c r="E230" s="566"/>
      <c r="F230" s="566"/>
      <c r="G230" s="566"/>
      <c r="H230" s="566"/>
      <c r="I230" s="563"/>
      <c r="J230" s="566"/>
      <c r="K230" s="566"/>
      <c r="L230" s="566"/>
      <c r="M230" s="566"/>
      <c r="N230" s="566"/>
      <c r="O230" s="233"/>
      <c r="P230" s="566"/>
      <c r="Q230" s="566"/>
      <c r="R230" s="566"/>
      <c r="S230" s="566"/>
      <c r="T230" s="566"/>
      <c r="U230" s="566"/>
      <c r="V230" s="566"/>
      <c r="W230" s="566"/>
      <c r="X230" s="233"/>
      <c r="Y230" s="566"/>
      <c r="Z230" s="566"/>
      <c r="AA230" s="262">
        <f t="shared" si="56"/>
        <v>0</v>
      </c>
      <c r="AB230" s="271">
        <f t="shared" si="56"/>
        <v>0</v>
      </c>
      <c r="AC230" s="24"/>
      <c r="AD230" s="193">
        <f t="shared" si="45"/>
        <v>0</v>
      </c>
      <c r="AE230" s="190" t="b">
        <f t="shared" si="46"/>
        <v>1</v>
      </c>
    </row>
    <row r="231" spans="1:31" ht="16.5">
      <c r="A231" s="2"/>
      <c r="B231" s="24" t="s">
        <v>56</v>
      </c>
      <c r="C231" s="566"/>
      <c r="D231" s="566"/>
      <c r="E231" s="566"/>
      <c r="F231" s="566"/>
      <c r="G231" s="566"/>
      <c r="H231" s="566"/>
      <c r="I231" s="563"/>
      <c r="J231" s="566"/>
      <c r="K231" s="566"/>
      <c r="L231" s="566"/>
      <c r="M231" s="566"/>
      <c r="N231" s="566"/>
      <c r="O231" s="233"/>
      <c r="P231" s="566"/>
      <c r="Q231" s="566"/>
      <c r="R231" s="566"/>
      <c r="S231" s="566"/>
      <c r="T231" s="566"/>
      <c r="U231" s="566"/>
      <c r="V231" s="566"/>
      <c r="W231" s="566"/>
      <c r="X231" s="233"/>
      <c r="Y231" s="566"/>
      <c r="Z231" s="566"/>
      <c r="AA231" s="262">
        <f t="shared" si="56"/>
        <v>0</v>
      </c>
      <c r="AB231" s="271">
        <f t="shared" si="56"/>
        <v>0</v>
      </c>
      <c r="AC231" s="24"/>
      <c r="AD231" s="193">
        <f t="shared" si="45"/>
        <v>0</v>
      </c>
      <c r="AE231" s="190" t="b">
        <f t="shared" si="46"/>
        <v>1</v>
      </c>
    </row>
    <row r="232" spans="1:31" ht="30">
      <c r="A232" s="2">
        <f>+A228+0.01</f>
        <v>10.06</v>
      </c>
      <c r="B232" s="23" t="s">
        <v>244</v>
      </c>
      <c r="C232" s="564"/>
      <c r="D232" s="669"/>
      <c r="E232" s="564"/>
      <c r="F232" s="669"/>
      <c r="G232" s="669"/>
      <c r="H232" s="669"/>
      <c r="I232" s="565"/>
      <c r="J232" s="669"/>
      <c r="K232" s="564"/>
      <c r="L232" s="669"/>
      <c r="M232" s="564"/>
      <c r="N232" s="669"/>
      <c r="O232" s="247"/>
      <c r="P232" s="564"/>
      <c r="Q232" s="669"/>
      <c r="R232" s="564"/>
      <c r="S232" s="669"/>
      <c r="T232" s="564"/>
      <c r="U232" s="669"/>
      <c r="V232" s="564"/>
      <c r="W232" s="669"/>
      <c r="X232" s="247"/>
      <c r="Y232" s="564"/>
      <c r="Z232" s="669"/>
      <c r="AA232" s="262">
        <f t="shared" si="56"/>
        <v>0</v>
      </c>
      <c r="AB232" s="271">
        <f t="shared" si="56"/>
        <v>0</v>
      </c>
      <c r="AC232" s="23"/>
      <c r="AD232" s="193">
        <f t="shared" si="45"/>
        <v>0</v>
      </c>
      <c r="AE232" s="190" t="b">
        <f t="shared" si="46"/>
        <v>1</v>
      </c>
    </row>
    <row r="233" spans="1:31" ht="30">
      <c r="A233" s="2">
        <f t="shared" ref="A233:A254" si="57">+A232+0.01</f>
        <v>10.07</v>
      </c>
      <c r="B233" s="23" t="s">
        <v>57</v>
      </c>
      <c r="C233" s="564"/>
      <c r="D233" s="669"/>
      <c r="E233" s="564"/>
      <c r="F233" s="669"/>
      <c r="G233" s="669"/>
      <c r="H233" s="669"/>
      <c r="I233" s="565"/>
      <c r="J233" s="669"/>
      <c r="K233" s="564"/>
      <c r="L233" s="669"/>
      <c r="M233" s="564"/>
      <c r="N233" s="669"/>
      <c r="O233" s="247"/>
      <c r="P233" s="564"/>
      <c r="Q233" s="669"/>
      <c r="R233" s="564"/>
      <c r="S233" s="669"/>
      <c r="T233" s="564"/>
      <c r="U233" s="669"/>
      <c r="V233" s="564"/>
      <c r="W233" s="669"/>
      <c r="X233" s="247"/>
      <c r="Y233" s="564"/>
      <c r="Z233" s="669"/>
      <c r="AA233" s="262">
        <f t="shared" si="56"/>
        <v>0</v>
      </c>
      <c r="AB233" s="271">
        <f t="shared" si="56"/>
        <v>0</v>
      </c>
      <c r="AC233" s="23"/>
      <c r="AD233" s="193">
        <f t="shared" si="45"/>
        <v>0</v>
      </c>
      <c r="AE233" s="190" t="b">
        <f t="shared" si="46"/>
        <v>1</v>
      </c>
    </row>
    <row r="234" spans="1:31" ht="16.5">
      <c r="A234" s="2"/>
      <c r="B234" s="23" t="s">
        <v>58</v>
      </c>
      <c r="C234" s="564"/>
      <c r="D234" s="669"/>
      <c r="E234" s="564"/>
      <c r="F234" s="669"/>
      <c r="G234" s="669"/>
      <c r="H234" s="669"/>
      <c r="I234" s="565"/>
      <c r="J234" s="669"/>
      <c r="K234" s="564"/>
      <c r="L234" s="669"/>
      <c r="M234" s="564"/>
      <c r="N234" s="669"/>
      <c r="O234" s="234"/>
      <c r="P234" s="564"/>
      <c r="Q234" s="669"/>
      <c r="R234" s="564"/>
      <c r="S234" s="669"/>
      <c r="T234" s="564"/>
      <c r="U234" s="669"/>
      <c r="V234" s="564"/>
      <c r="W234" s="669"/>
      <c r="X234" s="234"/>
      <c r="Y234" s="564"/>
      <c r="Z234" s="669"/>
      <c r="AA234" s="262">
        <f t="shared" si="56"/>
        <v>0</v>
      </c>
      <c r="AB234" s="271">
        <f t="shared" si="56"/>
        <v>0</v>
      </c>
      <c r="AC234" s="23"/>
      <c r="AD234" s="193">
        <f t="shared" si="45"/>
        <v>0</v>
      </c>
      <c r="AE234" s="190" t="b">
        <f t="shared" si="46"/>
        <v>1</v>
      </c>
    </row>
    <row r="235" spans="1:31" ht="16.5">
      <c r="A235" s="2"/>
      <c r="B235" s="23" t="s">
        <v>59</v>
      </c>
      <c r="C235" s="564"/>
      <c r="D235" s="669"/>
      <c r="E235" s="564"/>
      <c r="F235" s="669"/>
      <c r="G235" s="669"/>
      <c r="H235" s="669"/>
      <c r="I235" s="565"/>
      <c r="J235" s="669"/>
      <c r="K235" s="564"/>
      <c r="L235" s="669"/>
      <c r="M235" s="564"/>
      <c r="N235" s="669"/>
      <c r="O235" s="234"/>
      <c r="P235" s="564"/>
      <c r="Q235" s="669"/>
      <c r="R235" s="564"/>
      <c r="S235" s="669"/>
      <c r="T235" s="564"/>
      <c r="U235" s="669"/>
      <c r="V235" s="564"/>
      <c r="W235" s="669"/>
      <c r="X235" s="234"/>
      <c r="Y235" s="564"/>
      <c r="Z235" s="669"/>
      <c r="AA235" s="262">
        <f t="shared" si="56"/>
        <v>0</v>
      </c>
      <c r="AB235" s="271">
        <f t="shared" si="56"/>
        <v>0</v>
      </c>
      <c r="AC235" s="23"/>
      <c r="AD235" s="193">
        <f t="shared" si="45"/>
        <v>0</v>
      </c>
      <c r="AE235" s="190" t="b">
        <f t="shared" si="46"/>
        <v>1</v>
      </c>
    </row>
    <row r="236" spans="1:31" ht="16.5">
      <c r="A236" s="2"/>
      <c r="B236" s="23" t="s">
        <v>60</v>
      </c>
      <c r="C236" s="564"/>
      <c r="D236" s="669"/>
      <c r="E236" s="564"/>
      <c r="F236" s="669"/>
      <c r="G236" s="669"/>
      <c r="H236" s="669"/>
      <c r="I236" s="565"/>
      <c r="J236" s="669"/>
      <c r="K236" s="564"/>
      <c r="L236" s="669"/>
      <c r="M236" s="564"/>
      <c r="N236" s="669"/>
      <c r="O236" s="234"/>
      <c r="P236" s="564"/>
      <c r="Q236" s="669"/>
      <c r="R236" s="564"/>
      <c r="S236" s="669"/>
      <c r="T236" s="564"/>
      <c r="U236" s="669"/>
      <c r="V236" s="564"/>
      <c r="W236" s="669"/>
      <c r="X236" s="234"/>
      <c r="Y236" s="564"/>
      <c r="Z236" s="669"/>
      <c r="AA236" s="262">
        <f t="shared" si="56"/>
        <v>0</v>
      </c>
      <c r="AB236" s="271">
        <f t="shared" si="56"/>
        <v>0</v>
      </c>
      <c r="AC236" s="23"/>
      <c r="AD236" s="193">
        <f t="shared" si="45"/>
        <v>0</v>
      </c>
      <c r="AE236" s="190" t="b">
        <f t="shared" si="46"/>
        <v>1</v>
      </c>
    </row>
    <row r="237" spans="1:31" s="290" customFormat="1" ht="16.5">
      <c r="A237" s="188"/>
      <c r="B237" s="293" t="s">
        <v>16</v>
      </c>
      <c r="C237" s="293"/>
      <c r="D237" s="670"/>
      <c r="E237" s="293"/>
      <c r="F237" s="670"/>
      <c r="G237" s="670"/>
      <c r="H237" s="670"/>
      <c r="I237" s="358"/>
      <c r="J237" s="670"/>
      <c r="K237" s="293"/>
      <c r="L237" s="670"/>
      <c r="M237" s="293"/>
      <c r="N237" s="670"/>
      <c r="O237" s="292"/>
      <c r="P237" s="293"/>
      <c r="Q237" s="670"/>
      <c r="R237" s="293"/>
      <c r="S237" s="670"/>
      <c r="T237" s="293"/>
      <c r="U237" s="670"/>
      <c r="V237" s="293"/>
      <c r="W237" s="670"/>
      <c r="X237" s="292"/>
      <c r="Y237" s="288">
        <f t="shared" ref="Y237:AA237" si="58">SUM(Y220:Y236)</f>
        <v>0</v>
      </c>
      <c r="Z237" s="667">
        <f>SUM(Z220:Z236)</f>
        <v>0</v>
      </c>
      <c r="AA237" s="288">
        <f t="shared" si="58"/>
        <v>0</v>
      </c>
      <c r="AB237" s="667">
        <f>SUM(AB220:AB236)</f>
        <v>0</v>
      </c>
      <c r="AC237" s="293"/>
      <c r="AD237" s="289">
        <f t="shared" si="45"/>
        <v>0</v>
      </c>
      <c r="AE237" s="290" t="b">
        <f t="shared" si="46"/>
        <v>1</v>
      </c>
    </row>
    <row r="238" spans="1:31" s="290" customFormat="1" ht="16.5">
      <c r="A238" s="188"/>
      <c r="B238" s="293" t="s">
        <v>38</v>
      </c>
      <c r="C238" s="293"/>
      <c r="D238" s="670"/>
      <c r="E238" s="293"/>
      <c r="F238" s="670"/>
      <c r="G238" s="670"/>
      <c r="H238" s="670"/>
      <c r="I238" s="358"/>
      <c r="J238" s="670"/>
      <c r="K238" s="293"/>
      <c r="L238" s="670"/>
      <c r="M238" s="293"/>
      <c r="N238" s="670"/>
      <c r="O238" s="292"/>
      <c r="P238" s="293">
        <f>SUM(P220:P236)</f>
        <v>0</v>
      </c>
      <c r="Q238" s="670">
        <f>SUM(Q220:Q236)</f>
        <v>0</v>
      </c>
      <c r="R238" s="293">
        <f>SUM(R220:R236)</f>
        <v>0</v>
      </c>
      <c r="S238" s="670">
        <f>SUM(S220:S236)</f>
        <v>0</v>
      </c>
      <c r="T238" s="293"/>
      <c r="U238" s="670"/>
      <c r="V238" s="293"/>
      <c r="W238" s="670"/>
      <c r="X238" s="292"/>
      <c r="Y238" s="293">
        <f>SUM(Y220:Y236)</f>
        <v>0</v>
      </c>
      <c r="Z238" s="670">
        <f>SUM(Z220:Z236)</f>
        <v>0</v>
      </c>
      <c r="AA238" s="293">
        <f>SUM(AA220:AA236)</f>
        <v>0</v>
      </c>
      <c r="AB238" s="670">
        <f>SUM(AB220:AB236)</f>
        <v>0</v>
      </c>
      <c r="AC238" s="293"/>
      <c r="AD238" s="289">
        <f t="shared" si="45"/>
        <v>0</v>
      </c>
      <c r="AE238" s="290" t="b">
        <f t="shared" si="46"/>
        <v>1</v>
      </c>
    </row>
    <row r="239" spans="1:31" ht="28.5">
      <c r="A239" s="2"/>
      <c r="B239" s="21" t="s">
        <v>260</v>
      </c>
      <c r="C239" s="253"/>
      <c r="D239" s="668"/>
      <c r="E239" s="253"/>
      <c r="F239" s="668"/>
      <c r="G239" s="668"/>
      <c r="H239" s="668"/>
      <c r="I239" s="561"/>
      <c r="J239" s="668"/>
      <c r="K239" s="253"/>
      <c r="L239" s="668"/>
      <c r="M239" s="253"/>
      <c r="N239" s="668"/>
      <c r="O239" s="246"/>
      <c r="P239" s="253"/>
      <c r="Q239" s="668"/>
      <c r="R239" s="253"/>
      <c r="S239" s="668"/>
      <c r="T239" s="253"/>
      <c r="U239" s="668"/>
      <c r="V239" s="253"/>
      <c r="W239" s="668"/>
      <c r="X239" s="246"/>
      <c r="Y239" s="253"/>
      <c r="Z239" s="668"/>
      <c r="AA239" s="253"/>
      <c r="AB239" s="668"/>
      <c r="AC239" s="21"/>
      <c r="AD239" s="193">
        <f t="shared" si="45"/>
        <v>0</v>
      </c>
      <c r="AE239" s="190" t="b">
        <f t="shared" si="46"/>
        <v>1</v>
      </c>
    </row>
    <row r="240" spans="1:31" ht="16.5">
      <c r="A240" s="2"/>
      <c r="B240" s="21" t="s">
        <v>272</v>
      </c>
      <c r="C240" s="253"/>
      <c r="D240" s="668"/>
      <c r="E240" s="253"/>
      <c r="F240" s="668"/>
      <c r="G240" s="668"/>
      <c r="H240" s="668"/>
      <c r="I240" s="561"/>
      <c r="J240" s="668"/>
      <c r="K240" s="253"/>
      <c r="L240" s="668"/>
      <c r="M240" s="253"/>
      <c r="N240" s="668"/>
      <c r="O240" s="246"/>
      <c r="P240" s="253"/>
      <c r="Q240" s="668"/>
      <c r="R240" s="253"/>
      <c r="S240" s="668"/>
      <c r="T240" s="253"/>
      <c r="U240" s="668"/>
      <c r="V240" s="253"/>
      <c r="W240" s="668"/>
      <c r="X240" s="246"/>
      <c r="Y240" s="253"/>
      <c r="Z240" s="668"/>
      <c r="AA240" s="253"/>
      <c r="AB240" s="668"/>
      <c r="AC240" s="21"/>
      <c r="AD240" s="193">
        <f t="shared" si="45"/>
        <v>0</v>
      </c>
      <c r="AE240" s="190" t="b">
        <f t="shared" si="46"/>
        <v>1</v>
      </c>
    </row>
    <row r="241" spans="1:31" ht="30">
      <c r="A241" s="2">
        <f>+A233+0.01</f>
        <v>10.08</v>
      </c>
      <c r="B241" s="25" t="s">
        <v>316</v>
      </c>
      <c r="C241" s="567"/>
      <c r="D241" s="249"/>
      <c r="E241" s="567"/>
      <c r="F241" s="249"/>
      <c r="G241" s="249"/>
      <c r="H241" s="249"/>
      <c r="I241" s="568"/>
      <c r="J241" s="249"/>
      <c r="K241" s="567"/>
      <c r="L241" s="249"/>
      <c r="M241" s="567"/>
      <c r="N241" s="249"/>
      <c r="O241" s="249"/>
      <c r="P241" s="567"/>
      <c r="Q241" s="249"/>
      <c r="R241" s="567"/>
      <c r="S241" s="249"/>
      <c r="T241" s="567"/>
      <c r="U241" s="249"/>
      <c r="V241" s="567"/>
      <c r="W241" s="249"/>
      <c r="X241" s="249"/>
      <c r="Y241" s="567"/>
      <c r="Z241" s="249"/>
      <c r="AA241" s="262">
        <f t="shared" ref="AA241:AB257" si="59">Y241+V241+T241</f>
        <v>0</v>
      </c>
      <c r="AB241" s="271">
        <f t="shared" si="59"/>
        <v>0</v>
      </c>
      <c r="AC241" s="25"/>
      <c r="AD241" s="193">
        <f t="shared" si="45"/>
        <v>0</v>
      </c>
      <c r="AE241" s="190" t="b">
        <f t="shared" si="46"/>
        <v>1</v>
      </c>
    </row>
    <row r="242" spans="1:31" ht="30">
      <c r="A242" s="2">
        <v>10.09</v>
      </c>
      <c r="B242" s="25" t="s">
        <v>317</v>
      </c>
      <c r="C242" s="264">
        <v>47</v>
      </c>
      <c r="D242" s="265">
        <v>102.366</v>
      </c>
      <c r="E242" s="264">
        <v>47</v>
      </c>
      <c r="F242" s="265">
        <f>D242-20.47</f>
        <v>81.896000000000001</v>
      </c>
      <c r="G242" s="265">
        <f>E242/C242*100</f>
        <v>100</v>
      </c>
      <c r="H242" s="265">
        <f>F242/D242*100</f>
        <v>80.00312603794228</v>
      </c>
      <c r="I242" s="539">
        <f>C242-E242</f>
        <v>0</v>
      </c>
      <c r="J242" s="271">
        <f>D242-F242</f>
        <v>20.47</v>
      </c>
      <c r="K242" s="264">
        <v>0</v>
      </c>
      <c r="L242" s="265">
        <v>0</v>
      </c>
      <c r="M242" s="264">
        <v>0</v>
      </c>
      <c r="N242" s="265">
        <v>20.47</v>
      </c>
      <c r="O242" s="265">
        <v>2.4</v>
      </c>
      <c r="P242" s="264">
        <v>54</v>
      </c>
      <c r="Q242" s="265">
        <f>P242*O242</f>
        <v>129.6</v>
      </c>
      <c r="R242" s="264">
        <f t="shared" ref="R242" si="60">P242</f>
        <v>54</v>
      </c>
      <c r="S242" s="265">
        <f t="shared" ref="S242" si="61">Q242+L242+N242</f>
        <v>150.07</v>
      </c>
      <c r="T242" s="264">
        <v>0</v>
      </c>
      <c r="U242" s="265">
        <v>0</v>
      </c>
      <c r="V242" s="264">
        <v>0</v>
      </c>
      <c r="W242" s="265">
        <v>20.47</v>
      </c>
      <c r="X242" s="265">
        <v>2.4</v>
      </c>
      <c r="Y242" s="264">
        <v>54</v>
      </c>
      <c r="Z242" s="265">
        <f>X242*Y242</f>
        <v>129.6</v>
      </c>
      <c r="AA242" s="262">
        <f t="shared" si="59"/>
        <v>54</v>
      </c>
      <c r="AB242" s="271">
        <f t="shared" si="59"/>
        <v>150.07</v>
      </c>
      <c r="AC242" s="25"/>
      <c r="AD242" s="193">
        <f t="shared" si="45"/>
        <v>150.07</v>
      </c>
      <c r="AE242" s="190" t="b">
        <f t="shared" si="46"/>
        <v>0</v>
      </c>
    </row>
    <row r="243" spans="1:31" ht="16.5">
      <c r="A243" s="2">
        <v>10.1</v>
      </c>
      <c r="B243" s="22" t="s">
        <v>245</v>
      </c>
      <c r="C243" s="562"/>
      <c r="D243" s="566"/>
      <c r="E243" s="562"/>
      <c r="F243" s="566"/>
      <c r="G243" s="566"/>
      <c r="H243" s="566"/>
      <c r="I243" s="563"/>
      <c r="J243" s="566"/>
      <c r="K243" s="562"/>
      <c r="L243" s="566"/>
      <c r="M243" s="562"/>
      <c r="N243" s="566"/>
      <c r="O243" s="249"/>
      <c r="P243" s="562"/>
      <c r="Q243" s="566"/>
      <c r="R243" s="562"/>
      <c r="S243" s="566"/>
      <c r="T243" s="562"/>
      <c r="U243" s="566"/>
      <c r="V243" s="562"/>
      <c r="W243" s="566"/>
      <c r="X243" s="249"/>
      <c r="Y243" s="562"/>
      <c r="Z243" s="566"/>
      <c r="AA243" s="262">
        <f t="shared" si="59"/>
        <v>0</v>
      </c>
      <c r="AB243" s="271">
        <f t="shared" si="59"/>
        <v>0</v>
      </c>
      <c r="AC243" s="22"/>
      <c r="AD243" s="193">
        <f t="shared" si="45"/>
        <v>0</v>
      </c>
      <c r="AE243" s="190" t="b">
        <f t="shared" si="46"/>
        <v>1</v>
      </c>
    </row>
    <row r="244" spans="1:31" ht="16.5">
      <c r="A244" s="2"/>
      <c r="B244" s="21" t="s">
        <v>243</v>
      </c>
      <c r="C244" s="253"/>
      <c r="D244" s="668"/>
      <c r="E244" s="253"/>
      <c r="F244" s="668"/>
      <c r="G244" s="668"/>
      <c r="H244" s="668"/>
      <c r="I244" s="561"/>
      <c r="J244" s="668"/>
      <c r="K244" s="253"/>
      <c r="L244" s="668"/>
      <c r="M244" s="253"/>
      <c r="N244" s="668"/>
      <c r="O244" s="246"/>
      <c r="P244" s="253"/>
      <c r="Q244" s="668"/>
      <c r="R244" s="253"/>
      <c r="S244" s="668"/>
      <c r="T244" s="253"/>
      <c r="U244" s="668"/>
      <c r="V244" s="253"/>
      <c r="W244" s="668"/>
      <c r="X244" s="246"/>
      <c r="Y244" s="253"/>
      <c r="Z244" s="668"/>
      <c r="AA244" s="262"/>
      <c r="AB244" s="271"/>
      <c r="AC244" s="21"/>
      <c r="AD244" s="193">
        <f t="shared" si="45"/>
        <v>0</v>
      </c>
      <c r="AE244" s="190" t="b">
        <f t="shared" si="46"/>
        <v>1</v>
      </c>
    </row>
    <row r="245" spans="1:31" ht="30">
      <c r="A245" s="2">
        <f>+A243+0.01</f>
        <v>10.11</v>
      </c>
      <c r="B245" s="22" t="s">
        <v>311</v>
      </c>
      <c r="C245" s="562"/>
      <c r="D245" s="566"/>
      <c r="E245" s="562"/>
      <c r="F245" s="566"/>
      <c r="G245" s="566"/>
      <c r="H245" s="566"/>
      <c r="I245" s="563"/>
      <c r="J245" s="566"/>
      <c r="K245" s="562"/>
      <c r="L245" s="566"/>
      <c r="M245" s="562"/>
      <c r="N245" s="566"/>
      <c r="O245" s="247"/>
      <c r="P245" s="562"/>
      <c r="Q245" s="566"/>
      <c r="R245" s="562"/>
      <c r="S245" s="566"/>
      <c r="T245" s="562"/>
      <c r="U245" s="566"/>
      <c r="V245" s="562"/>
      <c r="W245" s="566"/>
      <c r="X245" s="247"/>
      <c r="Y245" s="562"/>
      <c r="Z245" s="566"/>
      <c r="AA245" s="262"/>
      <c r="AB245" s="271"/>
      <c r="AC245" s="22"/>
      <c r="AD245" s="193">
        <f t="shared" si="45"/>
        <v>0</v>
      </c>
      <c r="AE245" s="190" t="b">
        <f t="shared" si="46"/>
        <v>1</v>
      </c>
    </row>
    <row r="246" spans="1:31" ht="16.5">
      <c r="A246" s="2"/>
      <c r="B246" s="24" t="s">
        <v>54</v>
      </c>
      <c r="C246" s="264"/>
      <c r="D246" s="265"/>
      <c r="E246" s="264"/>
      <c r="F246" s="265"/>
      <c r="G246" s="265"/>
      <c r="H246" s="265"/>
      <c r="I246" s="571">
        <v>0</v>
      </c>
      <c r="J246" s="265">
        <v>0</v>
      </c>
      <c r="K246" s="264">
        <v>0</v>
      </c>
      <c r="L246" s="265">
        <v>0</v>
      </c>
      <c r="M246" s="264">
        <v>0</v>
      </c>
      <c r="N246" s="265">
        <v>0</v>
      </c>
      <c r="O246" s="265"/>
      <c r="P246" s="264"/>
      <c r="Q246" s="265">
        <f t="shared" ref="Q246:Q248" si="62">P246*O246</f>
        <v>0</v>
      </c>
      <c r="R246" s="264">
        <f t="shared" ref="R246:S248" si="63">P246</f>
        <v>0</v>
      </c>
      <c r="S246" s="265">
        <f t="shared" si="63"/>
        <v>0</v>
      </c>
      <c r="T246" s="264">
        <v>0</v>
      </c>
      <c r="U246" s="265">
        <v>0</v>
      </c>
      <c r="V246" s="264">
        <v>0</v>
      </c>
      <c r="W246" s="265">
        <v>0</v>
      </c>
      <c r="X246" s="265"/>
      <c r="Y246" s="264"/>
      <c r="Z246" s="265">
        <f t="shared" ref="Z246:Z248" si="64">Y246*X246</f>
        <v>0</v>
      </c>
      <c r="AA246" s="262">
        <f t="shared" si="59"/>
        <v>0</v>
      </c>
      <c r="AB246" s="271">
        <f t="shared" si="59"/>
        <v>0</v>
      </c>
      <c r="AC246" s="24"/>
      <c r="AD246" s="193">
        <f t="shared" si="45"/>
        <v>0</v>
      </c>
      <c r="AE246" s="190" t="b">
        <f t="shared" si="46"/>
        <v>1</v>
      </c>
    </row>
    <row r="247" spans="1:31" ht="16.5">
      <c r="A247" s="2"/>
      <c r="B247" s="24" t="s">
        <v>55</v>
      </c>
      <c r="C247" s="264"/>
      <c r="D247" s="265"/>
      <c r="E247" s="264"/>
      <c r="F247" s="265"/>
      <c r="G247" s="265"/>
      <c r="H247" s="265"/>
      <c r="I247" s="571">
        <v>0</v>
      </c>
      <c r="J247" s="265">
        <v>0</v>
      </c>
      <c r="K247" s="264">
        <v>0</v>
      </c>
      <c r="L247" s="265">
        <v>0</v>
      </c>
      <c r="M247" s="264">
        <v>0</v>
      </c>
      <c r="N247" s="265">
        <v>0</v>
      </c>
      <c r="O247" s="265"/>
      <c r="P247" s="264"/>
      <c r="Q247" s="265">
        <f t="shared" si="62"/>
        <v>0</v>
      </c>
      <c r="R247" s="264">
        <f t="shared" si="63"/>
        <v>0</v>
      </c>
      <c r="S247" s="265">
        <f t="shared" si="63"/>
        <v>0</v>
      </c>
      <c r="T247" s="264">
        <v>0</v>
      </c>
      <c r="U247" s="265">
        <v>0</v>
      </c>
      <c r="V247" s="264">
        <v>0</v>
      </c>
      <c r="W247" s="265">
        <v>0</v>
      </c>
      <c r="X247" s="265"/>
      <c r="Y247" s="264"/>
      <c r="Z247" s="265">
        <f t="shared" si="64"/>
        <v>0</v>
      </c>
      <c r="AA247" s="262">
        <f t="shared" si="59"/>
        <v>0</v>
      </c>
      <c r="AB247" s="271">
        <f t="shared" si="59"/>
        <v>0</v>
      </c>
      <c r="AC247" s="24"/>
      <c r="AD247" s="193">
        <f t="shared" si="45"/>
        <v>0</v>
      </c>
      <c r="AE247" s="190" t="b">
        <f t="shared" si="46"/>
        <v>1</v>
      </c>
    </row>
    <row r="248" spans="1:31" ht="16.5">
      <c r="A248" s="2"/>
      <c r="B248" s="24" t="s">
        <v>56</v>
      </c>
      <c r="C248" s="264"/>
      <c r="D248" s="265"/>
      <c r="E248" s="264"/>
      <c r="F248" s="265"/>
      <c r="G248" s="265"/>
      <c r="H248" s="265"/>
      <c r="I248" s="571">
        <v>0</v>
      </c>
      <c r="J248" s="265">
        <v>0</v>
      </c>
      <c r="K248" s="264">
        <v>0</v>
      </c>
      <c r="L248" s="265">
        <v>0</v>
      </c>
      <c r="M248" s="264">
        <v>0</v>
      </c>
      <c r="N248" s="265">
        <v>0</v>
      </c>
      <c r="O248" s="265"/>
      <c r="P248" s="264"/>
      <c r="Q248" s="265">
        <f t="shared" si="62"/>
        <v>0</v>
      </c>
      <c r="R248" s="264">
        <f t="shared" si="63"/>
        <v>0</v>
      </c>
      <c r="S248" s="265">
        <f t="shared" si="63"/>
        <v>0</v>
      </c>
      <c r="T248" s="264">
        <v>0</v>
      </c>
      <c r="U248" s="265">
        <v>0</v>
      </c>
      <c r="V248" s="264">
        <v>0</v>
      </c>
      <c r="W248" s="265">
        <v>0</v>
      </c>
      <c r="X248" s="265"/>
      <c r="Y248" s="264"/>
      <c r="Z248" s="265">
        <f t="shared" si="64"/>
        <v>0</v>
      </c>
      <c r="AA248" s="262">
        <f t="shared" si="59"/>
        <v>0</v>
      </c>
      <c r="AB248" s="271">
        <f t="shared" si="59"/>
        <v>0</v>
      </c>
      <c r="AC248" s="24"/>
      <c r="AD248" s="193">
        <f t="shared" si="45"/>
        <v>0</v>
      </c>
      <c r="AE248" s="190" t="b">
        <f t="shared" si="46"/>
        <v>1</v>
      </c>
    </row>
    <row r="249" spans="1:31" ht="30">
      <c r="A249" s="2">
        <f>+A245+0.01</f>
        <v>10.119999999999999</v>
      </c>
      <c r="B249" s="22" t="s">
        <v>312</v>
      </c>
      <c r="C249" s="566"/>
      <c r="D249" s="566"/>
      <c r="E249" s="566"/>
      <c r="F249" s="566"/>
      <c r="G249" s="566"/>
      <c r="H249" s="566"/>
      <c r="I249" s="563"/>
      <c r="J249" s="566"/>
      <c r="K249" s="566"/>
      <c r="L249" s="566"/>
      <c r="M249" s="566"/>
      <c r="N249" s="566"/>
      <c r="O249" s="248"/>
      <c r="P249" s="566"/>
      <c r="Q249" s="566"/>
      <c r="R249" s="566"/>
      <c r="S249" s="566"/>
      <c r="T249" s="566"/>
      <c r="U249" s="566"/>
      <c r="V249" s="566"/>
      <c r="W249" s="566"/>
      <c r="X249" s="248"/>
      <c r="Y249" s="566"/>
      <c r="Z249" s="566"/>
      <c r="AA249" s="262"/>
      <c r="AB249" s="271"/>
      <c r="AC249" s="24"/>
      <c r="AD249" s="193">
        <f t="shared" si="45"/>
        <v>0</v>
      </c>
      <c r="AE249" s="190" t="b">
        <f t="shared" si="46"/>
        <v>1</v>
      </c>
    </row>
    <row r="250" spans="1:31" ht="16.5">
      <c r="A250" s="2"/>
      <c r="B250" s="24" t="s">
        <v>54</v>
      </c>
      <c r="C250" s="599">
        <v>13</v>
      </c>
      <c r="D250" s="572">
        <v>28.31</v>
      </c>
      <c r="E250" s="599">
        <v>13</v>
      </c>
      <c r="F250" s="572">
        <f>D250-5.66</f>
        <v>22.65</v>
      </c>
      <c r="G250" s="265">
        <f t="shared" ref="G250:G252" si="65">E250/C250*100</f>
        <v>100</v>
      </c>
      <c r="H250" s="265">
        <f t="shared" ref="H250:H252" si="66">F250/D250*100</f>
        <v>80.007064641469441</v>
      </c>
      <c r="I250" s="539">
        <f t="shared" ref="I250:I252" si="67">C250-E250</f>
        <v>0</v>
      </c>
      <c r="J250" s="271">
        <f t="shared" ref="J250:J252" si="68">D250-F250</f>
        <v>5.66</v>
      </c>
      <c r="K250" s="566"/>
      <c r="L250" s="566"/>
      <c r="M250" s="566"/>
      <c r="N250" s="566">
        <v>5.66</v>
      </c>
      <c r="O250" s="265">
        <v>2.4</v>
      </c>
      <c r="P250" s="264">
        <v>16</v>
      </c>
      <c r="Q250" s="265">
        <f t="shared" ref="Q250:Q252" si="69">P250*O250</f>
        <v>38.4</v>
      </c>
      <c r="R250" s="264">
        <f t="shared" ref="R250:R252" si="70">P250</f>
        <v>16</v>
      </c>
      <c r="S250" s="265">
        <f t="shared" ref="S250:S252" si="71">Q250+L250+N250</f>
        <v>44.06</v>
      </c>
      <c r="T250" s="566"/>
      <c r="U250" s="566"/>
      <c r="V250" s="566"/>
      <c r="W250" s="566">
        <v>5.66</v>
      </c>
      <c r="X250" s="265">
        <v>2.4</v>
      </c>
      <c r="Y250" s="264">
        <v>16</v>
      </c>
      <c r="Z250" s="265">
        <f t="shared" ref="Z250:Z252" si="72">Y250*X250</f>
        <v>38.4</v>
      </c>
      <c r="AA250" s="262">
        <f t="shared" si="59"/>
        <v>16</v>
      </c>
      <c r="AB250" s="271">
        <f t="shared" si="59"/>
        <v>44.06</v>
      </c>
      <c r="AC250" s="24"/>
      <c r="AD250" s="193">
        <f t="shared" si="45"/>
        <v>44.06</v>
      </c>
      <c r="AE250" s="190" t="b">
        <f t="shared" si="46"/>
        <v>0</v>
      </c>
    </row>
    <row r="251" spans="1:31" ht="16.5">
      <c r="A251" s="2"/>
      <c r="B251" s="24" t="s">
        <v>55</v>
      </c>
      <c r="C251" s="599">
        <v>13</v>
      </c>
      <c r="D251" s="572">
        <v>28.31</v>
      </c>
      <c r="E251" s="599">
        <v>13</v>
      </c>
      <c r="F251" s="572">
        <f t="shared" ref="F251:F252" si="73">D251-5.66</f>
        <v>22.65</v>
      </c>
      <c r="G251" s="265">
        <f t="shared" si="65"/>
        <v>100</v>
      </c>
      <c r="H251" s="265">
        <f t="shared" si="66"/>
        <v>80.007064641469441</v>
      </c>
      <c r="I251" s="539">
        <f t="shared" si="67"/>
        <v>0</v>
      </c>
      <c r="J251" s="271">
        <f t="shared" si="68"/>
        <v>5.66</v>
      </c>
      <c r="K251" s="566"/>
      <c r="L251" s="566"/>
      <c r="M251" s="566"/>
      <c r="N251" s="566">
        <v>5.66</v>
      </c>
      <c r="O251" s="265">
        <v>2.4</v>
      </c>
      <c r="P251" s="264">
        <v>16</v>
      </c>
      <c r="Q251" s="265">
        <f t="shared" si="69"/>
        <v>38.4</v>
      </c>
      <c r="R251" s="264">
        <f t="shared" si="70"/>
        <v>16</v>
      </c>
      <c r="S251" s="265">
        <f t="shared" si="71"/>
        <v>44.06</v>
      </c>
      <c r="T251" s="566"/>
      <c r="U251" s="566"/>
      <c r="V251" s="566"/>
      <c r="W251" s="566">
        <v>5.66</v>
      </c>
      <c r="X251" s="265">
        <v>2.4</v>
      </c>
      <c r="Y251" s="264">
        <v>16</v>
      </c>
      <c r="Z251" s="265">
        <f t="shared" si="72"/>
        <v>38.4</v>
      </c>
      <c r="AA251" s="262">
        <f t="shared" si="59"/>
        <v>16</v>
      </c>
      <c r="AB251" s="271">
        <f t="shared" si="59"/>
        <v>44.06</v>
      </c>
      <c r="AC251" s="24"/>
      <c r="AD251" s="193">
        <f t="shared" si="45"/>
        <v>44.06</v>
      </c>
      <c r="AE251" s="190" t="b">
        <f t="shared" si="46"/>
        <v>0</v>
      </c>
    </row>
    <row r="252" spans="1:31" ht="16.5">
      <c r="A252" s="2"/>
      <c r="B252" s="24" t="s">
        <v>56</v>
      </c>
      <c r="C252" s="599">
        <v>13</v>
      </c>
      <c r="D252" s="572">
        <v>28.31</v>
      </c>
      <c r="E252" s="599">
        <v>13</v>
      </c>
      <c r="F252" s="572">
        <f t="shared" si="73"/>
        <v>22.65</v>
      </c>
      <c r="G252" s="265">
        <f t="shared" si="65"/>
        <v>100</v>
      </c>
      <c r="H252" s="265">
        <f t="shared" si="66"/>
        <v>80.007064641469441</v>
      </c>
      <c r="I252" s="539">
        <f t="shared" si="67"/>
        <v>0</v>
      </c>
      <c r="J252" s="271">
        <f t="shared" si="68"/>
        <v>5.66</v>
      </c>
      <c r="K252" s="566"/>
      <c r="L252" s="566"/>
      <c r="M252" s="566"/>
      <c r="N252" s="566">
        <v>5.66</v>
      </c>
      <c r="O252" s="265">
        <v>2.4</v>
      </c>
      <c r="P252" s="264">
        <v>16</v>
      </c>
      <c r="Q252" s="265">
        <f t="shared" si="69"/>
        <v>38.4</v>
      </c>
      <c r="R252" s="264">
        <f t="shared" si="70"/>
        <v>16</v>
      </c>
      <c r="S252" s="265">
        <f t="shared" si="71"/>
        <v>44.06</v>
      </c>
      <c r="T252" s="566"/>
      <c r="U252" s="566"/>
      <c r="V252" s="566"/>
      <c r="W252" s="566">
        <v>5.66</v>
      </c>
      <c r="X252" s="265">
        <v>2.4</v>
      </c>
      <c r="Y252" s="264">
        <v>16</v>
      </c>
      <c r="Z252" s="265">
        <f t="shared" si="72"/>
        <v>38.4</v>
      </c>
      <c r="AA252" s="262">
        <f t="shared" si="59"/>
        <v>16</v>
      </c>
      <c r="AB252" s="271">
        <f t="shared" si="59"/>
        <v>44.06</v>
      </c>
      <c r="AC252" s="24"/>
      <c r="AD252" s="193">
        <f t="shared" si="45"/>
        <v>44.06</v>
      </c>
      <c r="AE252" s="190" t="b">
        <f t="shared" si="46"/>
        <v>0</v>
      </c>
    </row>
    <row r="253" spans="1:31" ht="45">
      <c r="A253" s="2">
        <f>+A249+0.01</f>
        <v>10.129999999999999</v>
      </c>
      <c r="B253" s="22" t="s">
        <v>246</v>
      </c>
      <c r="C253" s="562"/>
      <c r="D253" s="566"/>
      <c r="E253" s="562"/>
      <c r="F253" s="566"/>
      <c r="G253" s="566"/>
      <c r="H253" s="566"/>
      <c r="I253" s="563"/>
      <c r="J253" s="566"/>
      <c r="K253" s="562"/>
      <c r="L253" s="566"/>
      <c r="M253" s="562"/>
      <c r="N253" s="566"/>
      <c r="O253" s="247"/>
      <c r="P253" s="562"/>
      <c r="Q253" s="566"/>
      <c r="R253" s="562"/>
      <c r="S253" s="566"/>
      <c r="T253" s="562"/>
      <c r="U253" s="566"/>
      <c r="V253" s="562"/>
      <c r="W253" s="566"/>
      <c r="X253" s="247"/>
      <c r="Y253" s="562"/>
      <c r="Z253" s="566"/>
      <c r="AA253" s="262">
        <f t="shared" si="59"/>
        <v>0</v>
      </c>
      <c r="AB253" s="271">
        <f t="shared" si="59"/>
        <v>0</v>
      </c>
      <c r="AC253" s="22"/>
      <c r="AD253" s="193">
        <f t="shared" si="45"/>
        <v>0</v>
      </c>
      <c r="AE253" s="190" t="b">
        <f t="shared" si="46"/>
        <v>1</v>
      </c>
    </row>
    <row r="254" spans="1:31" ht="16.5">
      <c r="A254" s="2">
        <f t="shared" si="57"/>
        <v>10.139999999999999</v>
      </c>
      <c r="B254" s="22" t="s">
        <v>61</v>
      </c>
      <c r="C254" s="562"/>
      <c r="D254" s="566"/>
      <c r="E254" s="562"/>
      <c r="F254" s="566"/>
      <c r="G254" s="566"/>
      <c r="H254" s="566"/>
      <c r="I254" s="563"/>
      <c r="J254" s="566"/>
      <c r="K254" s="562"/>
      <c r="L254" s="566"/>
      <c r="M254" s="562"/>
      <c r="N254" s="566"/>
      <c r="O254" s="247"/>
      <c r="P254" s="562"/>
      <c r="Q254" s="566"/>
      <c r="R254" s="562"/>
      <c r="S254" s="566"/>
      <c r="T254" s="562"/>
      <c r="U254" s="566"/>
      <c r="V254" s="562"/>
      <c r="W254" s="566"/>
      <c r="X254" s="247"/>
      <c r="Y254" s="562"/>
      <c r="Z254" s="566"/>
      <c r="AA254" s="262"/>
      <c r="AB254" s="271"/>
      <c r="AC254" s="22"/>
      <c r="AD254" s="193">
        <f t="shared" si="45"/>
        <v>0</v>
      </c>
      <c r="AE254" s="190" t="b">
        <f t="shared" si="46"/>
        <v>1</v>
      </c>
    </row>
    <row r="255" spans="1:31" ht="16.5">
      <c r="A255" s="2"/>
      <c r="B255" s="22" t="s">
        <v>58</v>
      </c>
      <c r="C255" s="264">
        <v>0</v>
      </c>
      <c r="D255" s="265">
        <v>0</v>
      </c>
      <c r="E255" s="264">
        <v>0</v>
      </c>
      <c r="F255" s="265"/>
      <c r="G255" s="265">
        <v>0</v>
      </c>
      <c r="H255" s="265">
        <v>0</v>
      </c>
      <c r="I255" s="571">
        <v>0</v>
      </c>
      <c r="J255" s="265">
        <v>0</v>
      </c>
      <c r="K255" s="264">
        <v>0</v>
      </c>
      <c r="L255" s="265">
        <v>0</v>
      </c>
      <c r="M255" s="264">
        <v>0</v>
      </c>
      <c r="N255" s="265">
        <v>0</v>
      </c>
      <c r="O255" s="265">
        <v>0.94</v>
      </c>
      <c r="P255" s="264">
        <v>16</v>
      </c>
      <c r="Q255" s="265">
        <f t="shared" ref="Q255" si="74">P255*O255</f>
        <v>15.04</v>
      </c>
      <c r="R255" s="264">
        <f t="shared" ref="R255" si="75">P255</f>
        <v>16</v>
      </c>
      <c r="S255" s="265">
        <f t="shared" ref="S255:S257" si="76">Q255+L255+N255</f>
        <v>15.04</v>
      </c>
      <c r="T255" s="264">
        <v>0</v>
      </c>
      <c r="U255" s="265">
        <v>0</v>
      </c>
      <c r="V255" s="264">
        <v>0</v>
      </c>
      <c r="W255" s="265">
        <v>0</v>
      </c>
      <c r="X255" s="265">
        <v>0.94</v>
      </c>
      <c r="Y255" s="264">
        <v>16</v>
      </c>
      <c r="Z255" s="265">
        <f t="shared" ref="Z255:Z257" si="77">Y255*X255</f>
        <v>15.04</v>
      </c>
      <c r="AA255" s="262">
        <f t="shared" si="59"/>
        <v>16</v>
      </c>
      <c r="AB255" s="271">
        <f t="shared" si="59"/>
        <v>15.04</v>
      </c>
      <c r="AC255" s="22"/>
      <c r="AD255" s="193">
        <f t="shared" si="45"/>
        <v>15.04</v>
      </c>
      <c r="AE255" s="190" t="b">
        <f t="shared" si="46"/>
        <v>1</v>
      </c>
    </row>
    <row r="256" spans="1:31" ht="16.5">
      <c r="A256" s="2"/>
      <c r="B256" s="22" t="s">
        <v>59</v>
      </c>
      <c r="C256" s="264">
        <v>10</v>
      </c>
      <c r="D256" s="265">
        <v>8.4700000000000006</v>
      </c>
      <c r="E256" s="264">
        <v>10</v>
      </c>
      <c r="F256" s="265">
        <v>3.81</v>
      </c>
      <c r="G256" s="265">
        <f t="shared" ref="G256:H257" si="78">E256/C256*100</f>
        <v>100</v>
      </c>
      <c r="H256" s="265">
        <f t="shared" si="78"/>
        <v>44.982290436835889</v>
      </c>
      <c r="I256" s="539">
        <f t="shared" ref="I256:I257" si="79">C256-E256</f>
        <v>0</v>
      </c>
      <c r="J256" s="271">
        <f t="shared" ref="J256:J257" si="80">D256-F256</f>
        <v>4.66</v>
      </c>
      <c r="K256" s="264">
        <v>0</v>
      </c>
      <c r="L256" s="265">
        <v>0</v>
      </c>
      <c r="M256" s="264">
        <v>0</v>
      </c>
      <c r="N256" s="265">
        <v>0</v>
      </c>
      <c r="O256" s="265">
        <v>0.94</v>
      </c>
      <c r="P256" s="264">
        <v>16</v>
      </c>
      <c r="Q256" s="265">
        <f t="shared" ref="Q256:Q257" si="81">P256*O256</f>
        <v>15.04</v>
      </c>
      <c r="R256" s="264">
        <f t="shared" ref="R256:R257" si="82">P256</f>
        <v>16</v>
      </c>
      <c r="S256" s="265">
        <f t="shared" si="76"/>
        <v>15.04</v>
      </c>
      <c r="T256" s="264">
        <v>0</v>
      </c>
      <c r="U256" s="265">
        <v>0</v>
      </c>
      <c r="V256" s="264">
        <v>0</v>
      </c>
      <c r="W256" s="265">
        <v>0</v>
      </c>
      <c r="X256" s="265">
        <v>0.94</v>
      </c>
      <c r="Y256" s="264">
        <v>16</v>
      </c>
      <c r="Z256" s="265">
        <f t="shared" si="77"/>
        <v>15.04</v>
      </c>
      <c r="AA256" s="262">
        <f t="shared" si="59"/>
        <v>16</v>
      </c>
      <c r="AB256" s="271">
        <f t="shared" si="59"/>
        <v>15.04</v>
      </c>
      <c r="AC256" s="22"/>
      <c r="AD256" s="193">
        <f t="shared" si="45"/>
        <v>15.04</v>
      </c>
      <c r="AE256" s="190" t="b">
        <f t="shared" si="46"/>
        <v>1</v>
      </c>
    </row>
    <row r="257" spans="1:31" ht="16.5">
      <c r="A257" s="2"/>
      <c r="B257" s="22" t="s">
        <v>62</v>
      </c>
      <c r="C257" s="264">
        <v>11</v>
      </c>
      <c r="D257" s="265">
        <v>9.32</v>
      </c>
      <c r="E257" s="264">
        <v>11</v>
      </c>
      <c r="F257" s="265">
        <v>5.69</v>
      </c>
      <c r="G257" s="265">
        <f t="shared" si="78"/>
        <v>100</v>
      </c>
      <c r="H257" s="265">
        <f t="shared" si="78"/>
        <v>61.051502145922754</v>
      </c>
      <c r="I257" s="539">
        <f t="shared" si="79"/>
        <v>0</v>
      </c>
      <c r="J257" s="271">
        <f t="shared" si="80"/>
        <v>3.63</v>
      </c>
      <c r="K257" s="264">
        <v>0</v>
      </c>
      <c r="L257" s="265">
        <v>0</v>
      </c>
      <c r="M257" s="264">
        <v>0</v>
      </c>
      <c r="N257" s="265">
        <v>0</v>
      </c>
      <c r="O257" s="265">
        <v>0.94</v>
      </c>
      <c r="P257" s="264">
        <v>16</v>
      </c>
      <c r="Q257" s="265">
        <f t="shared" si="81"/>
        <v>15.04</v>
      </c>
      <c r="R257" s="264">
        <f t="shared" si="82"/>
        <v>16</v>
      </c>
      <c r="S257" s="265">
        <f t="shared" si="76"/>
        <v>15.04</v>
      </c>
      <c r="T257" s="264">
        <v>0</v>
      </c>
      <c r="U257" s="265">
        <v>0</v>
      </c>
      <c r="V257" s="264">
        <v>0</v>
      </c>
      <c r="W257" s="265">
        <v>0</v>
      </c>
      <c r="X257" s="265">
        <v>0.94</v>
      </c>
      <c r="Y257" s="264">
        <v>16</v>
      </c>
      <c r="Z257" s="265">
        <f t="shared" si="77"/>
        <v>15.04</v>
      </c>
      <c r="AA257" s="262">
        <f t="shared" si="59"/>
        <v>16</v>
      </c>
      <c r="AB257" s="271">
        <f t="shared" si="59"/>
        <v>15.04</v>
      </c>
      <c r="AC257" s="22"/>
      <c r="AD257" s="193">
        <f t="shared" si="45"/>
        <v>15.04</v>
      </c>
      <c r="AE257" s="190" t="b">
        <f t="shared" si="46"/>
        <v>1</v>
      </c>
    </row>
    <row r="258" spans="1:31" s="279" customFormat="1" ht="16.5">
      <c r="A258" s="187"/>
      <c r="B258" s="186" t="s">
        <v>36</v>
      </c>
      <c r="C258" s="268">
        <f>SUM(C241:C257)</f>
        <v>107</v>
      </c>
      <c r="D258" s="302">
        <f t="shared" ref="D258:S258" si="83">SUM(D241:D257)</f>
        <v>205.08599999999998</v>
      </c>
      <c r="E258" s="268">
        <f t="shared" si="83"/>
        <v>107</v>
      </c>
      <c r="F258" s="302">
        <f t="shared" si="83"/>
        <v>159.346</v>
      </c>
      <c r="G258" s="302">
        <f t="shared" ref="G258:G260" si="84">E258/C258*100</f>
        <v>100</v>
      </c>
      <c r="H258" s="302">
        <f t="shared" ref="H258:H260" si="85">F258/D258*100</f>
        <v>77.69716119091504</v>
      </c>
      <c r="I258" s="361">
        <f t="shared" si="83"/>
        <v>0</v>
      </c>
      <c r="J258" s="302">
        <f t="shared" si="83"/>
        <v>45.74</v>
      </c>
      <c r="K258" s="268">
        <f t="shared" si="83"/>
        <v>0</v>
      </c>
      <c r="L258" s="302">
        <f t="shared" si="83"/>
        <v>0</v>
      </c>
      <c r="M258" s="268">
        <f t="shared" si="83"/>
        <v>0</v>
      </c>
      <c r="N258" s="302">
        <f t="shared" si="83"/>
        <v>37.450000000000003</v>
      </c>
      <c r="O258" s="268"/>
      <c r="P258" s="268">
        <f t="shared" si="83"/>
        <v>150</v>
      </c>
      <c r="Q258" s="302">
        <f t="shared" si="83"/>
        <v>289.92000000000007</v>
      </c>
      <c r="R258" s="268">
        <f t="shared" si="83"/>
        <v>150</v>
      </c>
      <c r="S258" s="302">
        <f t="shared" si="83"/>
        <v>327.37000000000006</v>
      </c>
      <c r="T258" s="268">
        <f t="shared" ref="T258:W258" si="86">SUM(T241:T257)</f>
        <v>0</v>
      </c>
      <c r="U258" s="302">
        <f t="shared" si="86"/>
        <v>0</v>
      </c>
      <c r="V258" s="268">
        <f t="shared" si="86"/>
        <v>0</v>
      </c>
      <c r="W258" s="302">
        <f t="shared" si="86"/>
        <v>37.450000000000003</v>
      </c>
      <c r="X258" s="268">
        <v>0</v>
      </c>
      <c r="Y258" s="267">
        <f>SUM(Y241:Y257)</f>
        <v>150</v>
      </c>
      <c r="Z258" s="573">
        <f t="shared" ref="Z258:AB258" si="87">SUM(Z241:Z257)</f>
        <v>289.92000000000007</v>
      </c>
      <c r="AA258" s="267">
        <f t="shared" si="87"/>
        <v>150</v>
      </c>
      <c r="AB258" s="573">
        <f t="shared" si="87"/>
        <v>327.37000000000006</v>
      </c>
      <c r="AC258" s="186"/>
      <c r="AD258" s="278">
        <f t="shared" si="45"/>
        <v>327.37000000000006</v>
      </c>
      <c r="AE258" s="279" t="b">
        <f t="shared" si="46"/>
        <v>0</v>
      </c>
    </row>
    <row r="259" spans="1:31" s="290" customFormat="1" ht="16.5">
      <c r="A259" s="295"/>
      <c r="B259" s="189" t="s">
        <v>38</v>
      </c>
      <c r="C259" s="574">
        <f>C258</f>
        <v>107</v>
      </c>
      <c r="D259" s="575">
        <f t="shared" ref="D259:S259" si="88">D258</f>
        <v>205.08599999999998</v>
      </c>
      <c r="E259" s="574">
        <f t="shared" si="88"/>
        <v>107</v>
      </c>
      <c r="F259" s="575">
        <f t="shared" si="88"/>
        <v>159.346</v>
      </c>
      <c r="G259" s="600">
        <f t="shared" si="84"/>
        <v>100</v>
      </c>
      <c r="H259" s="600">
        <f t="shared" si="85"/>
        <v>77.69716119091504</v>
      </c>
      <c r="I259" s="576">
        <f t="shared" si="88"/>
        <v>0</v>
      </c>
      <c r="J259" s="575">
        <f t="shared" si="88"/>
        <v>45.74</v>
      </c>
      <c r="K259" s="574">
        <f t="shared" si="88"/>
        <v>0</v>
      </c>
      <c r="L259" s="575">
        <f t="shared" si="88"/>
        <v>0</v>
      </c>
      <c r="M259" s="574">
        <f t="shared" si="88"/>
        <v>0</v>
      </c>
      <c r="N259" s="575">
        <f t="shared" si="88"/>
        <v>37.450000000000003</v>
      </c>
      <c r="O259" s="574"/>
      <c r="P259" s="574">
        <f t="shared" si="88"/>
        <v>150</v>
      </c>
      <c r="Q259" s="575">
        <f t="shared" si="88"/>
        <v>289.92000000000007</v>
      </c>
      <c r="R259" s="574">
        <f t="shared" si="88"/>
        <v>150</v>
      </c>
      <c r="S259" s="575">
        <f t="shared" si="88"/>
        <v>327.37000000000006</v>
      </c>
      <c r="T259" s="574">
        <f t="shared" ref="T259:W259" si="89">T258</f>
        <v>0</v>
      </c>
      <c r="U259" s="575">
        <f t="shared" si="89"/>
        <v>0</v>
      </c>
      <c r="V259" s="574">
        <f t="shared" si="89"/>
        <v>0</v>
      </c>
      <c r="W259" s="575">
        <f t="shared" si="89"/>
        <v>37.450000000000003</v>
      </c>
      <c r="X259" s="574">
        <v>0</v>
      </c>
      <c r="Y259" s="574">
        <f t="shared" ref="Y259:Z259" si="90">Y258</f>
        <v>150</v>
      </c>
      <c r="Z259" s="575">
        <f t="shared" si="90"/>
        <v>289.92000000000007</v>
      </c>
      <c r="AA259" s="294">
        <f t="shared" ref="AA259:AB259" si="91">SUM(AA242:AA257)</f>
        <v>150</v>
      </c>
      <c r="AB259" s="688">
        <f t="shared" si="91"/>
        <v>327.37000000000006</v>
      </c>
      <c r="AC259" s="189"/>
      <c r="AD259" s="289">
        <f t="shared" si="45"/>
        <v>327.37000000000006</v>
      </c>
      <c r="AE259" s="290" t="b">
        <f t="shared" si="46"/>
        <v>0</v>
      </c>
    </row>
    <row r="260" spans="1:31" s="300" customFormat="1" ht="16.5">
      <c r="A260" s="297"/>
      <c r="B260" s="298" t="s">
        <v>63</v>
      </c>
      <c r="C260" s="577">
        <f>C259+C238</f>
        <v>107</v>
      </c>
      <c r="D260" s="578">
        <f t="shared" ref="D260:S260" si="92">D259+D238</f>
        <v>205.08599999999998</v>
      </c>
      <c r="E260" s="577">
        <f t="shared" si="92"/>
        <v>107</v>
      </c>
      <c r="F260" s="578">
        <f t="shared" si="92"/>
        <v>159.346</v>
      </c>
      <c r="G260" s="601">
        <f t="shared" si="84"/>
        <v>100</v>
      </c>
      <c r="H260" s="601">
        <f t="shared" si="85"/>
        <v>77.69716119091504</v>
      </c>
      <c r="I260" s="579">
        <f t="shared" si="92"/>
        <v>0</v>
      </c>
      <c r="J260" s="578">
        <f t="shared" si="92"/>
        <v>45.74</v>
      </c>
      <c r="K260" s="577">
        <f t="shared" si="92"/>
        <v>0</v>
      </c>
      <c r="L260" s="578">
        <f t="shared" si="92"/>
        <v>0</v>
      </c>
      <c r="M260" s="577">
        <f t="shared" si="92"/>
        <v>0</v>
      </c>
      <c r="N260" s="578">
        <f t="shared" si="92"/>
        <v>37.450000000000003</v>
      </c>
      <c r="O260" s="577"/>
      <c r="P260" s="577">
        <f t="shared" si="92"/>
        <v>150</v>
      </c>
      <c r="Q260" s="578">
        <f>Q259+Q238</f>
        <v>289.92000000000007</v>
      </c>
      <c r="R260" s="577">
        <f t="shared" si="92"/>
        <v>150</v>
      </c>
      <c r="S260" s="578">
        <f t="shared" si="92"/>
        <v>327.37000000000006</v>
      </c>
      <c r="T260" s="577">
        <f t="shared" ref="T260:W260" si="93">T259+T238</f>
        <v>0</v>
      </c>
      <c r="U260" s="578">
        <f t="shared" si="93"/>
        <v>0</v>
      </c>
      <c r="V260" s="577">
        <f t="shared" si="93"/>
        <v>0</v>
      </c>
      <c r="W260" s="578">
        <f t="shared" si="93"/>
        <v>37.450000000000003</v>
      </c>
      <c r="X260" s="577"/>
      <c r="Y260" s="577">
        <f t="shared" ref="Y260" si="94">Y259+Y238</f>
        <v>150</v>
      </c>
      <c r="Z260" s="578">
        <f>Z259+Z238</f>
        <v>289.92000000000007</v>
      </c>
      <c r="AA260" s="296">
        <f t="shared" ref="AA260:AB260" si="95">SUM(AA241:AA257)</f>
        <v>150</v>
      </c>
      <c r="AB260" s="601">
        <f t="shared" si="95"/>
        <v>327.37000000000006</v>
      </c>
      <c r="AC260" s="298"/>
      <c r="AD260" s="299">
        <f t="shared" si="45"/>
        <v>327.37000000000006</v>
      </c>
      <c r="AE260" s="300" t="b">
        <f t="shared" si="46"/>
        <v>0</v>
      </c>
    </row>
    <row r="261" spans="1:31" ht="16.5">
      <c r="A261" s="4">
        <v>11</v>
      </c>
      <c r="B261" s="3" t="s">
        <v>64</v>
      </c>
      <c r="C261" s="17"/>
      <c r="D261" s="276"/>
      <c r="E261" s="17"/>
      <c r="F261" s="276"/>
      <c r="G261" s="276"/>
      <c r="H261" s="276"/>
      <c r="I261" s="359"/>
      <c r="J261" s="276"/>
      <c r="K261" s="17"/>
      <c r="L261" s="276"/>
      <c r="M261" s="17"/>
      <c r="N261" s="276"/>
      <c r="O261" s="239"/>
      <c r="P261" s="17"/>
      <c r="Q261" s="276"/>
      <c r="R261" s="17"/>
      <c r="S261" s="276"/>
      <c r="T261" s="17"/>
      <c r="U261" s="276"/>
      <c r="V261" s="17"/>
      <c r="W261" s="276"/>
      <c r="X261" s="239"/>
      <c r="Y261" s="17"/>
      <c r="Z261" s="276"/>
      <c r="AA261" s="17"/>
      <c r="AB261" s="276"/>
      <c r="AC261" s="3"/>
      <c r="AD261" s="193">
        <f t="shared" si="45"/>
        <v>0</v>
      </c>
      <c r="AE261" s="190" t="b">
        <f t="shared" si="46"/>
        <v>1</v>
      </c>
    </row>
    <row r="262" spans="1:31" ht="16.5">
      <c r="A262" s="2"/>
      <c r="B262" s="3" t="s">
        <v>280</v>
      </c>
      <c r="C262" s="17"/>
      <c r="D262" s="276"/>
      <c r="E262" s="17"/>
      <c r="F262" s="276"/>
      <c r="G262" s="276"/>
      <c r="H262" s="276"/>
      <c r="I262" s="359"/>
      <c r="J262" s="276"/>
      <c r="K262" s="17"/>
      <c r="L262" s="276"/>
      <c r="M262" s="17"/>
      <c r="N262" s="276"/>
      <c r="O262" s="239"/>
      <c r="P262" s="17"/>
      <c r="Q262" s="276"/>
      <c r="R262" s="17"/>
      <c r="S262" s="276"/>
      <c r="T262" s="17"/>
      <c r="U262" s="276"/>
      <c r="V262" s="17"/>
      <c r="W262" s="276"/>
      <c r="X262" s="239"/>
      <c r="Y262" s="17"/>
      <c r="Z262" s="276"/>
      <c r="AA262" s="17"/>
      <c r="AB262" s="276"/>
      <c r="AC262" s="3"/>
      <c r="AD262" s="193">
        <f t="shared" si="45"/>
        <v>0</v>
      </c>
      <c r="AE262" s="190" t="b">
        <f t="shared" si="46"/>
        <v>1</v>
      </c>
    </row>
    <row r="263" spans="1:31" ht="28.5">
      <c r="A263" s="2">
        <v>11.01</v>
      </c>
      <c r="B263" s="5" t="s">
        <v>65</v>
      </c>
      <c r="C263" s="262"/>
      <c r="D263" s="271"/>
      <c r="E263" s="262"/>
      <c r="F263" s="271"/>
      <c r="G263" s="271"/>
      <c r="H263" s="271"/>
      <c r="I263" s="539"/>
      <c r="J263" s="271"/>
      <c r="K263" s="262"/>
      <c r="L263" s="271"/>
      <c r="M263" s="262"/>
      <c r="N263" s="271"/>
      <c r="O263" s="229"/>
      <c r="P263" s="262"/>
      <c r="Q263" s="271"/>
      <c r="R263" s="262"/>
      <c r="S263" s="271"/>
      <c r="T263" s="262"/>
      <c r="U263" s="271"/>
      <c r="V263" s="262"/>
      <c r="W263" s="271"/>
      <c r="X263" s="229"/>
      <c r="Y263" s="262"/>
      <c r="Z263" s="271"/>
      <c r="AA263" s="262"/>
      <c r="AB263" s="271"/>
      <c r="AC263" s="5"/>
      <c r="AD263" s="193">
        <f t="shared" si="45"/>
        <v>0</v>
      </c>
      <c r="AE263" s="190" t="b">
        <f t="shared" si="46"/>
        <v>1</v>
      </c>
    </row>
    <row r="264" spans="1:31" ht="16.5">
      <c r="A264" s="2"/>
      <c r="B264" s="5" t="s">
        <v>41</v>
      </c>
      <c r="C264" s="264">
        <v>228</v>
      </c>
      <c r="D264" s="265">
        <v>1.1399999999999999</v>
      </c>
      <c r="E264" s="264">
        <v>0</v>
      </c>
      <c r="F264" s="265">
        <v>0</v>
      </c>
      <c r="G264" s="265">
        <f t="shared" ref="G264:H266" si="96">E264/C264*100</f>
        <v>0</v>
      </c>
      <c r="H264" s="265">
        <f t="shared" si="96"/>
        <v>0</v>
      </c>
      <c r="I264" s="539">
        <f t="shared" ref="I264:I266" si="97">C264-E264</f>
        <v>228</v>
      </c>
      <c r="J264" s="271">
        <f t="shared" ref="J264:J266" si="98">D264-F264</f>
        <v>1.1399999999999999</v>
      </c>
      <c r="K264" s="264">
        <v>0</v>
      </c>
      <c r="L264" s="265">
        <v>0</v>
      </c>
      <c r="M264" s="264">
        <v>0</v>
      </c>
      <c r="N264" s="265">
        <v>0</v>
      </c>
      <c r="O264" s="269">
        <v>5.0000000000000001E-3</v>
      </c>
      <c r="P264" s="264">
        <v>245</v>
      </c>
      <c r="Q264" s="265">
        <f t="shared" ref="Q264:Q266" si="99">P264*O264</f>
        <v>1.2250000000000001</v>
      </c>
      <c r="R264" s="264">
        <f t="shared" ref="R264:S266" si="100">P264</f>
        <v>245</v>
      </c>
      <c r="S264" s="265">
        <f t="shared" si="100"/>
        <v>1.2250000000000001</v>
      </c>
      <c r="T264" s="264">
        <v>0</v>
      </c>
      <c r="U264" s="265">
        <v>0</v>
      </c>
      <c r="V264" s="264">
        <v>0</v>
      </c>
      <c r="W264" s="265">
        <v>0</v>
      </c>
      <c r="X264" s="269">
        <v>5.0000000000000001E-3</v>
      </c>
      <c r="Y264" s="264">
        <v>245</v>
      </c>
      <c r="Z264" s="265">
        <f t="shared" ref="Z264:Z266" si="101">Y264*X264</f>
        <v>1.2250000000000001</v>
      </c>
      <c r="AA264" s="264">
        <f t="shared" ref="AA264:AA270" si="102">Y264</f>
        <v>245</v>
      </c>
      <c r="AB264" s="265">
        <f t="shared" ref="AB264:AB270" si="103">Z264</f>
        <v>1.2250000000000001</v>
      </c>
      <c r="AC264" s="5"/>
      <c r="AD264" s="193">
        <f t="shared" ref="AD264:AD327" si="104">AB264</f>
        <v>1.2250000000000001</v>
      </c>
      <c r="AE264" s="190" t="b">
        <f t="shared" ref="AE264:AE327" si="105">AB264=Z264</f>
        <v>1</v>
      </c>
    </row>
    <row r="265" spans="1:31" ht="16.5">
      <c r="A265" s="2"/>
      <c r="B265" s="5" t="s">
        <v>42</v>
      </c>
      <c r="C265" s="264">
        <v>343</v>
      </c>
      <c r="D265" s="265">
        <v>1.7150000000000001</v>
      </c>
      <c r="E265" s="264">
        <v>0</v>
      </c>
      <c r="F265" s="265">
        <v>0</v>
      </c>
      <c r="G265" s="265">
        <f t="shared" si="96"/>
        <v>0</v>
      </c>
      <c r="H265" s="265">
        <f t="shared" si="96"/>
        <v>0</v>
      </c>
      <c r="I265" s="539">
        <f t="shared" si="97"/>
        <v>343</v>
      </c>
      <c r="J265" s="271">
        <f t="shared" si="98"/>
        <v>1.7150000000000001</v>
      </c>
      <c r="K265" s="264">
        <v>0</v>
      </c>
      <c r="L265" s="265">
        <v>0</v>
      </c>
      <c r="M265" s="264">
        <v>0</v>
      </c>
      <c r="N265" s="265">
        <v>0</v>
      </c>
      <c r="O265" s="269">
        <v>5.0000000000000001E-3</v>
      </c>
      <c r="P265" s="264">
        <v>367</v>
      </c>
      <c r="Q265" s="265">
        <f t="shared" si="99"/>
        <v>1.835</v>
      </c>
      <c r="R265" s="264">
        <f t="shared" si="100"/>
        <v>367</v>
      </c>
      <c r="S265" s="265">
        <f t="shared" si="100"/>
        <v>1.835</v>
      </c>
      <c r="T265" s="264">
        <v>0</v>
      </c>
      <c r="U265" s="265">
        <v>0</v>
      </c>
      <c r="V265" s="264">
        <v>0</v>
      </c>
      <c r="W265" s="265">
        <v>0</v>
      </c>
      <c r="X265" s="269">
        <v>5.0000000000000001E-3</v>
      </c>
      <c r="Y265" s="264">
        <v>367</v>
      </c>
      <c r="Z265" s="265">
        <f t="shared" si="101"/>
        <v>1.835</v>
      </c>
      <c r="AA265" s="264">
        <f t="shared" si="102"/>
        <v>367</v>
      </c>
      <c r="AB265" s="265">
        <f t="shared" si="103"/>
        <v>1.835</v>
      </c>
      <c r="AC265" s="5"/>
      <c r="AD265" s="193">
        <f t="shared" si="104"/>
        <v>1.835</v>
      </c>
      <c r="AE265" s="190" t="b">
        <f t="shared" si="105"/>
        <v>1</v>
      </c>
    </row>
    <row r="266" spans="1:31" ht="16.5">
      <c r="A266" s="2"/>
      <c r="B266" s="5" t="s">
        <v>66</v>
      </c>
      <c r="C266" s="264">
        <v>125</v>
      </c>
      <c r="D266" s="265">
        <v>0.625</v>
      </c>
      <c r="E266" s="264">
        <v>0</v>
      </c>
      <c r="F266" s="265">
        <v>0</v>
      </c>
      <c r="G266" s="265">
        <f t="shared" si="96"/>
        <v>0</v>
      </c>
      <c r="H266" s="265">
        <f t="shared" si="96"/>
        <v>0</v>
      </c>
      <c r="I266" s="539">
        <f t="shared" si="97"/>
        <v>125</v>
      </c>
      <c r="J266" s="271">
        <f t="shared" si="98"/>
        <v>0.625</v>
      </c>
      <c r="K266" s="264">
        <v>0</v>
      </c>
      <c r="L266" s="265">
        <v>0</v>
      </c>
      <c r="M266" s="264">
        <v>0</v>
      </c>
      <c r="N266" s="265">
        <v>0</v>
      </c>
      <c r="O266" s="269">
        <v>5.0000000000000001E-3</v>
      </c>
      <c r="P266" s="264">
        <v>129</v>
      </c>
      <c r="Q266" s="265">
        <f t="shared" si="99"/>
        <v>0.64500000000000002</v>
      </c>
      <c r="R266" s="264">
        <f t="shared" si="100"/>
        <v>129</v>
      </c>
      <c r="S266" s="265">
        <f t="shared" si="100"/>
        <v>0.64500000000000002</v>
      </c>
      <c r="T266" s="264">
        <v>0</v>
      </c>
      <c r="U266" s="265">
        <v>0</v>
      </c>
      <c r="V266" s="264">
        <v>0</v>
      </c>
      <c r="W266" s="265">
        <v>0</v>
      </c>
      <c r="X266" s="269">
        <v>5.0000000000000001E-3</v>
      </c>
      <c r="Y266" s="264">
        <v>129</v>
      </c>
      <c r="Z266" s="265">
        <f t="shared" si="101"/>
        <v>0.64500000000000002</v>
      </c>
      <c r="AA266" s="264">
        <f t="shared" si="102"/>
        <v>129</v>
      </c>
      <c r="AB266" s="265">
        <f t="shared" si="103"/>
        <v>0.64500000000000002</v>
      </c>
      <c r="AC266" s="5"/>
      <c r="AD266" s="193">
        <f t="shared" si="104"/>
        <v>0.64500000000000002</v>
      </c>
      <c r="AE266" s="190" t="b">
        <f t="shared" si="105"/>
        <v>1</v>
      </c>
    </row>
    <row r="267" spans="1:31" ht="16.5">
      <c r="A267" s="2">
        <v>11.02</v>
      </c>
      <c r="B267" s="5" t="s">
        <v>67</v>
      </c>
      <c r="C267" s="262"/>
      <c r="D267" s="271"/>
      <c r="E267" s="262"/>
      <c r="F267" s="271"/>
      <c r="G267" s="271"/>
      <c r="H267" s="271"/>
      <c r="I267" s="539"/>
      <c r="J267" s="271"/>
      <c r="K267" s="262"/>
      <c r="L267" s="271"/>
      <c r="M267" s="262"/>
      <c r="N267" s="271"/>
      <c r="O267" s="229"/>
      <c r="P267" s="262"/>
      <c r="Q267" s="271"/>
      <c r="R267" s="262"/>
      <c r="S267" s="271"/>
      <c r="T267" s="262"/>
      <c r="U267" s="271"/>
      <c r="V267" s="262"/>
      <c r="W267" s="271"/>
      <c r="X267" s="229"/>
      <c r="Y267" s="262"/>
      <c r="Z267" s="271"/>
      <c r="AA267" s="264">
        <f t="shared" si="102"/>
        <v>0</v>
      </c>
      <c r="AB267" s="265">
        <f t="shared" si="103"/>
        <v>0</v>
      </c>
      <c r="AC267" s="5"/>
      <c r="AD267" s="193">
        <f t="shared" si="104"/>
        <v>0</v>
      </c>
      <c r="AE267" s="190" t="b">
        <f t="shared" si="105"/>
        <v>1</v>
      </c>
    </row>
    <row r="268" spans="1:31" ht="16.5">
      <c r="A268" s="2"/>
      <c r="B268" s="5" t="s">
        <v>41</v>
      </c>
      <c r="C268" s="264">
        <v>228</v>
      </c>
      <c r="D268" s="265">
        <v>1.1399999999999999</v>
      </c>
      <c r="E268" s="264">
        <v>0</v>
      </c>
      <c r="F268" s="265">
        <v>0</v>
      </c>
      <c r="G268" s="265">
        <f t="shared" ref="G268:H270" si="106">E268/C268*100</f>
        <v>0</v>
      </c>
      <c r="H268" s="265">
        <f t="shared" si="106"/>
        <v>0</v>
      </c>
      <c r="I268" s="539">
        <f t="shared" ref="I268:I270" si="107">C268-E268</f>
        <v>228</v>
      </c>
      <c r="J268" s="271">
        <f t="shared" ref="J268:J270" si="108">D268-F268</f>
        <v>1.1399999999999999</v>
      </c>
      <c r="K268" s="264">
        <v>0</v>
      </c>
      <c r="L268" s="265">
        <v>0</v>
      </c>
      <c r="M268" s="264">
        <v>0</v>
      </c>
      <c r="N268" s="265">
        <v>0</v>
      </c>
      <c r="O268" s="269">
        <v>5.0000000000000001E-3</v>
      </c>
      <c r="P268" s="264">
        <v>245</v>
      </c>
      <c r="Q268" s="265">
        <f t="shared" ref="Q268:Q270" si="109">P268*O268</f>
        <v>1.2250000000000001</v>
      </c>
      <c r="R268" s="264">
        <f t="shared" ref="R268:S270" si="110">P268</f>
        <v>245</v>
      </c>
      <c r="S268" s="265">
        <f t="shared" si="110"/>
        <v>1.2250000000000001</v>
      </c>
      <c r="T268" s="264">
        <v>0</v>
      </c>
      <c r="U268" s="265">
        <v>0</v>
      </c>
      <c r="V268" s="264">
        <v>0</v>
      </c>
      <c r="W268" s="265">
        <v>0</v>
      </c>
      <c r="X268" s="269">
        <v>5.0000000000000001E-3</v>
      </c>
      <c r="Y268" s="264">
        <v>245</v>
      </c>
      <c r="Z268" s="265">
        <f t="shared" ref="Z268:Z270" si="111">Y268*X268</f>
        <v>1.2250000000000001</v>
      </c>
      <c r="AA268" s="264">
        <f t="shared" si="102"/>
        <v>245</v>
      </c>
      <c r="AB268" s="265">
        <f t="shared" si="103"/>
        <v>1.2250000000000001</v>
      </c>
      <c r="AC268" s="5"/>
      <c r="AD268" s="193">
        <f t="shared" si="104"/>
        <v>1.2250000000000001</v>
      </c>
      <c r="AE268" s="190" t="b">
        <f t="shared" si="105"/>
        <v>1</v>
      </c>
    </row>
    <row r="269" spans="1:31" ht="16.5">
      <c r="A269" s="2"/>
      <c r="B269" s="5" t="s">
        <v>42</v>
      </c>
      <c r="C269" s="264">
        <v>343</v>
      </c>
      <c r="D269" s="265">
        <v>1.7150000000000001</v>
      </c>
      <c r="E269" s="264">
        <v>0</v>
      </c>
      <c r="F269" s="265">
        <v>0</v>
      </c>
      <c r="G269" s="265">
        <f t="shared" si="106"/>
        <v>0</v>
      </c>
      <c r="H269" s="265">
        <f t="shared" si="106"/>
        <v>0</v>
      </c>
      <c r="I269" s="539">
        <f t="shared" si="107"/>
        <v>343</v>
      </c>
      <c r="J269" s="271">
        <f t="shared" si="108"/>
        <v>1.7150000000000001</v>
      </c>
      <c r="K269" s="264">
        <v>0</v>
      </c>
      <c r="L269" s="265">
        <v>0</v>
      </c>
      <c r="M269" s="264">
        <v>0</v>
      </c>
      <c r="N269" s="265">
        <v>0</v>
      </c>
      <c r="O269" s="269">
        <v>5.0000000000000001E-3</v>
      </c>
      <c r="P269" s="264">
        <v>367</v>
      </c>
      <c r="Q269" s="265">
        <f t="shared" si="109"/>
        <v>1.835</v>
      </c>
      <c r="R269" s="264">
        <f t="shared" si="110"/>
        <v>367</v>
      </c>
      <c r="S269" s="265">
        <f t="shared" si="110"/>
        <v>1.835</v>
      </c>
      <c r="T269" s="264">
        <v>0</v>
      </c>
      <c r="U269" s="265">
        <v>0</v>
      </c>
      <c r="V269" s="264">
        <v>0</v>
      </c>
      <c r="W269" s="265">
        <v>0</v>
      </c>
      <c r="X269" s="269">
        <v>5.0000000000000001E-3</v>
      </c>
      <c r="Y269" s="264">
        <v>367</v>
      </c>
      <c r="Z269" s="265">
        <f t="shared" si="111"/>
        <v>1.835</v>
      </c>
      <c r="AA269" s="264">
        <f t="shared" si="102"/>
        <v>367</v>
      </c>
      <c r="AB269" s="265">
        <f t="shared" si="103"/>
        <v>1.835</v>
      </c>
      <c r="AC269" s="5"/>
      <c r="AD269" s="193">
        <f t="shared" si="104"/>
        <v>1.835</v>
      </c>
      <c r="AE269" s="190" t="b">
        <f t="shared" si="105"/>
        <v>1</v>
      </c>
    </row>
    <row r="270" spans="1:31" ht="16.5">
      <c r="A270" s="2"/>
      <c r="B270" s="5" t="s">
        <v>66</v>
      </c>
      <c r="C270" s="264">
        <v>125</v>
      </c>
      <c r="D270" s="265">
        <v>0.625</v>
      </c>
      <c r="E270" s="264">
        <v>0</v>
      </c>
      <c r="F270" s="265">
        <v>0</v>
      </c>
      <c r="G270" s="265">
        <f t="shared" si="106"/>
        <v>0</v>
      </c>
      <c r="H270" s="265">
        <f t="shared" si="106"/>
        <v>0</v>
      </c>
      <c r="I270" s="539">
        <f t="shared" si="107"/>
        <v>125</v>
      </c>
      <c r="J270" s="271">
        <f t="shared" si="108"/>
        <v>0.625</v>
      </c>
      <c r="K270" s="264">
        <v>0</v>
      </c>
      <c r="L270" s="265">
        <v>0</v>
      </c>
      <c r="M270" s="264">
        <v>0</v>
      </c>
      <c r="N270" s="265">
        <v>0</v>
      </c>
      <c r="O270" s="269">
        <v>5.0000000000000001E-3</v>
      </c>
      <c r="P270" s="264">
        <v>129</v>
      </c>
      <c r="Q270" s="265">
        <f t="shared" si="109"/>
        <v>0.64500000000000002</v>
      </c>
      <c r="R270" s="264">
        <f t="shared" si="110"/>
        <v>129</v>
      </c>
      <c r="S270" s="265">
        <f t="shared" si="110"/>
        <v>0.64500000000000002</v>
      </c>
      <c r="T270" s="264">
        <v>0</v>
      </c>
      <c r="U270" s="265">
        <v>0</v>
      </c>
      <c r="V270" s="264">
        <v>0</v>
      </c>
      <c r="W270" s="265">
        <v>0</v>
      </c>
      <c r="X270" s="269">
        <v>5.0000000000000001E-3</v>
      </c>
      <c r="Y270" s="264">
        <v>129</v>
      </c>
      <c r="Z270" s="265">
        <f t="shared" si="111"/>
        <v>0.64500000000000002</v>
      </c>
      <c r="AA270" s="264">
        <f t="shared" si="102"/>
        <v>129</v>
      </c>
      <c r="AB270" s="265">
        <f t="shared" si="103"/>
        <v>0.64500000000000002</v>
      </c>
      <c r="AC270" s="5"/>
      <c r="AD270" s="193">
        <f t="shared" si="104"/>
        <v>0.64500000000000002</v>
      </c>
      <c r="AE270" s="190" t="b">
        <f t="shared" si="105"/>
        <v>1</v>
      </c>
    </row>
    <row r="271" spans="1:31" ht="28.5">
      <c r="A271" s="2">
        <v>11.03</v>
      </c>
      <c r="B271" s="7" t="s">
        <v>68</v>
      </c>
      <c r="C271" s="540"/>
      <c r="D271" s="656"/>
      <c r="E271" s="540"/>
      <c r="F271" s="656"/>
      <c r="G271" s="656"/>
      <c r="H271" s="656"/>
      <c r="I271" s="542"/>
      <c r="J271" s="656"/>
      <c r="K271" s="540"/>
      <c r="L271" s="656"/>
      <c r="M271" s="540"/>
      <c r="N271" s="656"/>
      <c r="O271" s="230"/>
      <c r="P271" s="540"/>
      <c r="Q271" s="656"/>
      <c r="R271" s="540"/>
      <c r="S271" s="656"/>
      <c r="T271" s="540"/>
      <c r="U271" s="656"/>
      <c r="V271" s="540"/>
      <c r="W271" s="656"/>
      <c r="X271" s="230"/>
      <c r="Y271" s="540"/>
      <c r="Z271" s="656"/>
      <c r="AA271" s="262">
        <f t="shared" ref="AA271:AB271" si="112">Y271+V271+T271</f>
        <v>0</v>
      </c>
      <c r="AB271" s="271">
        <f t="shared" si="112"/>
        <v>0</v>
      </c>
      <c r="AC271" s="7"/>
      <c r="AD271" s="193">
        <f t="shared" si="104"/>
        <v>0</v>
      </c>
      <c r="AE271" s="190" t="b">
        <f t="shared" si="105"/>
        <v>1</v>
      </c>
    </row>
    <row r="272" spans="1:31" ht="16.5">
      <c r="A272" s="2">
        <v>11.04</v>
      </c>
      <c r="B272" s="8" t="s">
        <v>277</v>
      </c>
      <c r="C272" s="270"/>
      <c r="D272" s="657"/>
      <c r="E272" s="270"/>
      <c r="F272" s="657"/>
      <c r="G272" s="657"/>
      <c r="H272" s="657"/>
      <c r="I272" s="543"/>
      <c r="J272" s="657"/>
      <c r="K272" s="270"/>
      <c r="L272" s="657"/>
      <c r="M272" s="270"/>
      <c r="N272" s="657"/>
      <c r="O272" s="231"/>
      <c r="P272" s="270"/>
      <c r="Q272" s="657"/>
      <c r="R272" s="270"/>
      <c r="S272" s="657"/>
      <c r="T272" s="270"/>
      <c r="U272" s="657"/>
      <c r="V272" s="270"/>
      <c r="W272" s="657"/>
      <c r="X272" s="231"/>
      <c r="Y272" s="270"/>
      <c r="Z272" s="657"/>
      <c r="AA272" s="270"/>
      <c r="AB272" s="657"/>
      <c r="AC272" s="8"/>
      <c r="AD272" s="193">
        <f t="shared" si="104"/>
        <v>0</v>
      </c>
      <c r="AE272" s="190" t="b">
        <f t="shared" si="105"/>
        <v>1</v>
      </c>
    </row>
    <row r="273" spans="1:31" ht="42.75">
      <c r="A273" s="2"/>
      <c r="B273" s="7" t="s">
        <v>278</v>
      </c>
      <c r="C273" s="540"/>
      <c r="D273" s="656"/>
      <c r="E273" s="540"/>
      <c r="F273" s="656"/>
      <c r="G273" s="656"/>
      <c r="H273" s="656"/>
      <c r="I273" s="542"/>
      <c r="J273" s="656"/>
      <c r="K273" s="540"/>
      <c r="L273" s="656"/>
      <c r="M273" s="540"/>
      <c r="N273" s="656"/>
      <c r="O273" s="230"/>
      <c r="P273" s="540"/>
      <c r="Q273" s="656"/>
      <c r="R273" s="540"/>
      <c r="S273" s="656"/>
      <c r="T273" s="540"/>
      <c r="U273" s="656"/>
      <c r="V273" s="540"/>
      <c r="W273" s="656"/>
      <c r="X273" s="230"/>
      <c r="Y273" s="540"/>
      <c r="Z273" s="656"/>
      <c r="AA273" s="262">
        <f t="shared" ref="AA273:AB274" si="113">Y273+V273+T273</f>
        <v>0</v>
      </c>
      <c r="AB273" s="271">
        <f t="shared" si="113"/>
        <v>0</v>
      </c>
      <c r="AC273" s="7"/>
      <c r="AD273" s="193">
        <f t="shared" si="104"/>
        <v>0</v>
      </c>
      <c r="AE273" s="190" t="b">
        <f t="shared" si="105"/>
        <v>1</v>
      </c>
    </row>
    <row r="274" spans="1:31" ht="42.75">
      <c r="A274" s="2"/>
      <c r="B274" s="7" t="s">
        <v>279</v>
      </c>
      <c r="C274" s="540"/>
      <c r="D274" s="656"/>
      <c r="E274" s="540"/>
      <c r="F274" s="656"/>
      <c r="G274" s="656"/>
      <c r="H274" s="656"/>
      <c r="I274" s="542"/>
      <c r="J274" s="656"/>
      <c r="K274" s="540"/>
      <c r="L274" s="656"/>
      <c r="M274" s="540"/>
      <c r="N274" s="656"/>
      <c r="O274" s="230"/>
      <c r="P274" s="540"/>
      <c r="Q274" s="656"/>
      <c r="R274" s="540"/>
      <c r="S274" s="656"/>
      <c r="T274" s="540"/>
      <c r="U274" s="656"/>
      <c r="V274" s="540"/>
      <c r="W274" s="656"/>
      <c r="X274" s="230"/>
      <c r="Y274" s="540"/>
      <c r="Z274" s="656"/>
      <c r="AA274" s="262">
        <f t="shared" si="113"/>
        <v>0</v>
      </c>
      <c r="AB274" s="271">
        <f t="shared" si="113"/>
        <v>0</v>
      </c>
      <c r="AC274" s="7"/>
      <c r="AD274" s="193">
        <f t="shared" si="104"/>
        <v>0</v>
      </c>
      <c r="AE274" s="190" t="b">
        <f t="shared" si="105"/>
        <v>1</v>
      </c>
    </row>
    <row r="275" spans="1:31" ht="16.5">
      <c r="A275" s="2"/>
      <c r="B275" s="8" t="s">
        <v>281</v>
      </c>
      <c r="C275" s="270"/>
      <c r="D275" s="657"/>
      <c r="E275" s="270"/>
      <c r="F275" s="657"/>
      <c r="G275" s="657"/>
      <c r="H275" s="657"/>
      <c r="I275" s="543"/>
      <c r="J275" s="657"/>
      <c r="K275" s="270"/>
      <c r="L275" s="657"/>
      <c r="M275" s="270"/>
      <c r="N275" s="657"/>
      <c r="O275" s="231"/>
      <c r="P275" s="270"/>
      <c r="Q275" s="657"/>
      <c r="R275" s="270"/>
      <c r="S275" s="657"/>
      <c r="T275" s="270"/>
      <c r="U275" s="657"/>
      <c r="V275" s="270"/>
      <c r="W275" s="657"/>
      <c r="X275" s="231"/>
      <c r="Y275" s="270"/>
      <c r="Z275" s="657"/>
      <c r="AA275" s="270"/>
      <c r="AB275" s="657"/>
      <c r="AC275" s="8"/>
      <c r="AD275" s="193">
        <f t="shared" si="104"/>
        <v>0</v>
      </c>
      <c r="AE275" s="190" t="b">
        <f t="shared" si="105"/>
        <v>1</v>
      </c>
    </row>
    <row r="276" spans="1:31" ht="57">
      <c r="A276" s="2">
        <v>11.05</v>
      </c>
      <c r="B276" s="5" t="s">
        <v>69</v>
      </c>
      <c r="C276" s="262"/>
      <c r="D276" s="271"/>
      <c r="E276" s="262"/>
      <c r="F276" s="271"/>
      <c r="G276" s="271"/>
      <c r="H276" s="271"/>
      <c r="I276" s="539"/>
      <c r="J276" s="271"/>
      <c r="K276" s="262"/>
      <c r="L276" s="271"/>
      <c r="M276" s="262"/>
      <c r="N276" s="271"/>
      <c r="O276" s="229"/>
      <c r="P276" s="262"/>
      <c r="Q276" s="271"/>
      <c r="R276" s="262"/>
      <c r="S276" s="271"/>
      <c r="T276" s="262"/>
      <c r="U276" s="271"/>
      <c r="V276" s="262"/>
      <c r="W276" s="271"/>
      <c r="X276" s="229"/>
      <c r="Y276" s="262"/>
      <c r="Z276" s="271"/>
      <c r="AA276" s="262">
        <f t="shared" ref="AA276:AB276" si="114">Y276+V276+T276</f>
        <v>0</v>
      </c>
      <c r="AB276" s="271">
        <f t="shared" si="114"/>
        <v>0</v>
      </c>
      <c r="AC276" s="5"/>
      <c r="AD276" s="193">
        <f t="shared" si="104"/>
        <v>0</v>
      </c>
      <c r="AE276" s="190" t="b">
        <f t="shared" si="105"/>
        <v>1</v>
      </c>
    </row>
    <row r="277" spans="1:31" ht="16.5">
      <c r="A277" s="2"/>
      <c r="B277" s="5" t="s">
        <v>41</v>
      </c>
      <c r="C277" s="264">
        <v>6</v>
      </c>
      <c r="D277" s="265">
        <v>1.7999999999999999E-2</v>
      </c>
      <c r="E277" s="264">
        <v>6</v>
      </c>
      <c r="F277" s="265">
        <v>1.7999999999999999E-2</v>
      </c>
      <c r="G277" s="265">
        <f t="shared" ref="G277:H279" si="115">E277/C277*100</f>
        <v>100</v>
      </c>
      <c r="H277" s="265">
        <f t="shared" si="115"/>
        <v>100</v>
      </c>
      <c r="I277" s="539">
        <f t="shared" ref="I277:I279" si="116">C277-E277</f>
        <v>0</v>
      </c>
      <c r="J277" s="271">
        <f t="shared" ref="J277:J279" si="117">D277-F277</f>
        <v>0</v>
      </c>
      <c r="K277" s="264">
        <v>0</v>
      </c>
      <c r="L277" s="265">
        <v>0</v>
      </c>
      <c r="M277" s="264">
        <v>0</v>
      </c>
      <c r="N277" s="265">
        <v>0</v>
      </c>
      <c r="O277" s="269">
        <v>6.0000000000000001E-3</v>
      </c>
      <c r="P277" s="264">
        <v>6</v>
      </c>
      <c r="Q277" s="265">
        <f t="shared" ref="Q277:Q279" si="118">P277*O277</f>
        <v>3.6000000000000004E-2</v>
      </c>
      <c r="R277" s="264">
        <f t="shared" ref="R277:S279" si="119">P277</f>
        <v>6</v>
      </c>
      <c r="S277" s="265">
        <f t="shared" si="119"/>
        <v>3.6000000000000004E-2</v>
      </c>
      <c r="T277" s="264">
        <v>0</v>
      </c>
      <c r="U277" s="265">
        <v>0</v>
      </c>
      <c r="V277" s="264">
        <v>0</v>
      </c>
      <c r="W277" s="265">
        <v>0</v>
      </c>
      <c r="X277" s="269">
        <v>6.0000000000000001E-3</v>
      </c>
      <c r="Y277" s="264">
        <v>6</v>
      </c>
      <c r="Z277" s="265">
        <f t="shared" ref="Z277:Z279" si="120">Y277*X277</f>
        <v>3.6000000000000004E-2</v>
      </c>
      <c r="AA277" s="264">
        <f t="shared" ref="AA277:AA279" si="121">Y277</f>
        <v>6</v>
      </c>
      <c r="AB277" s="265">
        <f t="shared" ref="AB277:AB279" si="122">Z277</f>
        <v>3.6000000000000004E-2</v>
      </c>
      <c r="AC277" s="5"/>
      <c r="AD277" s="193">
        <f t="shared" si="104"/>
        <v>3.6000000000000004E-2</v>
      </c>
      <c r="AE277" s="190" t="b">
        <f t="shared" si="105"/>
        <v>1</v>
      </c>
    </row>
    <row r="278" spans="1:31" ht="16.5">
      <c r="A278" s="2"/>
      <c r="B278" s="5" t="s">
        <v>42</v>
      </c>
      <c r="C278" s="264">
        <v>6</v>
      </c>
      <c r="D278" s="265">
        <v>1.7999999999999999E-2</v>
      </c>
      <c r="E278" s="264">
        <v>6</v>
      </c>
      <c r="F278" s="265">
        <v>1.7999999999999999E-2</v>
      </c>
      <c r="G278" s="265">
        <f t="shared" si="115"/>
        <v>100</v>
      </c>
      <c r="H278" s="265">
        <f t="shared" si="115"/>
        <v>100</v>
      </c>
      <c r="I278" s="539">
        <f t="shared" si="116"/>
        <v>0</v>
      </c>
      <c r="J278" s="271">
        <f t="shared" si="117"/>
        <v>0</v>
      </c>
      <c r="K278" s="264">
        <v>0</v>
      </c>
      <c r="L278" s="265">
        <v>0</v>
      </c>
      <c r="M278" s="264">
        <v>0</v>
      </c>
      <c r="N278" s="265">
        <v>0</v>
      </c>
      <c r="O278" s="269">
        <v>6.0000000000000001E-3</v>
      </c>
      <c r="P278" s="264">
        <v>6</v>
      </c>
      <c r="Q278" s="265">
        <f t="shared" si="118"/>
        <v>3.6000000000000004E-2</v>
      </c>
      <c r="R278" s="264">
        <f t="shared" si="119"/>
        <v>6</v>
      </c>
      <c r="S278" s="265">
        <f t="shared" si="119"/>
        <v>3.6000000000000004E-2</v>
      </c>
      <c r="T278" s="264">
        <v>0</v>
      </c>
      <c r="U278" s="265">
        <v>0</v>
      </c>
      <c r="V278" s="264">
        <v>0</v>
      </c>
      <c r="W278" s="265">
        <v>0</v>
      </c>
      <c r="X278" s="269">
        <v>6.0000000000000001E-3</v>
      </c>
      <c r="Y278" s="264">
        <v>6</v>
      </c>
      <c r="Z278" s="265">
        <f t="shared" si="120"/>
        <v>3.6000000000000004E-2</v>
      </c>
      <c r="AA278" s="264">
        <f t="shared" si="121"/>
        <v>6</v>
      </c>
      <c r="AB278" s="265">
        <f t="shared" si="122"/>
        <v>3.6000000000000004E-2</v>
      </c>
      <c r="AC278" s="5"/>
      <c r="AD278" s="193">
        <f t="shared" si="104"/>
        <v>3.6000000000000004E-2</v>
      </c>
      <c r="AE278" s="190" t="b">
        <f t="shared" si="105"/>
        <v>1</v>
      </c>
    </row>
    <row r="279" spans="1:31" ht="16.5">
      <c r="A279" s="2"/>
      <c r="B279" s="5" t="s">
        <v>66</v>
      </c>
      <c r="C279" s="264">
        <v>6</v>
      </c>
      <c r="D279" s="265">
        <v>1.7999999999999999E-2</v>
      </c>
      <c r="E279" s="264">
        <v>6</v>
      </c>
      <c r="F279" s="265">
        <v>1.7999999999999999E-2</v>
      </c>
      <c r="G279" s="265">
        <f t="shared" si="115"/>
        <v>100</v>
      </c>
      <c r="H279" s="265">
        <f t="shared" si="115"/>
        <v>100</v>
      </c>
      <c r="I279" s="539">
        <f t="shared" si="116"/>
        <v>0</v>
      </c>
      <c r="J279" s="271">
        <f t="shared" si="117"/>
        <v>0</v>
      </c>
      <c r="K279" s="264">
        <v>0</v>
      </c>
      <c r="L279" s="265">
        <v>0</v>
      </c>
      <c r="M279" s="264">
        <v>0</v>
      </c>
      <c r="N279" s="265">
        <v>0</v>
      </c>
      <c r="O279" s="269">
        <v>6.0000000000000001E-3</v>
      </c>
      <c r="P279" s="264">
        <v>6</v>
      </c>
      <c r="Q279" s="265">
        <f t="shared" si="118"/>
        <v>3.6000000000000004E-2</v>
      </c>
      <c r="R279" s="264">
        <f t="shared" si="119"/>
        <v>6</v>
      </c>
      <c r="S279" s="265">
        <f t="shared" si="119"/>
        <v>3.6000000000000004E-2</v>
      </c>
      <c r="T279" s="264">
        <v>0</v>
      </c>
      <c r="U279" s="265">
        <v>0</v>
      </c>
      <c r="V279" s="264">
        <v>0</v>
      </c>
      <c r="W279" s="265">
        <v>0</v>
      </c>
      <c r="X279" s="269">
        <v>6.0000000000000001E-3</v>
      </c>
      <c r="Y279" s="264">
        <v>6</v>
      </c>
      <c r="Z279" s="265">
        <f t="shared" si="120"/>
        <v>3.6000000000000004E-2</v>
      </c>
      <c r="AA279" s="264">
        <f t="shared" si="121"/>
        <v>6</v>
      </c>
      <c r="AB279" s="265">
        <f t="shared" si="122"/>
        <v>3.6000000000000004E-2</v>
      </c>
      <c r="AC279" s="5"/>
      <c r="AD279" s="193">
        <f t="shared" si="104"/>
        <v>3.6000000000000004E-2</v>
      </c>
      <c r="AE279" s="190" t="b">
        <f t="shared" si="105"/>
        <v>1</v>
      </c>
    </row>
    <row r="280" spans="1:31" ht="28.5">
      <c r="A280" s="2"/>
      <c r="B280" s="8" t="s">
        <v>282</v>
      </c>
      <c r="C280" s="270"/>
      <c r="D280" s="657"/>
      <c r="E280" s="270"/>
      <c r="F280" s="657"/>
      <c r="G280" s="657"/>
      <c r="H280" s="657"/>
      <c r="I280" s="543"/>
      <c r="J280" s="657"/>
      <c r="K280" s="270"/>
      <c r="L280" s="657"/>
      <c r="M280" s="270"/>
      <c r="N280" s="657"/>
      <c r="O280" s="231"/>
      <c r="P280" s="270"/>
      <c r="Q280" s="657"/>
      <c r="R280" s="270"/>
      <c r="S280" s="657"/>
      <c r="T280" s="270"/>
      <c r="U280" s="657"/>
      <c r="V280" s="270"/>
      <c r="W280" s="657"/>
      <c r="X280" s="231"/>
      <c r="Y280" s="270"/>
      <c r="Z280" s="657"/>
      <c r="AA280" s="270"/>
      <c r="AB280" s="657"/>
      <c r="AC280" s="8"/>
      <c r="AD280" s="193">
        <f t="shared" si="104"/>
        <v>0</v>
      </c>
      <c r="AE280" s="190" t="b">
        <f t="shared" si="105"/>
        <v>1</v>
      </c>
    </row>
    <row r="281" spans="1:31" ht="16.5">
      <c r="A281" s="2">
        <v>11.06</v>
      </c>
      <c r="B281" s="5" t="s">
        <v>70</v>
      </c>
      <c r="C281" s="264"/>
      <c r="D281" s="265"/>
      <c r="E281" s="264"/>
      <c r="F281" s="265"/>
      <c r="G281" s="265"/>
      <c r="H281" s="265"/>
      <c r="I281" s="571">
        <v>0</v>
      </c>
      <c r="J281" s="265">
        <v>0</v>
      </c>
      <c r="K281" s="264">
        <v>0</v>
      </c>
      <c r="L281" s="265">
        <v>0</v>
      </c>
      <c r="M281" s="264">
        <v>0</v>
      </c>
      <c r="N281" s="265">
        <v>0</v>
      </c>
      <c r="O281" s="269"/>
      <c r="P281" s="264"/>
      <c r="Q281" s="265">
        <f t="shared" ref="Q281" si="123">P281*O281</f>
        <v>0</v>
      </c>
      <c r="R281" s="264">
        <f t="shared" ref="R281:R282" si="124">P281</f>
        <v>0</v>
      </c>
      <c r="S281" s="265">
        <f t="shared" ref="S281:S282" si="125">Q281</f>
        <v>0</v>
      </c>
      <c r="T281" s="264">
        <v>0</v>
      </c>
      <c r="U281" s="265">
        <v>0</v>
      </c>
      <c r="V281" s="264">
        <v>0</v>
      </c>
      <c r="W281" s="265">
        <v>0</v>
      </c>
      <c r="X281" s="269"/>
      <c r="Y281" s="264"/>
      <c r="Z281" s="265">
        <f t="shared" ref="Z281" si="126">Y281*X281</f>
        <v>0</v>
      </c>
      <c r="AA281" s="262">
        <f t="shared" ref="AA281:AB282" si="127">Y281+V281+T281</f>
        <v>0</v>
      </c>
      <c r="AB281" s="271">
        <f t="shared" si="127"/>
        <v>0</v>
      </c>
      <c r="AC281" s="5"/>
      <c r="AD281" s="193">
        <f t="shared" si="104"/>
        <v>0</v>
      </c>
      <c r="AE281" s="190" t="b">
        <f t="shared" si="105"/>
        <v>1</v>
      </c>
    </row>
    <row r="282" spans="1:31" ht="16.5">
      <c r="A282" s="2">
        <v>11.07</v>
      </c>
      <c r="B282" s="5" t="s">
        <v>71</v>
      </c>
      <c r="C282" s="264">
        <v>86</v>
      </c>
      <c r="D282" s="265">
        <v>1.3759999999999999</v>
      </c>
      <c r="E282" s="264">
        <v>0</v>
      </c>
      <c r="F282" s="265">
        <v>0</v>
      </c>
      <c r="G282" s="265">
        <f t="shared" ref="G282" si="128">E282/C282*100</f>
        <v>0</v>
      </c>
      <c r="H282" s="265">
        <f t="shared" ref="H282:H283" si="129">F282/D282*100</f>
        <v>0</v>
      </c>
      <c r="I282" s="539">
        <f t="shared" ref="I282" si="130">C282-E282</f>
        <v>86</v>
      </c>
      <c r="J282" s="271">
        <f t="shared" ref="J282" si="131">D282-F282</f>
        <v>1.3759999999999999</v>
      </c>
      <c r="K282" s="264">
        <v>0</v>
      </c>
      <c r="L282" s="265">
        <v>0</v>
      </c>
      <c r="M282" s="264">
        <v>0</v>
      </c>
      <c r="N282" s="265">
        <v>0</v>
      </c>
      <c r="O282" s="269">
        <v>1.6E-2</v>
      </c>
      <c r="P282" s="264">
        <v>86</v>
      </c>
      <c r="Q282" s="265">
        <f>P282*O282</f>
        <v>1.3760000000000001</v>
      </c>
      <c r="R282" s="264">
        <f t="shared" si="124"/>
        <v>86</v>
      </c>
      <c r="S282" s="265">
        <f t="shared" si="125"/>
        <v>1.3760000000000001</v>
      </c>
      <c r="T282" s="264">
        <v>0</v>
      </c>
      <c r="U282" s="265">
        <v>0</v>
      </c>
      <c r="V282" s="264">
        <v>0</v>
      </c>
      <c r="W282" s="265">
        <v>0</v>
      </c>
      <c r="X282" s="269">
        <v>1.6E-2</v>
      </c>
      <c r="Y282" s="264">
        <v>86</v>
      </c>
      <c r="Z282" s="265">
        <f>Y282*X282</f>
        <v>1.3760000000000001</v>
      </c>
      <c r="AA282" s="262">
        <f t="shared" si="127"/>
        <v>86</v>
      </c>
      <c r="AB282" s="271">
        <f t="shared" si="127"/>
        <v>1.3760000000000001</v>
      </c>
      <c r="AC282" s="5"/>
      <c r="AD282" s="193">
        <f t="shared" si="104"/>
        <v>1.3760000000000001</v>
      </c>
      <c r="AE282" s="190" t="b">
        <f t="shared" si="105"/>
        <v>1</v>
      </c>
    </row>
    <row r="283" spans="1:31" ht="16.5">
      <c r="A283" s="2"/>
      <c r="B283" s="17" t="s">
        <v>36</v>
      </c>
      <c r="C283" s="570">
        <f>SUM(C268:C282)</f>
        <v>800</v>
      </c>
      <c r="D283" s="598">
        <f>SUM(D263:D282)</f>
        <v>8.3899999999999988</v>
      </c>
      <c r="E283" s="570">
        <f>SUM(E268:E282)</f>
        <v>18</v>
      </c>
      <c r="F283" s="598">
        <f>SUM(F263:F282)</f>
        <v>5.3999999999999992E-2</v>
      </c>
      <c r="G283" s="265">
        <f>E283/C283*100</f>
        <v>2.25</v>
      </c>
      <c r="H283" s="265">
        <f t="shared" si="129"/>
        <v>0.64362336114421936</v>
      </c>
      <c r="I283" s="581">
        <f>SUM(I268:I282)</f>
        <v>782</v>
      </c>
      <c r="J283" s="598">
        <f t="shared" ref="J283:N283" si="132">SUM(J263:J282)</f>
        <v>8.3360000000000003</v>
      </c>
      <c r="K283" s="570">
        <f t="shared" si="132"/>
        <v>0</v>
      </c>
      <c r="L283" s="598">
        <f t="shared" si="132"/>
        <v>0</v>
      </c>
      <c r="M283" s="570">
        <f t="shared" si="132"/>
        <v>0</v>
      </c>
      <c r="N283" s="598">
        <f t="shared" si="132"/>
        <v>0</v>
      </c>
      <c r="O283" s="570"/>
      <c r="P283" s="570">
        <f>SUM(P268:P282)</f>
        <v>845</v>
      </c>
      <c r="Q283" s="598">
        <f>SUM(Q263:Q282)</f>
        <v>8.8939999999999984</v>
      </c>
      <c r="R283" s="570">
        <f>SUM(R268:R282)</f>
        <v>845</v>
      </c>
      <c r="S283" s="598">
        <f>SUM(S263:S282)</f>
        <v>8.8939999999999984</v>
      </c>
      <c r="T283" s="570">
        <f t="shared" ref="T283:W283" si="133">SUM(T263:T282)</f>
        <v>0</v>
      </c>
      <c r="U283" s="598">
        <f t="shared" si="133"/>
        <v>0</v>
      </c>
      <c r="V283" s="570">
        <f t="shared" si="133"/>
        <v>0</v>
      </c>
      <c r="W283" s="598">
        <f t="shared" si="133"/>
        <v>0</v>
      </c>
      <c r="X283" s="570">
        <v>0</v>
      </c>
      <c r="Y283" s="570">
        <f>SUM(Y268:Y282)</f>
        <v>845</v>
      </c>
      <c r="Z283" s="598">
        <f>SUM(Z263:Z282)</f>
        <v>8.8939999999999984</v>
      </c>
      <c r="AA283" s="570">
        <f>SUM(AA268:AA282)</f>
        <v>845</v>
      </c>
      <c r="AB283" s="598">
        <f>SUM(AB263:AB282)</f>
        <v>8.8939999999999984</v>
      </c>
      <c r="AC283" s="17"/>
      <c r="AD283" s="193">
        <f t="shared" si="104"/>
        <v>8.8939999999999984</v>
      </c>
      <c r="AE283" s="190" t="b">
        <f t="shared" si="105"/>
        <v>1</v>
      </c>
    </row>
    <row r="284" spans="1:31" ht="28.5">
      <c r="A284" s="4">
        <v>12</v>
      </c>
      <c r="B284" s="3" t="s">
        <v>72</v>
      </c>
      <c r="C284" s="17"/>
      <c r="D284" s="276"/>
      <c r="E284" s="17"/>
      <c r="F284" s="276"/>
      <c r="G284" s="276"/>
      <c r="H284" s="276"/>
      <c r="I284" s="359"/>
      <c r="J284" s="276"/>
      <c r="K284" s="17"/>
      <c r="L284" s="276"/>
      <c r="M284" s="17"/>
      <c r="N284" s="276"/>
      <c r="O284" s="239"/>
      <c r="P284" s="17"/>
      <c r="Q284" s="276"/>
      <c r="R284" s="17"/>
      <c r="S284" s="276"/>
      <c r="T284" s="17"/>
      <c r="U284" s="276"/>
      <c r="V284" s="17"/>
      <c r="W284" s="276"/>
      <c r="X284" s="239"/>
      <c r="Y284" s="17"/>
      <c r="Z284" s="276"/>
      <c r="AA284" s="17"/>
      <c r="AB284" s="276"/>
      <c r="AC284" s="3"/>
      <c r="AD284" s="193">
        <f t="shared" si="104"/>
        <v>0</v>
      </c>
      <c r="AE284" s="190" t="b">
        <f t="shared" si="105"/>
        <v>1</v>
      </c>
    </row>
    <row r="285" spans="1:31" ht="16.5">
      <c r="A285" s="2">
        <v>12.01</v>
      </c>
      <c r="B285" s="3" t="s">
        <v>73</v>
      </c>
      <c r="C285" s="17"/>
      <c r="D285" s="276"/>
      <c r="E285" s="17"/>
      <c r="F285" s="276"/>
      <c r="G285" s="276"/>
      <c r="H285" s="276"/>
      <c r="I285" s="359"/>
      <c r="J285" s="276"/>
      <c r="K285" s="17"/>
      <c r="L285" s="276"/>
      <c r="M285" s="17"/>
      <c r="N285" s="276"/>
      <c r="O285" s="239"/>
      <c r="P285" s="17"/>
      <c r="Q285" s="276"/>
      <c r="R285" s="17"/>
      <c r="S285" s="276"/>
      <c r="T285" s="17"/>
      <c r="U285" s="276"/>
      <c r="V285" s="17"/>
      <c r="W285" s="276"/>
      <c r="X285" s="239"/>
      <c r="Y285" s="17"/>
      <c r="Z285" s="276"/>
      <c r="AA285" s="17"/>
      <c r="AB285" s="276"/>
      <c r="AC285" s="3"/>
      <c r="AD285" s="193">
        <f t="shared" si="104"/>
        <v>0</v>
      </c>
      <c r="AE285" s="190" t="b">
        <f t="shared" si="105"/>
        <v>1</v>
      </c>
    </row>
    <row r="286" spans="1:31" ht="29.25">
      <c r="A286" s="2"/>
      <c r="B286" s="27" t="s">
        <v>74</v>
      </c>
      <c r="C286" s="264">
        <v>12</v>
      </c>
      <c r="D286" s="265">
        <v>26.135999999999999</v>
      </c>
      <c r="E286" s="264">
        <v>12</v>
      </c>
      <c r="F286" s="265">
        <f>D286-5.66</f>
        <v>20.475999999999999</v>
      </c>
      <c r="G286" s="265">
        <f t="shared" ref="G286:H294" si="134">E286/C286*100</f>
        <v>100</v>
      </c>
      <c r="H286" s="265">
        <f t="shared" si="134"/>
        <v>78.344046525864712</v>
      </c>
      <c r="I286" s="539">
        <f t="shared" ref="I286:I290" si="135">C286-E286</f>
        <v>0</v>
      </c>
      <c r="J286" s="271">
        <f t="shared" ref="J286:J290" si="136">D286-F286</f>
        <v>5.66</v>
      </c>
      <c r="K286" s="264">
        <v>0</v>
      </c>
      <c r="L286" s="265">
        <v>0</v>
      </c>
      <c r="M286" s="264">
        <v>0</v>
      </c>
      <c r="N286" s="265">
        <v>5.66</v>
      </c>
      <c r="O286" s="269">
        <v>2.4</v>
      </c>
      <c r="P286" s="264">
        <v>18</v>
      </c>
      <c r="Q286" s="265">
        <f t="shared" ref="Q286:Q296" si="137">P286*O286</f>
        <v>43.199999999999996</v>
      </c>
      <c r="R286" s="264">
        <f t="shared" ref="R286:S296" si="138">P286</f>
        <v>18</v>
      </c>
      <c r="S286" s="265">
        <f>Q286+L286+N286</f>
        <v>48.86</v>
      </c>
      <c r="T286" s="264">
        <v>0</v>
      </c>
      <c r="U286" s="265">
        <v>0</v>
      </c>
      <c r="V286" s="264">
        <v>0</v>
      </c>
      <c r="W286" s="265">
        <v>5.66</v>
      </c>
      <c r="X286" s="269">
        <v>2.4</v>
      </c>
      <c r="Y286" s="264">
        <v>18</v>
      </c>
      <c r="Z286" s="265">
        <f t="shared" ref="Z286:Z290" si="139">Y286*X286</f>
        <v>43.199999999999996</v>
      </c>
      <c r="AA286" s="262">
        <f t="shared" ref="AA286:AB296" si="140">Y286+V286+T286</f>
        <v>18</v>
      </c>
      <c r="AB286" s="271">
        <f t="shared" si="140"/>
        <v>48.86</v>
      </c>
      <c r="AC286" s="27"/>
      <c r="AD286" s="193">
        <f t="shared" si="104"/>
        <v>48.86</v>
      </c>
      <c r="AE286" s="190" t="b">
        <f t="shared" si="105"/>
        <v>0</v>
      </c>
    </row>
    <row r="287" spans="1:31" ht="16.5">
      <c r="A287" s="2"/>
      <c r="B287" s="27" t="s">
        <v>75</v>
      </c>
      <c r="C287" s="264">
        <v>0</v>
      </c>
      <c r="D287" s="265">
        <v>0</v>
      </c>
      <c r="E287" s="264">
        <v>0</v>
      </c>
      <c r="F287" s="265"/>
      <c r="G287" s="265">
        <v>0</v>
      </c>
      <c r="H287" s="265">
        <v>0</v>
      </c>
      <c r="I287" s="539">
        <f t="shared" si="135"/>
        <v>0</v>
      </c>
      <c r="J287" s="271">
        <f t="shared" si="136"/>
        <v>0</v>
      </c>
      <c r="K287" s="264">
        <v>0</v>
      </c>
      <c r="L287" s="265">
        <v>0</v>
      </c>
      <c r="M287" s="264">
        <v>0</v>
      </c>
      <c r="N287" s="265">
        <v>0</v>
      </c>
      <c r="O287" s="269"/>
      <c r="P287" s="264">
        <v>0</v>
      </c>
      <c r="Q287" s="265">
        <f t="shared" si="137"/>
        <v>0</v>
      </c>
      <c r="R287" s="264">
        <f t="shared" si="138"/>
        <v>0</v>
      </c>
      <c r="S287" s="265">
        <f t="shared" ref="S287:S290" si="141">Q287+L287+N287</f>
        <v>0</v>
      </c>
      <c r="T287" s="264">
        <v>0</v>
      </c>
      <c r="U287" s="265">
        <v>0</v>
      </c>
      <c r="V287" s="264">
        <v>0</v>
      </c>
      <c r="W287" s="265">
        <v>0</v>
      </c>
      <c r="X287" s="269">
        <v>2.4</v>
      </c>
      <c r="Y287" s="264">
        <v>0</v>
      </c>
      <c r="Z287" s="265">
        <f t="shared" si="139"/>
        <v>0</v>
      </c>
      <c r="AA287" s="262">
        <f t="shared" si="140"/>
        <v>0</v>
      </c>
      <c r="AB287" s="271">
        <f t="shared" si="140"/>
        <v>0</v>
      </c>
      <c r="AC287" s="27"/>
      <c r="AD287" s="193">
        <f t="shared" si="104"/>
        <v>0</v>
      </c>
      <c r="AE287" s="190" t="b">
        <f t="shared" si="105"/>
        <v>1</v>
      </c>
    </row>
    <row r="288" spans="1:31" ht="16.5">
      <c r="A288" s="2"/>
      <c r="B288" s="28" t="s">
        <v>76</v>
      </c>
      <c r="C288" s="264">
        <v>2</v>
      </c>
      <c r="D288" s="265">
        <v>5.23</v>
      </c>
      <c r="E288" s="264">
        <v>2</v>
      </c>
      <c r="F288" s="265">
        <v>3.04</v>
      </c>
      <c r="G288" s="265">
        <f t="shared" si="134"/>
        <v>100</v>
      </c>
      <c r="H288" s="265">
        <f t="shared" si="134"/>
        <v>58.126195028680684</v>
      </c>
      <c r="I288" s="539">
        <f t="shared" si="135"/>
        <v>0</v>
      </c>
      <c r="J288" s="271">
        <f t="shared" si="136"/>
        <v>2.1900000000000004</v>
      </c>
      <c r="K288" s="264">
        <v>0</v>
      </c>
      <c r="L288" s="265">
        <v>0</v>
      </c>
      <c r="M288" s="264">
        <v>0</v>
      </c>
      <c r="N288" s="265">
        <v>0</v>
      </c>
      <c r="O288" s="269">
        <v>2.8776000000000002</v>
      </c>
      <c r="P288" s="582">
        <v>3</v>
      </c>
      <c r="Q288" s="265">
        <f t="shared" si="137"/>
        <v>8.6327999999999996</v>
      </c>
      <c r="R288" s="264">
        <f t="shared" si="138"/>
        <v>3</v>
      </c>
      <c r="S288" s="265">
        <f t="shared" si="141"/>
        <v>8.6327999999999996</v>
      </c>
      <c r="T288" s="264">
        <v>0</v>
      </c>
      <c r="U288" s="265">
        <v>0</v>
      </c>
      <c r="V288" s="264">
        <v>0</v>
      </c>
      <c r="W288" s="265">
        <v>0</v>
      </c>
      <c r="X288" s="269">
        <v>2.8776000000000002</v>
      </c>
      <c r="Y288" s="582">
        <v>3</v>
      </c>
      <c r="Z288" s="265">
        <f t="shared" si="139"/>
        <v>8.6327999999999996</v>
      </c>
      <c r="AA288" s="262">
        <f t="shared" si="140"/>
        <v>3</v>
      </c>
      <c r="AB288" s="271">
        <f t="shared" si="140"/>
        <v>8.6327999999999996</v>
      </c>
      <c r="AC288" s="27"/>
      <c r="AD288" s="193">
        <f t="shared" si="104"/>
        <v>8.6327999999999996</v>
      </c>
      <c r="AE288" s="190" t="b">
        <f t="shared" si="105"/>
        <v>1</v>
      </c>
    </row>
    <row r="289" spans="1:31" s="321" customFormat="1" ht="16.5">
      <c r="A289" s="304"/>
      <c r="B289" s="319" t="s">
        <v>77</v>
      </c>
      <c r="C289" s="582">
        <v>1</v>
      </c>
      <c r="D289" s="602">
        <v>2.323</v>
      </c>
      <c r="E289" s="582">
        <v>1</v>
      </c>
      <c r="F289" s="602">
        <v>1.55</v>
      </c>
      <c r="G289" s="602">
        <f t="shared" si="134"/>
        <v>100</v>
      </c>
      <c r="H289" s="602">
        <f t="shared" si="134"/>
        <v>66.724063710718909</v>
      </c>
      <c r="I289" s="539">
        <f t="shared" si="135"/>
        <v>0</v>
      </c>
      <c r="J289" s="271">
        <f t="shared" si="136"/>
        <v>0.77299999999999991</v>
      </c>
      <c r="K289" s="582">
        <v>0</v>
      </c>
      <c r="L289" s="602">
        <v>0</v>
      </c>
      <c r="M289" s="582">
        <v>0</v>
      </c>
      <c r="N289" s="602">
        <v>0</v>
      </c>
      <c r="O289" s="583">
        <v>2.5550000000000002</v>
      </c>
      <c r="P289" s="582">
        <v>1</v>
      </c>
      <c r="Q289" s="602">
        <f t="shared" si="137"/>
        <v>2.5550000000000002</v>
      </c>
      <c r="R289" s="582">
        <f t="shared" si="138"/>
        <v>1</v>
      </c>
      <c r="S289" s="265">
        <f t="shared" si="141"/>
        <v>2.5550000000000002</v>
      </c>
      <c r="T289" s="582">
        <v>0</v>
      </c>
      <c r="U289" s="602">
        <v>0</v>
      </c>
      <c r="V289" s="582">
        <v>0</v>
      </c>
      <c r="W289" s="602">
        <v>0</v>
      </c>
      <c r="X289" s="583">
        <v>2.5550000000000002</v>
      </c>
      <c r="Y289" s="582">
        <v>1</v>
      </c>
      <c r="Z289" s="602">
        <f t="shared" si="139"/>
        <v>2.5550000000000002</v>
      </c>
      <c r="AA289" s="275">
        <f t="shared" si="140"/>
        <v>1</v>
      </c>
      <c r="AB289" s="687">
        <f t="shared" si="140"/>
        <v>2.5550000000000002</v>
      </c>
      <c r="AC289" s="319"/>
      <c r="AD289" s="320">
        <f t="shared" si="104"/>
        <v>2.5550000000000002</v>
      </c>
      <c r="AE289" s="321" t="b">
        <f t="shared" si="105"/>
        <v>1</v>
      </c>
    </row>
    <row r="290" spans="1:31" ht="28.5">
      <c r="A290" s="2"/>
      <c r="B290" s="28" t="s">
        <v>78</v>
      </c>
      <c r="C290" s="264">
        <v>3</v>
      </c>
      <c r="D290" s="265">
        <v>7.8410000000000002</v>
      </c>
      <c r="E290" s="264">
        <v>3</v>
      </c>
      <c r="F290" s="265">
        <v>5.67</v>
      </c>
      <c r="G290" s="265">
        <f t="shared" si="134"/>
        <v>100</v>
      </c>
      <c r="H290" s="265">
        <f t="shared" si="134"/>
        <v>72.31220507588317</v>
      </c>
      <c r="I290" s="539">
        <f t="shared" si="135"/>
        <v>0</v>
      </c>
      <c r="J290" s="271">
        <f t="shared" si="136"/>
        <v>2.1710000000000003</v>
      </c>
      <c r="K290" s="264">
        <v>0</v>
      </c>
      <c r="L290" s="265">
        <v>0</v>
      </c>
      <c r="M290" s="264">
        <v>0</v>
      </c>
      <c r="N290" s="265">
        <v>0</v>
      </c>
      <c r="O290" s="269">
        <v>2.8780000000000001</v>
      </c>
      <c r="P290" s="264">
        <v>3</v>
      </c>
      <c r="Q290" s="265">
        <f t="shared" si="137"/>
        <v>8.6340000000000003</v>
      </c>
      <c r="R290" s="264">
        <f t="shared" si="138"/>
        <v>3</v>
      </c>
      <c r="S290" s="265">
        <f t="shared" si="141"/>
        <v>8.6340000000000003</v>
      </c>
      <c r="T290" s="264">
        <v>0</v>
      </c>
      <c r="U290" s="265">
        <v>0</v>
      </c>
      <c r="V290" s="264">
        <v>0</v>
      </c>
      <c r="W290" s="265">
        <v>0</v>
      </c>
      <c r="X290" s="269">
        <v>2.8780000000000001</v>
      </c>
      <c r="Y290" s="264">
        <v>3</v>
      </c>
      <c r="Z290" s="265">
        <f t="shared" si="139"/>
        <v>8.6340000000000003</v>
      </c>
      <c r="AA290" s="262">
        <f t="shared" si="140"/>
        <v>3</v>
      </c>
      <c r="AB290" s="271">
        <f t="shared" si="140"/>
        <v>8.6340000000000003</v>
      </c>
      <c r="AC290" s="27"/>
      <c r="AD290" s="193">
        <f t="shared" si="104"/>
        <v>8.6340000000000003</v>
      </c>
      <c r="AE290" s="190" t="b">
        <f t="shared" si="105"/>
        <v>1</v>
      </c>
    </row>
    <row r="291" spans="1:31" ht="16.5">
      <c r="A291" s="2">
        <v>12.02</v>
      </c>
      <c r="B291" s="27" t="s">
        <v>79</v>
      </c>
      <c r="C291" s="264"/>
      <c r="D291" s="265"/>
      <c r="E291" s="264"/>
      <c r="F291" s="265"/>
      <c r="G291" s="265"/>
      <c r="H291" s="265"/>
      <c r="I291" s="571"/>
      <c r="J291" s="265"/>
      <c r="K291" s="264"/>
      <c r="L291" s="265"/>
      <c r="M291" s="264"/>
      <c r="N291" s="265"/>
      <c r="O291" s="269"/>
      <c r="P291" s="264"/>
      <c r="Q291" s="265"/>
      <c r="R291" s="264"/>
      <c r="S291" s="265"/>
      <c r="T291" s="264"/>
      <c r="U291" s="265"/>
      <c r="V291" s="264"/>
      <c r="W291" s="265"/>
      <c r="X291" s="269"/>
      <c r="Y291" s="264"/>
      <c r="Z291" s="265"/>
      <c r="AA291" s="262">
        <f t="shared" si="140"/>
        <v>0</v>
      </c>
      <c r="AB291" s="271">
        <f t="shared" si="140"/>
        <v>0</v>
      </c>
      <c r="AC291" s="27"/>
      <c r="AD291" s="193">
        <f t="shared" si="104"/>
        <v>0</v>
      </c>
      <c r="AE291" s="190" t="b">
        <f t="shared" si="105"/>
        <v>1</v>
      </c>
    </row>
    <row r="292" spans="1:31" ht="29.25">
      <c r="A292" s="2">
        <f>+A291+0.01</f>
        <v>12.03</v>
      </c>
      <c r="B292" s="27" t="s">
        <v>502</v>
      </c>
      <c r="C292" s="264"/>
      <c r="D292" s="265"/>
      <c r="E292" s="264"/>
      <c r="F292" s="265"/>
      <c r="G292" s="265"/>
      <c r="H292" s="265"/>
      <c r="I292" s="571"/>
      <c r="J292" s="265"/>
      <c r="K292" s="264"/>
      <c r="L292" s="265"/>
      <c r="M292" s="264"/>
      <c r="N292" s="265"/>
      <c r="O292" s="269">
        <v>1</v>
      </c>
      <c r="P292" s="264">
        <v>3</v>
      </c>
      <c r="Q292" s="265">
        <v>3</v>
      </c>
      <c r="R292" s="264">
        <v>3</v>
      </c>
      <c r="S292" s="265">
        <v>3</v>
      </c>
      <c r="T292" s="264"/>
      <c r="U292" s="265"/>
      <c r="V292" s="264"/>
      <c r="W292" s="265"/>
      <c r="X292" s="269"/>
      <c r="Y292" s="264"/>
      <c r="Z292" s="265"/>
      <c r="AA292" s="262">
        <f t="shared" si="140"/>
        <v>0</v>
      </c>
      <c r="AB292" s="271">
        <f t="shared" si="140"/>
        <v>0</v>
      </c>
      <c r="AC292" s="27"/>
      <c r="AD292" s="193">
        <f t="shared" si="104"/>
        <v>0</v>
      </c>
      <c r="AE292" s="190" t="b">
        <f t="shared" si="105"/>
        <v>1</v>
      </c>
    </row>
    <row r="293" spans="1:31" ht="16.5">
      <c r="A293" s="2">
        <f t="shared" ref="A293:A296" si="142">+A292+0.01</f>
        <v>12.04</v>
      </c>
      <c r="B293" s="5" t="s">
        <v>80</v>
      </c>
      <c r="C293" s="264">
        <v>3</v>
      </c>
      <c r="D293" s="265">
        <v>1.5</v>
      </c>
      <c r="E293" s="264">
        <v>0</v>
      </c>
      <c r="F293" s="265">
        <v>0</v>
      </c>
      <c r="G293" s="265">
        <f t="shared" si="134"/>
        <v>0</v>
      </c>
      <c r="H293" s="265">
        <f t="shared" si="134"/>
        <v>0</v>
      </c>
      <c r="I293" s="539">
        <f t="shared" ref="I293:I294" si="143">C293-E293</f>
        <v>3</v>
      </c>
      <c r="J293" s="271">
        <f t="shared" ref="J293:J294" si="144">D293-F293</f>
        <v>1.5</v>
      </c>
      <c r="K293" s="264">
        <v>0</v>
      </c>
      <c r="L293" s="265">
        <v>0</v>
      </c>
      <c r="M293" s="264">
        <v>0</v>
      </c>
      <c r="N293" s="265">
        <v>0</v>
      </c>
      <c r="O293" s="269">
        <v>0.5</v>
      </c>
      <c r="P293" s="264">
        <v>3</v>
      </c>
      <c r="Q293" s="265">
        <f t="shared" si="137"/>
        <v>1.5</v>
      </c>
      <c r="R293" s="264">
        <f t="shared" si="138"/>
        <v>3</v>
      </c>
      <c r="S293" s="265">
        <f t="shared" si="138"/>
        <v>1.5</v>
      </c>
      <c r="T293" s="264">
        <v>0</v>
      </c>
      <c r="U293" s="265">
        <v>0</v>
      </c>
      <c r="V293" s="264">
        <v>0</v>
      </c>
      <c r="W293" s="265">
        <v>0</v>
      </c>
      <c r="X293" s="269">
        <v>0.5</v>
      </c>
      <c r="Y293" s="264">
        <v>3</v>
      </c>
      <c r="Z293" s="265">
        <f t="shared" ref="Z293:Z296" si="145">Y293*X293</f>
        <v>1.5</v>
      </c>
      <c r="AA293" s="262">
        <f t="shared" si="140"/>
        <v>3</v>
      </c>
      <c r="AB293" s="271">
        <f t="shared" si="140"/>
        <v>1.5</v>
      </c>
      <c r="AC293" s="5"/>
      <c r="AD293" s="193">
        <f t="shared" si="104"/>
        <v>1.5</v>
      </c>
      <c r="AE293" s="190" t="b">
        <f t="shared" si="105"/>
        <v>1</v>
      </c>
    </row>
    <row r="294" spans="1:31" ht="16.5">
      <c r="A294" s="2">
        <f t="shared" si="142"/>
        <v>12.049999999999999</v>
      </c>
      <c r="B294" s="28" t="s">
        <v>332</v>
      </c>
      <c r="C294" s="264">
        <v>3</v>
      </c>
      <c r="D294" s="265">
        <v>0.9</v>
      </c>
      <c r="E294" s="264">
        <v>0</v>
      </c>
      <c r="F294" s="265">
        <v>0</v>
      </c>
      <c r="G294" s="265">
        <f t="shared" si="134"/>
        <v>0</v>
      </c>
      <c r="H294" s="265">
        <f t="shared" si="134"/>
        <v>0</v>
      </c>
      <c r="I294" s="539">
        <f t="shared" si="143"/>
        <v>3</v>
      </c>
      <c r="J294" s="271">
        <f t="shared" si="144"/>
        <v>0.9</v>
      </c>
      <c r="K294" s="264">
        <v>0</v>
      </c>
      <c r="L294" s="265">
        <v>0</v>
      </c>
      <c r="M294" s="264">
        <v>0</v>
      </c>
      <c r="N294" s="265">
        <v>0</v>
      </c>
      <c r="O294" s="269">
        <v>0.3</v>
      </c>
      <c r="P294" s="264">
        <v>3</v>
      </c>
      <c r="Q294" s="265">
        <f t="shared" si="137"/>
        <v>0.89999999999999991</v>
      </c>
      <c r="R294" s="264">
        <f t="shared" si="138"/>
        <v>3</v>
      </c>
      <c r="S294" s="265">
        <f t="shared" si="138"/>
        <v>0.89999999999999991</v>
      </c>
      <c r="T294" s="264">
        <v>0</v>
      </c>
      <c r="U294" s="265">
        <v>0</v>
      </c>
      <c r="V294" s="264">
        <v>0</v>
      </c>
      <c r="W294" s="265">
        <v>0</v>
      </c>
      <c r="X294" s="269">
        <v>0.3</v>
      </c>
      <c r="Y294" s="264">
        <v>3</v>
      </c>
      <c r="Z294" s="265">
        <f t="shared" si="145"/>
        <v>0.89999999999999991</v>
      </c>
      <c r="AA294" s="262">
        <f t="shared" si="140"/>
        <v>3</v>
      </c>
      <c r="AB294" s="271">
        <f t="shared" si="140"/>
        <v>0.89999999999999991</v>
      </c>
      <c r="AC294" s="27"/>
      <c r="AD294" s="193">
        <f t="shared" si="104"/>
        <v>0.89999999999999991</v>
      </c>
      <c r="AE294" s="190" t="b">
        <f t="shared" si="105"/>
        <v>1</v>
      </c>
    </row>
    <row r="295" spans="1:31" ht="16.5">
      <c r="A295" s="2">
        <f t="shared" si="142"/>
        <v>12.059999999999999</v>
      </c>
      <c r="B295" s="27" t="s">
        <v>81</v>
      </c>
      <c r="C295" s="264"/>
      <c r="D295" s="265"/>
      <c r="E295" s="264"/>
      <c r="F295" s="265"/>
      <c r="G295" s="265"/>
      <c r="H295" s="265"/>
      <c r="I295" s="571"/>
      <c r="J295" s="265"/>
      <c r="K295" s="264"/>
      <c r="L295" s="265"/>
      <c r="M295" s="264"/>
      <c r="N295" s="265"/>
      <c r="O295" s="269">
        <v>0.1</v>
      </c>
      <c r="P295" s="264">
        <v>3</v>
      </c>
      <c r="Q295" s="265">
        <f t="shared" si="137"/>
        <v>0.30000000000000004</v>
      </c>
      <c r="R295" s="264">
        <f t="shared" si="138"/>
        <v>3</v>
      </c>
      <c r="S295" s="265">
        <f t="shared" si="138"/>
        <v>0.30000000000000004</v>
      </c>
      <c r="T295" s="264"/>
      <c r="U295" s="265"/>
      <c r="V295" s="264"/>
      <c r="W295" s="265"/>
      <c r="X295" s="269">
        <v>0.1</v>
      </c>
      <c r="Y295" s="264"/>
      <c r="Z295" s="265">
        <f t="shared" si="145"/>
        <v>0</v>
      </c>
      <c r="AA295" s="262">
        <f t="shared" si="140"/>
        <v>0</v>
      </c>
      <c r="AB295" s="271">
        <f t="shared" si="140"/>
        <v>0</v>
      </c>
      <c r="AC295" s="27"/>
      <c r="AD295" s="193">
        <f t="shared" si="104"/>
        <v>0</v>
      </c>
      <c r="AE295" s="190" t="b">
        <f t="shared" si="105"/>
        <v>1</v>
      </c>
    </row>
    <row r="296" spans="1:31" ht="16.5">
      <c r="A296" s="2">
        <f t="shared" si="142"/>
        <v>12.069999999999999</v>
      </c>
      <c r="B296" s="6" t="s">
        <v>82</v>
      </c>
      <c r="C296" s="264"/>
      <c r="D296" s="265"/>
      <c r="E296" s="264"/>
      <c r="F296" s="265"/>
      <c r="G296" s="265"/>
      <c r="H296" s="265"/>
      <c r="I296" s="571"/>
      <c r="J296" s="265"/>
      <c r="K296" s="264"/>
      <c r="L296" s="265"/>
      <c r="M296" s="264"/>
      <c r="N296" s="265"/>
      <c r="O296" s="269">
        <v>0.1</v>
      </c>
      <c r="P296" s="264">
        <v>3</v>
      </c>
      <c r="Q296" s="265">
        <f t="shared" si="137"/>
        <v>0.30000000000000004</v>
      </c>
      <c r="R296" s="264">
        <f t="shared" si="138"/>
        <v>3</v>
      </c>
      <c r="S296" s="265">
        <f t="shared" si="138"/>
        <v>0.30000000000000004</v>
      </c>
      <c r="T296" s="264"/>
      <c r="U296" s="265"/>
      <c r="V296" s="264"/>
      <c r="W296" s="265"/>
      <c r="X296" s="269">
        <v>0.1</v>
      </c>
      <c r="Y296" s="264"/>
      <c r="Z296" s="265">
        <f t="shared" si="145"/>
        <v>0</v>
      </c>
      <c r="AA296" s="262">
        <f t="shared" si="140"/>
        <v>0</v>
      </c>
      <c r="AB296" s="271">
        <f t="shared" si="140"/>
        <v>0</v>
      </c>
      <c r="AC296" s="6"/>
      <c r="AD296" s="193">
        <f t="shared" si="104"/>
        <v>0</v>
      </c>
      <c r="AE296" s="190" t="b">
        <f t="shared" si="105"/>
        <v>1</v>
      </c>
    </row>
    <row r="297" spans="1:31" s="279" customFormat="1" ht="16.5">
      <c r="A297" s="182"/>
      <c r="B297" s="185" t="s">
        <v>36</v>
      </c>
      <c r="C297" s="268">
        <f>C293</f>
        <v>3</v>
      </c>
      <c r="D297" s="302">
        <f t="shared" ref="D297:N297" si="146">SUM(D286:D296)</f>
        <v>43.93</v>
      </c>
      <c r="E297" s="268">
        <f>E290</f>
        <v>3</v>
      </c>
      <c r="F297" s="302">
        <f>SUM(F286:F296)</f>
        <v>30.735999999999997</v>
      </c>
      <c r="G297" s="302">
        <f t="shared" ref="G297" si="147">E297/C297*100</f>
        <v>100</v>
      </c>
      <c r="H297" s="302">
        <f t="shared" ref="H297" si="148">F297/D297*100</f>
        <v>69.965854768950592</v>
      </c>
      <c r="I297" s="361">
        <f t="shared" si="146"/>
        <v>6</v>
      </c>
      <c r="J297" s="302">
        <f t="shared" si="146"/>
        <v>13.194000000000001</v>
      </c>
      <c r="K297" s="268">
        <f t="shared" si="146"/>
        <v>0</v>
      </c>
      <c r="L297" s="302">
        <f t="shared" si="146"/>
        <v>0</v>
      </c>
      <c r="M297" s="268">
        <f t="shared" si="146"/>
        <v>0</v>
      </c>
      <c r="N297" s="302">
        <f t="shared" si="146"/>
        <v>5.66</v>
      </c>
      <c r="O297" s="268"/>
      <c r="P297" s="268">
        <f>P293</f>
        <v>3</v>
      </c>
      <c r="Q297" s="302">
        <f>SUM(Q286:Q296)</f>
        <v>69.021799999999985</v>
      </c>
      <c r="R297" s="268">
        <f>R293</f>
        <v>3</v>
      </c>
      <c r="S297" s="302">
        <f>SUM(S286:S296)</f>
        <v>74.68180000000001</v>
      </c>
      <c r="T297" s="268">
        <f t="shared" ref="T297:W297" si="149">SUM(T286:T296)</f>
        <v>0</v>
      </c>
      <c r="U297" s="302">
        <f t="shared" si="149"/>
        <v>0</v>
      </c>
      <c r="V297" s="268">
        <f t="shared" si="149"/>
        <v>0</v>
      </c>
      <c r="W297" s="302">
        <f t="shared" si="149"/>
        <v>5.66</v>
      </c>
      <c r="X297" s="268">
        <v>0</v>
      </c>
      <c r="Y297" s="268">
        <f>Y293</f>
        <v>3</v>
      </c>
      <c r="Z297" s="302">
        <f>SUM(Z286:Z296)</f>
        <v>65.42179999999999</v>
      </c>
      <c r="AA297" s="268">
        <f>AA296</f>
        <v>0</v>
      </c>
      <c r="AB297" s="302">
        <f>SUM(AB286:AB296)</f>
        <v>71.081800000000015</v>
      </c>
      <c r="AC297" s="185"/>
      <c r="AD297" s="278">
        <f t="shared" si="104"/>
        <v>71.081800000000015</v>
      </c>
      <c r="AE297" s="279" t="b">
        <f t="shared" si="105"/>
        <v>0</v>
      </c>
    </row>
    <row r="298" spans="1:31" ht="28.5">
      <c r="A298" s="4">
        <v>13</v>
      </c>
      <c r="B298" s="3" t="s">
        <v>83</v>
      </c>
      <c r="C298" s="17"/>
      <c r="D298" s="276"/>
      <c r="E298" s="17"/>
      <c r="F298" s="276"/>
      <c r="G298" s="276"/>
      <c r="H298" s="276"/>
      <c r="I298" s="359"/>
      <c r="J298" s="276"/>
      <c r="K298" s="17"/>
      <c r="L298" s="276"/>
      <c r="M298" s="17"/>
      <c r="N298" s="276"/>
      <c r="O298" s="239"/>
      <c r="P298" s="17"/>
      <c r="Q298" s="276"/>
      <c r="R298" s="17"/>
      <c r="S298" s="276"/>
      <c r="T298" s="17"/>
      <c r="U298" s="276"/>
      <c r="V298" s="17"/>
      <c r="W298" s="276"/>
      <c r="X298" s="239"/>
      <c r="Y298" s="17"/>
      <c r="Z298" s="276"/>
      <c r="AA298" s="17"/>
      <c r="AB298" s="276"/>
      <c r="AC298" s="3"/>
      <c r="AD298" s="193">
        <f t="shared" si="104"/>
        <v>0</v>
      </c>
      <c r="AE298" s="190" t="b">
        <f t="shared" si="105"/>
        <v>1</v>
      </c>
    </row>
    <row r="299" spans="1:31" ht="28.5">
      <c r="A299" s="2">
        <v>13.01</v>
      </c>
      <c r="B299" s="5" t="s">
        <v>84</v>
      </c>
      <c r="C299" s="264">
        <v>3</v>
      </c>
      <c r="D299" s="265">
        <v>6.53</v>
      </c>
      <c r="E299" s="264">
        <v>3</v>
      </c>
      <c r="F299" s="265">
        <v>0.44</v>
      </c>
      <c r="G299" s="265">
        <f t="shared" ref="G299:H299" si="150">E299/C299*100</f>
        <v>100</v>
      </c>
      <c r="H299" s="265">
        <f t="shared" si="150"/>
        <v>6.7381316998468606</v>
      </c>
      <c r="I299" s="539">
        <f t="shared" ref="I299" si="151">C299-E299</f>
        <v>0</v>
      </c>
      <c r="J299" s="271">
        <f t="shared" ref="J299" si="152">D299-F299</f>
        <v>6.09</v>
      </c>
      <c r="K299" s="264">
        <v>0</v>
      </c>
      <c r="L299" s="265">
        <v>0</v>
      </c>
      <c r="M299" s="264">
        <v>0</v>
      </c>
      <c r="N299" s="265">
        <v>0</v>
      </c>
      <c r="O299" s="269">
        <v>2.4</v>
      </c>
      <c r="P299" s="264">
        <v>13</v>
      </c>
      <c r="Q299" s="265">
        <f t="shared" ref="Q299" si="153">P299*O299</f>
        <v>31.2</v>
      </c>
      <c r="R299" s="264">
        <v>13</v>
      </c>
      <c r="S299" s="265">
        <f t="shared" ref="S299" si="154">Q299</f>
        <v>31.2</v>
      </c>
      <c r="T299" s="264">
        <v>0</v>
      </c>
      <c r="U299" s="265">
        <v>0</v>
      </c>
      <c r="V299" s="264">
        <v>0</v>
      </c>
      <c r="W299" s="265">
        <v>0</v>
      </c>
      <c r="X299" s="269">
        <v>2.4</v>
      </c>
      <c r="Y299" s="264">
        <v>13</v>
      </c>
      <c r="Z299" s="265">
        <f t="shared" ref="Z299" si="155">Y299*X299</f>
        <v>31.2</v>
      </c>
      <c r="AA299" s="262">
        <f t="shared" ref="AA299:AB305" si="156">Y299+V299+T299</f>
        <v>13</v>
      </c>
      <c r="AB299" s="271">
        <f t="shared" si="156"/>
        <v>31.2</v>
      </c>
      <c r="AC299" s="5"/>
      <c r="AD299" s="193">
        <f t="shared" si="104"/>
        <v>31.2</v>
      </c>
      <c r="AE299" s="190" t="b">
        <f t="shared" si="105"/>
        <v>1</v>
      </c>
    </row>
    <row r="300" spans="1:31" ht="16.5">
      <c r="A300" s="2">
        <f t="shared" ref="A300:A305" si="157">+A299+0.01</f>
        <v>13.02</v>
      </c>
      <c r="B300" s="27" t="s">
        <v>79</v>
      </c>
      <c r="C300" s="584"/>
      <c r="D300" s="671"/>
      <c r="E300" s="584"/>
      <c r="F300" s="671"/>
      <c r="G300" s="671"/>
      <c r="H300" s="671"/>
      <c r="I300" s="585"/>
      <c r="J300" s="671"/>
      <c r="K300" s="584"/>
      <c r="L300" s="671"/>
      <c r="M300" s="584"/>
      <c r="N300" s="671"/>
      <c r="O300" s="249">
        <v>0.1</v>
      </c>
      <c r="P300" s="584"/>
      <c r="Q300" s="671"/>
      <c r="R300" s="584"/>
      <c r="S300" s="671"/>
      <c r="T300" s="584"/>
      <c r="U300" s="671"/>
      <c r="V300" s="584"/>
      <c r="W300" s="671"/>
      <c r="X300" s="249"/>
      <c r="Y300" s="584"/>
      <c r="Z300" s="671"/>
      <c r="AA300" s="262">
        <f t="shared" si="156"/>
        <v>0</v>
      </c>
      <c r="AB300" s="271">
        <f t="shared" si="156"/>
        <v>0</v>
      </c>
      <c r="AC300" s="27"/>
      <c r="AD300" s="193">
        <f t="shared" si="104"/>
        <v>0</v>
      </c>
      <c r="AE300" s="190" t="b">
        <f t="shared" si="105"/>
        <v>1</v>
      </c>
    </row>
    <row r="301" spans="1:31" ht="29.25">
      <c r="A301" s="2">
        <f t="shared" si="157"/>
        <v>13.03</v>
      </c>
      <c r="B301" s="27" t="s">
        <v>502</v>
      </c>
      <c r="C301" s="584"/>
      <c r="D301" s="671"/>
      <c r="E301" s="584"/>
      <c r="F301" s="671"/>
      <c r="G301" s="671"/>
      <c r="H301" s="671"/>
      <c r="I301" s="585"/>
      <c r="J301" s="671"/>
      <c r="K301" s="584"/>
      <c r="L301" s="671"/>
      <c r="M301" s="584"/>
      <c r="N301" s="671"/>
      <c r="O301" s="249">
        <v>0.1</v>
      </c>
      <c r="P301" s="584">
        <v>13</v>
      </c>
      <c r="Q301" s="265">
        <f t="shared" ref="Q301:Q305" si="158">P301*O301</f>
        <v>1.3</v>
      </c>
      <c r="R301" s="264">
        <f t="shared" ref="R301" si="159">P301</f>
        <v>13</v>
      </c>
      <c r="S301" s="265">
        <f t="shared" ref="S301" si="160">Q301</f>
        <v>1.3</v>
      </c>
      <c r="T301" s="584"/>
      <c r="U301" s="671"/>
      <c r="V301" s="584"/>
      <c r="W301" s="671"/>
      <c r="X301" s="249">
        <v>0.1</v>
      </c>
      <c r="Y301" s="584"/>
      <c r="Z301" s="265">
        <f t="shared" ref="Z301" si="161">Y301*X301</f>
        <v>0</v>
      </c>
      <c r="AA301" s="262">
        <f t="shared" si="156"/>
        <v>0</v>
      </c>
      <c r="AB301" s="271">
        <f t="shared" si="156"/>
        <v>0</v>
      </c>
      <c r="AC301" s="27"/>
      <c r="AD301" s="193">
        <f t="shared" si="104"/>
        <v>0</v>
      </c>
      <c r="AE301" s="190" t="b">
        <f t="shared" si="105"/>
        <v>1</v>
      </c>
    </row>
    <row r="302" spans="1:31" ht="16.5">
      <c r="A302" s="2">
        <f t="shared" si="157"/>
        <v>13.04</v>
      </c>
      <c r="B302" s="5" t="s">
        <v>80</v>
      </c>
      <c r="C302" s="264">
        <v>13</v>
      </c>
      <c r="D302" s="265">
        <v>1.3</v>
      </c>
      <c r="E302" s="264">
        <v>0</v>
      </c>
      <c r="F302" s="265">
        <v>0</v>
      </c>
      <c r="G302" s="265">
        <f t="shared" ref="G302:H303" si="162">E302/C302*100</f>
        <v>0</v>
      </c>
      <c r="H302" s="265">
        <f t="shared" si="162"/>
        <v>0</v>
      </c>
      <c r="I302" s="539">
        <f t="shared" ref="I302:I303" si="163">C302-E302</f>
        <v>13</v>
      </c>
      <c r="J302" s="271">
        <f t="shared" ref="J302:J303" si="164">D302-F302</f>
        <v>1.3</v>
      </c>
      <c r="K302" s="264">
        <v>0</v>
      </c>
      <c r="L302" s="265">
        <v>0</v>
      </c>
      <c r="M302" s="264">
        <v>0</v>
      </c>
      <c r="N302" s="265">
        <v>0</v>
      </c>
      <c r="O302" s="265">
        <v>0.1</v>
      </c>
      <c r="P302" s="264">
        <v>13</v>
      </c>
      <c r="Q302" s="265">
        <f t="shared" si="158"/>
        <v>1.3</v>
      </c>
      <c r="R302" s="264">
        <f t="shared" ref="R302:S305" si="165">P302</f>
        <v>13</v>
      </c>
      <c r="S302" s="265">
        <f t="shared" si="165"/>
        <v>1.3</v>
      </c>
      <c r="T302" s="264">
        <v>0</v>
      </c>
      <c r="U302" s="265">
        <v>0</v>
      </c>
      <c r="V302" s="264">
        <v>0</v>
      </c>
      <c r="W302" s="265">
        <v>0</v>
      </c>
      <c r="X302" s="265">
        <v>0.1</v>
      </c>
      <c r="Y302" s="264">
        <v>13</v>
      </c>
      <c r="Z302" s="265">
        <f t="shared" ref="Z302:Z305" si="166">Y302*X302</f>
        <v>1.3</v>
      </c>
      <c r="AA302" s="262">
        <f t="shared" si="156"/>
        <v>13</v>
      </c>
      <c r="AB302" s="271">
        <f t="shared" si="156"/>
        <v>1.3</v>
      </c>
      <c r="AC302" s="5"/>
      <c r="AD302" s="193">
        <f t="shared" si="104"/>
        <v>1.3</v>
      </c>
      <c r="AE302" s="190" t="b">
        <f t="shared" si="105"/>
        <v>1</v>
      </c>
    </row>
    <row r="303" spans="1:31" ht="16.5">
      <c r="A303" s="2">
        <f t="shared" si="157"/>
        <v>13.049999999999999</v>
      </c>
      <c r="B303" s="27" t="s">
        <v>333</v>
      </c>
      <c r="C303" s="264">
        <v>13</v>
      </c>
      <c r="D303" s="265">
        <v>1.56</v>
      </c>
      <c r="E303" s="264">
        <v>0</v>
      </c>
      <c r="F303" s="265">
        <v>0</v>
      </c>
      <c r="G303" s="265">
        <f t="shared" si="162"/>
        <v>0</v>
      </c>
      <c r="H303" s="265">
        <f t="shared" si="162"/>
        <v>0</v>
      </c>
      <c r="I303" s="539">
        <f t="shared" si="163"/>
        <v>13</v>
      </c>
      <c r="J303" s="271">
        <f t="shared" si="164"/>
        <v>1.56</v>
      </c>
      <c r="K303" s="264">
        <v>0</v>
      </c>
      <c r="L303" s="265">
        <v>0</v>
      </c>
      <c r="M303" s="264">
        <v>0</v>
      </c>
      <c r="N303" s="265">
        <v>0</v>
      </c>
      <c r="O303" s="249">
        <f>0.01*12</f>
        <v>0.12</v>
      </c>
      <c r="P303" s="264">
        <v>13</v>
      </c>
      <c r="Q303" s="265">
        <f t="shared" si="158"/>
        <v>1.56</v>
      </c>
      <c r="R303" s="264">
        <f t="shared" si="165"/>
        <v>13</v>
      </c>
      <c r="S303" s="265">
        <f t="shared" si="165"/>
        <v>1.56</v>
      </c>
      <c r="T303" s="264">
        <v>0</v>
      </c>
      <c r="U303" s="265">
        <v>0</v>
      </c>
      <c r="V303" s="264">
        <v>0</v>
      </c>
      <c r="W303" s="265">
        <v>0</v>
      </c>
      <c r="X303" s="249">
        <v>0.12</v>
      </c>
      <c r="Y303" s="264">
        <v>13</v>
      </c>
      <c r="Z303" s="265">
        <f t="shared" si="166"/>
        <v>1.56</v>
      </c>
      <c r="AA303" s="262">
        <f t="shared" si="156"/>
        <v>13</v>
      </c>
      <c r="AB303" s="271">
        <f t="shared" si="156"/>
        <v>1.56</v>
      </c>
      <c r="AC303" s="27"/>
      <c r="AD303" s="193">
        <f t="shared" si="104"/>
        <v>1.56</v>
      </c>
      <c r="AE303" s="190" t="b">
        <f t="shared" si="105"/>
        <v>1</v>
      </c>
    </row>
    <row r="304" spans="1:31" ht="16.5">
      <c r="A304" s="2">
        <f t="shared" si="157"/>
        <v>13.059999999999999</v>
      </c>
      <c r="B304" s="27" t="s">
        <v>81</v>
      </c>
      <c r="C304" s="264"/>
      <c r="D304" s="265"/>
      <c r="E304" s="264"/>
      <c r="F304" s="265"/>
      <c r="G304" s="265"/>
      <c r="H304" s="265"/>
      <c r="I304" s="571"/>
      <c r="J304" s="265"/>
      <c r="K304" s="264"/>
      <c r="L304" s="265"/>
      <c r="M304" s="264"/>
      <c r="N304" s="265"/>
      <c r="O304" s="249">
        <v>0.03</v>
      </c>
      <c r="P304" s="264">
        <v>13</v>
      </c>
      <c r="Q304" s="265">
        <f t="shared" si="158"/>
        <v>0.39</v>
      </c>
      <c r="R304" s="264">
        <f t="shared" si="165"/>
        <v>13</v>
      </c>
      <c r="S304" s="265">
        <f t="shared" si="165"/>
        <v>0.39</v>
      </c>
      <c r="T304" s="264"/>
      <c r="U304" s="265"/>
      <c r="V304" s="264"/>
      <c r="W304" s="265"/>
      <c r="X304" s="249">
        <v>0.03</v>
      </c>
      <c r="Y304" s="264"/>
      <c r="Z304" s="265">
        <f t="shared" si="166"/>
        <v>0</v>
      </c>
      <c r="AA304" s="262">
        <f t="shared" si="156"/>
        <v>0</v>
      </c>
      <c r="AB304" s="271">
        <f t="shared" si="156"/>
        <v>0</v>
      </c>
      <c r="AC304" s="27"/>
      <c r="AD304" s="193">
        <f t="shared" si="104"/>
        <v>0</v>
      </c>
      <c r="AE304" s="190" t="b">
        <f t="shared" si="105"/>
        <v>1</v>
      </c>
    </row>
    <row r="305" spans="1:31" ht="16.5">
      <c r="A305" s="2">
        <f t="shared" si="157"/>
        <v>13.069999999999999</v>
      </c>
      <c r="B305" s="6" t="s">
        <v>82</v>
      </c>
      <c r="C305" s="264"/>
      <c r="D305" s="265"/>
      <c r="E305" s="264"/>
      <c r="F305" s="265"/>
      <c r="G305" s="265"/>
      <c r="H305" s="265"/>
      <c r="I305" s="571"/>
      <c r="J305" s="265"/>
      <c r="K305" s="264"/>
      <c r="L305" s="265"/>
      <c r="M305" s="264"/>
      <c r="N305" s="265"/>
      <c r="O305" s="249">
        <v>0.02</v>
      </c>
      <c r="P305" s="264">
        <v>13</v>
      </c>
      <c r="Q305" s="265">
        <f t="shared" si="158"/>
        <v>0.26</v>
      </c>
      <c r="R305" s="264">
        <f t="shared" si="165"/>
        <v>13</v>
      </c>
      <c r="S305" s="265">
        <f t="shared" si="165"/>
        <v>0.26</v>
      </c>
      <c r="T305" s="264"/>
      <c r="U305" s="265"/>
      <c r="V305" s="264"/>
      <c r="W305" s="265"/>
      <c r="X305" s="249">
        <v>0.02</v>
      </c>
      <c r="Y305" s="264"/>
      <c r="Z305" s="265">
        <f t="shared" si="166"/>
        <v>0</v>
      </c>
      <c r="AA305" s="262">
        <f t="shared" si="156"/>
        <v>0</v>
      </c>
      <c r="AB305" s="271">
        <f t="shared" si="156"/>
        <v>0</v>
      </c>
      <c r="AC305" s="6"/>
      <c r="AD305" s="193">
        <f t="shared" si="104"/>
        <v>0</v>
      </c>
      <c r="AE305" s="190" t="b">
        <f t="shared" si="105"/>
        <v>1</v>
      </c>
    </row>
    <row r="306" spans="1:31" s="279" customFormat="1" ht="16.5">
      <c r="A306" s="182"/>
      <c r="B306" s="185" t="s">
        <v>36</v>
      </c>
      <c r="C306" s="268">
        <f>C302</f>
        <v>13</v>
      </c>
      <c r="D306" s="302">
        <f t="shared" ref="D306:N306" si="167">SUM(D299:D305)</f>
        <v>9.39</v>
      </c>
      <c r="E306" s="268"/>
      <c r="F306" s="302">
        <f>SUM(F299:F305)</f>
        <v>0.44</v>
      </c>
      <c r="G306" s="302">
        <f t="shared" ref="G306" si="168">E306/C306*100</f>
        <v>0</v>
      </c>
      <c r="H306" s="302">
        <f t="shared" ref="H306" si="169">F306/D306*100</f>
        <v>4.685835995740149</v>
      </c>
      <c r="I306" s="361">
        <f t="shared" si="167"/>
        <v>26</v>
      </c>
      <c r="J306" s="302">
        <f t="shared" si="167"/>
        <v>8.9499999999999993</v>
      </c>
      <c r="K306" s="268">
        <f t="shared" si="167"/>
        <v>0</v>
      </c>
      <c r="L306" s="302">
        <f t="shared" si="167"/>
        <v>0</v>
      </c>
      <c r="M306" s="268">
        <f t="shared" si="167"/>
        <v>0</v>
      </c>
      <c r="N306" s="302">
        <f t="shared" si="167"/>
        <v>0</v>
      </c>
      <c r="O306" s="268"/>
      <c r="P306" s="268">
        <f>P302</f>
        <v>13</v>
      </c>
      <c r="Q306" s="302">
        <f>SUM(Q299:Q305)</f>
        <v>36.01</v>
      </c>
      <c r="R306" s="268">
        <f>R302</f>
        <v>13</v>
      </c>
      <c r="S306" s="302">
        <f>SUM(S299:S305)</f>
        <v>36.01</v>
      </c>
      <c r="T306" s="268">
        <f t="shared" ref="T306:W306" si="170">SUM(T299:T305)</f>
        <v>0</v>
      </c>
      <c r="U306" s="302">
        <f t="shared" si="170"/>
        <v>0</v>
      </c>
      <c r="V306" s="268">
        <f t="shared" si="170"/>
        <v>0</v>
      </c>
      <c r="W306" s="302">
        <f t="shared" si="170"/>
        <v>0</v>
      </c>
      <c r="X306" s="268"/>
      <c r="Y306" s="268">
        <f>Y302</f>
        <v>13</v>
      </c>
      <c r="Z306" s="302">
        <f>SUM(Z299:Z305)</f>
        <v>34.06</v>
      </c>
      <c r="AA306" s="268">
        <f>AA305</f>
        <v>0</v>
      </c>
      <c r="AB306" s="302">
        <f>SUM(AB299:AB305)</f>
        <v>34.06</v>
      </c>
      <c r="AC306" s="185"/>
      <c r="AD306" s="278">
        <f t="shared" si="104"/>
        <v>34.06</v>
      </c>
      <c r="AE306" s="279" t="b">
        <f t="shared" si="105"/>
        <v>1</v>
      </c>
    </row>
    <row r="307" spans="1:31" ht="28.5">
      <c r="A307" s="4">
        <v>14</v>
      </c>
      <c r="B307" s="3" t="s">
        <v>85</v>
      </c>
      <c r="C307" s="17"/>
      <c r="D307" s="276"/>
      <c r="E307" s="17"/>
      <c r="F307" s="276"/>
      <c r="G307" s="276"/>
      <c r="H307" s="276"/>
      <c r="I307" s="359"/>
      <c r="J307" s="276"/>
      <c r="K307" s="17"/>
      <c r="L307" s="276"/>
      <c r="M307" s="17"/>
      <c r="N307" s="276"/>
      <c r="O307" s="239"/>
      <c r="P307" s="17"/>
      <c r="Q307" s="276"/>
      <c r="R307" s="17"/>
      <c r="S307" s="276"/>
      <c r="T307" s="17"/>
      <c r="U307" s="276"/>
      <c r="V307" s="17"/>
      <c r="W307" s="276"/>
      <c r="X307" s="239"/>
      <c r="Y307" s="17"/>
      <c r="Z307" s="276"/>
      <c r="AA307" s="17"/>
      <c r="AB307" s="276"/>
      <c r="AC307" s="3"/>
      <c r="AD307" s="193">
        <f t="shared" si="104"/>
        <v>0</v>
      </c>
      <c r="AE307" s="190" t="b">
        <f t="shared" si="105"/>
        <v>1</v>
      </c>
    </row>
    <row r="308" spans="1:31" ht="42.75">
      <c r="A308" s="2">
        <v>14.01</v>
      </c>
      <c r="B308" s="5" t="s">
        <v>86</v>
      </c>
      <c r="C308" s="264">
        <v>1</v>
      </c>
      <c r="D308" s="265">
        <v>50</v>
      </c>
      <c r="E308" s="264"/>
      <c r="F308" s="265"/>
      <c r="G308" s="265">
        <f t="shared" ref="G308" si="171">E308/C308*100</f>
        <v>0</v>
      </c>
      <c r="H308" s="265">
        <f t="shared" ref="H308" si="172">F308/D308*100</f>
        <v>0</v>
      </c>
      <c r="I308" s="539">
        <f t="shared" ref="I308" si="173">C308-E308</f>
        <v>1</v>
      </c>
      <c r="J308" s="271">
        <f t="shared" ref="J308" si="174">D308-F308</f>
        <v>50</v>
      </c>
      <c r="K308" s="264">
        <v>0</v>
      </c>
      <c r="L308" s="265">
        <v>0</v>
      </c>
      <c r="M308" s="264">
        <v>0</v>
      </c>
      <c r="N308" s="265">
        <v>50</v>
      </c>
      <c r="O308" s="265">
        <v>50</v>
      </c>
      <c r="P308" s="264">
        <v>1</v>
      </c>
      <c r="Q308" s="265">
        <f t="shared" ref="Q308" si="175">P308*O308</f>
        <v>50</v>
      </c>
      <c r="R308" s="264">
        <f t="shared" ref="R308" si="176">P308</f>
        <v>1</v>
      </c>
      <c r="S308" s="265">
        <f>Q308+L308+N308</f>
        <v>100</v>
      </c>
      <c r="T308" s="264">
        <v>0</v>
      </c>
      <c r="U308" s="265">
        <v>0</v>
      </c>
      <c r="V308" s="264">
        <v>0</v>
      </c>
      <c r="W308" s="265">
        <v>25</v>
      </c>
      <c r="X308" s="265">
        <v>25</v>
      </c>
      <c r="Y308" s="264">
        <v>1</v>
      </c>
      <c r="Z308" s="265">
        <f t="shared" ref="Z308" si="177">Y308*X308</f>
        <v>25</v>
      </c>
      <c r="AA308" s="262">
        <f t="shared" ref="AA308:AB308" si="178">Y308+V308+T308</f>
        <v>1</v>
      </c>
      <c r="AB308" s="271">
        <f t="shared" si="178"/>
        <v>50</v>
      </c>
      <c r="AC308" s="5"/>
      <c r="AD308" s="193">
        <f t="shared" si="104"/>
        <v>50</v>
      </c>
      <c r="AE308" s="190" t="b">
        <f t="shared" si="105"/>
        <v>0</v>
      </c>
    </row>
    <row r="309" spans="1:31" ht="16.5">
      <c r="A309" s="2"/>
      <c r="B309" s="5" t="s">
        <v>305</v>
      </c>
      <c r="C309" s="262"/>
      <c r="D309" s="271"/>
      <c r="E309" s="262"/>
      <c r="F309" s="271"/>
      <c r="G309" s="271"/>
      <c r="H309" s="271"/>
      <c r="I309" s="539"/>
      <c r="J309" s="271"/>
      <c r="K309" s="262"/>
      <c r="L309" s="271"/>
      <c r="M309" s="262"/>
      <c r="N309" s="271"/>
      <c r="O309" s="242"/>
      <c r="P309" s="262"/>
      <c r="Q309" s="271"/>
      <c r="R309" s="262"/>
      <c r="S309" s="271"/>
      <c r="T309" s="262"/>
      <c r="U309" s="271"/>
      <c r="V309" s="262"/>
      <c r="W309" s="271"/>
      <c r="X309" s="242"/>
      <c r="Y309" s="262"/>
      <c r="Z309" s="271"/>
      <c r="AA309" s="262"/>
      <c r="AB309" s="271"/>
      <c r="AC309" s="5"/>
      <c r="AD309" s="193">
        <f t="shared" si="104"/>
        <v>0</v>
      </c>
      <c r="AE309" s="190" t="b">
        <f t="shared" si="105"/>
        <v>1</v>
      </c>
    </row>
    <row r="310" spans="1:31" ht="16.5">
      <c r="A310" s="2"/>
      <c r="B310" s="5" t="s">
        <v>306</v>
      </c>
      <c r="C310" s="262"/>
      <c r="D310" s="271"/>
      <c r="E310" s="262"/>
      <c r="F310" s="271"/>
      <c r="G310" s="271"/>
      <c r="H310" s="271"/>
      <c r="I310" s="539"/>
      <c r="J310" s="271"/>
      <c r="K310" s="262"/>
      <c r="L310" s="271"/>
      <c r="M310" s="262"/>
      <c r="N310" s="271"/>
      <c r="O310" s="242"/>
      <c r="P310" s="262"/>
      <c r="Q310" s="271"/>
      <c r="R310" s="262"/>
      <c r="S310" s="271"/>
      <c r="T310" s="262"/>
      <c r="U310" s="271"/>
      <c r="V310" s="262"/>
      <c r="W310" s="271"/>
      <c r="X310" s="242"/>
      <c r="Y310" s="262"/>
      <c r="Z310" s="271"/>
      <c r="AA310" s="262"/>
      <c r="AB310" s="271"/>
      <c r="AC310" s="5"/>
      <c r="AD310" s="193">
        <f t="shared" si="104"/>
        <v>0</v>
      </c>
      <c r="AE310" s="190" t="b">
        <f t="shared" si="105"/>
        <v>1</v>
      </c>
    </row>
    <row r="311" spans="1:31" s="279" customFormat="1" ht="16.5">
      <c r="A311" s="182"/>
      <c r="B311" s="185" t="s">
        <v>16</v>
      </c>
      <c r="C311" s="268">
        <f>SUM(C308:C310)</f>
        <v>1</v>
      </c>
      <c r="D311" s="302">
        <f t="shared" ref="D311:R311" si="179">SUM(D308:D310)</f>
        <v>50</v>
      </c>
      <c r="E311" s="268">
        <f t="shared" si="179"/>
        <v>0</v>
      </c>
      <c r="F311" s="302">
        <f t="shared" si="179"/>
        <v>0</v>
      </c>
      <c r="G311" s="573">
        <f t="shared" ref="G311" si="180">E311/C311*100</f>
        <v>0</v>
      </c>
      <c r="H311" s="573">
        <f t="shared" ref="H311" si="181">F311/D311*100</f>
        <v>0</v>
      </c>
      <c r="I311" s="361">
        <f t="shared" si="179"/>
        <v>1</v>
      </c>
      <c r="J311" s="302">
        <f t="shared" si="179"/>
        <v>50</v>
      </c>
      <c r="K311" s="268">
        <f t="shared" si="179"/>
        <v>0</v>
      </c>
      <c r="L311" s="302">
        <f t="shared" si="179"/>
        <v>0</v>
      </c>
      <c r="M311" s="268">
        <f t="shared" si="179"/>
        <v>0</v>
      </c>
      <c r="N311" s="302">
        <f t="shared" si="179"/>
        <v>50</v>
      </c>
      <c r="O311" s="268"/>
      <c r="P311" s="268">
        <f t="shared" si="179"/>
        <v>1</v>
      </c>
      <c r="Q311" s="302">
        <f t="shared" si="179"/>
        <v>50</v>
      </c>
      <c r="R311" s="268">
        <f t="shared" si="179"/>
        <v>1</v>
      </c>
      <c r="S311" s="302">
        <f t="shared" ref="S311" si="182">S308</f>
        <v>100</v>
      </c>
      <c r="T311" s="268">
        <f t="shared" ref="T311:W311" si="183">SUM(T308:T310)</f>
        <v>0</v>
      </c>
      <c r="U311" s="302">
        <f t="shared" si="183"/>
        <v>0</v>
      </c>
      <c r="V311" s="268">
        <f t="shared" si="183"/>
        <v>0</v>
      </c>
      <c r="W311" s="302">
        <f t="shared" si="183"/>
        <v>25</v>
      </c>
      <c r="X311" s="268"/>
      <c r="Y311" s="268">
        <f t="shared" ref="Y311:Z311" si="184">SUM(Y308:Y310)</f>
        <v>1</v>
      </c>
      <c r="Z311" s="302">
        <f t="shared" si="184"/>
        <v>25</v>
      </c>
      <c r="AA311" s="303">
        <f t="shared" ref="AA311:AB311" si="185">AA308</f>
        <v>1</v>
      </c>
      <c r="AB311" s="302">
        <f t="shared" si="185"/>
        <v>50</v>
      </c>
      <c r="AC311" s="185"/>
      <c r="AD311" s="278">
        <f t="shared" si="104"/>
        <v>50</v>
      </c>
      <c r="AE311" s="279" t="b">
        <f t="shared" si="105"/>
        <v>0</v>
      </c>
    </row>
    <row r="312" spans="1:31" ht="16.5">
      <c r="A312" s="4">
        <v>15</v>
      </c>
      <c r="B312" s="3" t="s">
        <v>87</v>
      </c>
      <c r="C312" s="17"/>
      <c r="D312" s="276"/>
      <c r="E312" s="17"/>
      <c r="F312" s="276"/>
      <c r="G312" s="276"/>
      <c r="H312" s="276"/>
      <c r="I312" s="359"/>
      <c r="J312" s="276"/>
      <c r="K312" s="17"/>
      <c r="L312" s="276"/>
      <c r="M312" s="17"/>
      <c r="N312" s="276"/>
      <c r="O312" s="239"/>
      <c r="P312" s="17"/>
      <c r="Q312" s="276"/>
      <c r="R312" s="17"/>
      <c r="S312" s="276"/>
      <c r="T312" s="17"/>
      <c r="U312" s="276"/>
      <c r="V312" s="17"/>
      <c r="W312" s="276"/>
      <c r="X312" s="239"/>
      <c r="Y312" s="17"/>
      <c r="Z312" s="276"/>
      <c r="AA312" s="17"/>
      <c r="AB312" s="276"/>
      <c r="AC312" s="3"/>
      <c r="AD312" s="193">
        <f t="shared" si="104"/>
        <v>0</v>
      </c>
      <c r="AE312" s="190" t="b">
        <f t="shared" si="105"/>
        <v>1</v>
      </c>
    </row>
    <row r="313" spans="1:31" ht="16.5">
      <c r="A313" s="2">
        <v>15.01</v>
      </c>
      <c r="B313" s="5" t="s">
        <v>88</v>
      </c>
      <c r="C313" s="262"/>
      <c r="D313" s="271"/>
      <c r="E313" s="262"/>
      <c r="F313" s="271"/>
      <c r="G313" s="271"/>
      <c r="H313" s="271"/>
      <c r="I313" s="539"/>
      <c r="J313" s="271"/>
      <c r="K313" s="262"/>
      <c r="L313" s="271"/>
      <c r="M313" s="262"/>
      <c r="N313" s="271"/>
      <c r="O313" s="250">
        <v>0.03</v>
      </c>
      <c r="P313" s="262"/>
      <c r="Q313" s="271"/>
      <c r="R313" s="262"/>
      <c r="S313" s="271"/>
      <c r="T313" s="262"/>
      <c r="U313" s="271"/>
      <c r="V313" s="262"/>
      <c r="W313" s="271"/>
      <c r="X313" s="250">
        <v>0.03</v>
      </c>
      <c r="Y313" s="262"/>
      <c r="Z313" s="271"/>
      <c r="AA313" s="262">
        <f t="shared" ref="AA313:AB314" si="186">Y313+V313+T313</f>
        <v>0</v>
      </c>
      <c r="AB313" s="271">
        <f t="shared" si="186"/>
        <v>0</v>
      </c>
      <c r="AC313" s="5"/>
      <c r="AD313" s="193">
        <f t="shared" si="104"/>
        <v>0</v>
      </c>
      <c r="AE313" s="190" t="b">
        <f t="shared" si="105"/>
        <v>1</v>
      </c>
    </row>
    <row r="314" spans="1:31" ht="16.5">
      <c r="A314" s="2">
        <v>15.02</v>
      </c>
      <c r="B314" s="5" t="s">
        <v>89</v>
      </c>
      <c r="C314" s="262"/>
      <c r="D314" s="271"/>
      <c r="E314" s="262"/>
      <c r="F314" s="271"/>
      <c r="G314" s="271"/>
      <c r="H314" s="271"/>
      <c r="I314" s="539"/>
      <c r="J314" s="271"/>
      <c r="K314" s="262"/>
      <c r="L314" s="271"/>
      <c r="M314" s="262"/>
      <c r="N314" s="271"/>
      <c r="O314" s="250">
        <v>0.1</v>
      </c>
      <c r="P314" s="262"/>
      <c r="Q314" s="271"/>
      <c r="R314" s="262"/>
      <c r="S314" s="271"/>
      <c r="T314" s="262"/>
      <c r="U314" s="271"/>
      <c r="V314" s="262"/>
      <c r="W314" s="271"/>
      <c r="X314" s="250">
        <v>0.1</v>
      </c>
      <c r="Y314" s="262"/>
      <c r="Z314" s="271"/>
      <c r="AA314" s="262">
        <f t="shared" si="186"/>
        <v>0</v>
      </c>
      <c r="AB314" s="271">
        <f t="shared" si="186"/>
        <v>0</v>
      </c>
      <c r="AC314" s="5"/>
      <c r="AD314" s="193">
        <f t="shared" si="104"/>
        <v>0</v>
      </c>
      <c r="AE314" s="190" t="b">
        <f t="shared" si="105"/>
        <v>1</v>
      </c>
    </row>
    <row r="315" spans="1:31" s="279" customFormat="1" ht="16.5">
      <c r="A315" s="182"/>
      <c r="B315" s="185" t="s">
        <v>16</v>
      </c>
      <c r="C315" s="185"/>
      <c r="D315" s="559"/>
      <c r="E315" s="185"/>
      <c r="F315" s="559"/>
      <c r="G315" s="559"/>
      <c r="H315" s="559"/>
      <c r="I315" s="354"/>
      <c r="J315" s="559"/>
      <c r="K315" s="185"/>
      <c r="L315" s="559"/>
      <c r="M315" s="185"/>
      <c r="N315" s="559"/>
      <c r="O315" s="263"/>
      <c r="P315" s="185">
        <f>SUM(P313:P314)</f>
        <v>0</v>
      </c>
      <c r="Q315" s="559">
        <f>SUM(Q313:Q314)</f>
        <v>0</v>
      </c>
      <c r="R315" s="185">
        <f t="shared" ref="R315" si="187">SUM(R313:R314)</f>
        <v>0</v>
      </c>
      <c r="S315" s="559">
        <f t="shared" ref="S315" si="188">SUM(S313:S314)</f>
        <v>0</v>
      </c>
      <c r="T315" s="185"/>
      <c r="U315" s="559"/>
      <c r="V315" s="185"/>
      <c r="W315" s="559"/>
      <c r="X315" s="263"/>
      <c r="Y315" s="185">
        <f>SUM(Y313:Y314)</f>
        <v>0</v>
      </c>
      <c r="Z315" s="559">
        <f>SUM(Z313:Z314)</f>
        <v>0</v>
      </c>
      <c r="AA315" s="185">
        <f t="shared" ref="AA315:AB315" si="189">SUM(AA313:AA314)</f>
        <v>0</v>
      </c>
      <c r="AB315" s="559">
        <f t="shared" si="189"/>
        <v>0</v>
      </c>
      <c r="AC315" s="185"/>
      <c r="AD315" s="278">
        <f t="shared" si="104"/>
        <v>0</v>
      </c>
      <c r="AE315" s="279" t="b">
        <f t="shared" si="105"/>
        <v>1</v>
      </c>
    </row>
    <row r="316" spans="1:31" ht="16.5">
      <c r="A316" s="307" t="s">
        <v>90</v>
      </c>
      <c r="B316" s="3" t="s">
        <v>91</v>
      </c>
      <c r="C316" s="17"/>
      <c r="D316" s="276"/>
      <c r="E316" s="17"/>
      <c r="F316" s="276"/>
      <c r="G316" s="276"/>
      <c r="H316" s="276"/>
      <c r="I316" s="359"/>
      <c r="J316" s="276"/>
      <c r="K316" s="17"/>
      <c r="L316" s="276"/>
      <c r="M316" s="17"/>
      <c r="N316" s="276"/>
      <c r="O316" s="239"/>
      <c r="P316" s="17"/>
      <c r="Q316" s="276"/>
      <c r="R316" s="17"/>
      <c r="S316" s="276"/>
      <c r="T316" s="17"/>
      <c r="U316" s="276"/>
      <c r="V316" s="17"/>
      <c r="W316" s="276"/>
      <c r="X316" s="239"/>
      <c r="Y316" s="17"/>
      <c r="Z316" s="276"/>
      <c r="AA316" s="17"/>
      <c r="AB316" s="276"/>
      <c r="AC316" s="3"/>
      <c r="AD316" s="193">
        <f t="shared" si="104"/>
        <v>0</v>
      </c>
      <c r="AE316" s="190" t="b">
        <f t="shared" si="105"/>
        <v>1</v>
      </c>
    </row>
    <row r="317" spans="1:31" ht="16.5">
      <c r="A317" s="4">
        <v>16</v>
      </c>
      <c r="B317" s="3" t="s">
        <v>92</v>
      </c>
      <c r="C317" s="17"/>
      <c r="D317" s="276"/>
      <c r="E317" s="17"/>
      <c r="F317" s="276"/>
      <c r="G317" s="276"/>
      <c r="H317" s="276"/>
      <c r="I317" s="359"/>
      <c r="J317" s="276"/>
      <c r="K317" s="17"/>
      <c r="L317" s="276"/>
      <c r="M317" s="17"/>
      <c r="N317" s="276"/>
      <c r="O317" s="239"/>
      <c r="P317" s="17"/>
      <c r="Q317" s="276"/>
      <c r="R317" s="17"/>
      <c r="S317" s="276"/>
      <c r="T317" s="17"/>
      <c r="U317" s="276"/>
      <c r="V317" s="17"/>
      <c r="W317" s="276"/>
      <c r="X317" s="239"/>
      <c r="Y317" s="17"/>
      <c r="Z317" s="276"/>
      <c r="AA317" s="17"/>
      <c r="AB317" s="276"/>
      <c r="AC317" s="3"/>
      <c r="AD317" s="193">
        <f t="shared" si="104"/>
        <v>0</v>
      </c>
      <c r="AE317" s="190" t="b">
        <f t="shared" si="105"/>
        <v>1</v>
      </c>
    </row>
    <row r="318" spans="1:31" ht="16.5">
      <c r="A318" s="2">
        <v>16.010000000000002</v>
      </c>
      <c r="B318" s="5" t="s">
        <v>93</v>
      </c>
      <c r="C318" s="262"/>
      <c r="D318" s="271"/>
      <c r="E318" s="262"/>
      <c r="F318" s="271"/>
      <c r="G318" s="271"/>
      <c r="H318" s="271"/>
      <c r="I318" s="539"/>
      <c r="J318" s="271"/>
      <c r="K318" s="262"/>
      <c r="L318" s="271"/>
      <c r="M318" s="262"/>
      <c r="N318" s="271"/>
      <c r="O318" s="229"/>
      <c r="P318" s="262"/>
      <c r="Q318" s="271"/>
      <c r="R318" s="262"/>
      <c r="S318" s="271"/>
      <c r="T318" s="262"/>
      <c r="U318" s="271"/>
      <c r="V318" s="262"/>
      <c r="W318" s="271"/>
      <c r="X318" s="229"/>
      <c r="Y318" s="262"/>
      <c r="Z318" s="271"/>
      <c r="AA318" s="262"/>
      <c r="AB318" s="271"/>
      <c r="AC318" s="5"/>
      <c r="AD318" s="193">
        <f t="shared" si="104"/>
        <v>0</v>
      </c>
      <c r="AE318" s="190" t="b">
        <f t="shared" si="105"/>
        <v>1</v>
      </c>
    </row>
    <row r="319" spans="1:31" ht="16.5">
      <c r="A319" s="2"/>
      <c r="B319" s="5" t="s">
        <v>41</v>
      </c>
      <c r="C319" s="262">
        <v>242</v>
      </c>
      <c r="D319" s="271">
        <v>1.21</v>
      </c>
      <c r="E319" s="262">
        <v>0</v>
      </c>
      <c r="F319" s="271">
        <v>0</v>
      </c>
      <c r="G319" s="265">
        <f t="shared" ref="G319:G322" si="190">E319/C319*100</f>
        <v>0</v>
      </c>
      <c r="H319" s="265">
        <f t="shared" ref="H319:H322" si="191">F319/D319*100</f>
        <v>0</v>
      </c>
      <c r="I319" s="539">
        <f t="shared" ref="I319:I321" si="192">C319-E319</f>
        <v>242</v>
      </c>
      <c r="J319" s="271">
        <f t="shared" ref="J319:J321" si="193">D319-F319</f>
        <v>1.21</v>
      </c>
      <c r="K319" s="262"/>
      <c r="L319" s="271"/>
      <c r="M319" s="262"/>
      <c r="N319" s="271"/>
      <c r="O319" s="250">
        <v>5.0000000000000001E-3</v>
      </c>
      <c r="P319" s="262">
        <v>245</v>
      </c>
      <c r="Q319" s="271">
        <f>O319*P319</f>
        <v>1.2250000000000001</v>
      </c>
      <c r="R319" s="262">
        <f t="shared" ref="R319:S321" si="194">P319</f>
        <v>245</v>
      </c>
      <c r="S319" s="271">
        <f t="shared" si="194"/>
        <v>1.2250000000000001</v>
      </c>
      <c r="T319" s="262"/>
      <c r="U319" s="271"/>
      <c r="V319" s="262"/>
      <c r="W319" s="271"/>
      <c r="X319" s="250">
        <v>5.0000000000000001E-3</v>
      </c>
      <c r="Y319" s="262">
        <v>245</v>
      </c>
      <c r="Z319" s="271">
        <f>X319*Y319</f>
        <v>1.2250000000000001</v>
      </c>
      <c r="AA319" s="262">
        <f t="shared" ref="AA319:AB321" si="195">Y319+V319+T319</f>
        <v>245</v>
      </c>
      <c r="AB319" s="271">
        <f t="shared" si="195"/>
        <v>1.2250000000000001</v>
      </c>
      <c r="AC319" s="5"/>
      <c r="AD319" s="193">
        <f t="shared" si="104"/>
        <v>1.2250000000000001</v>
      </c>
      <c r="AE319" s="190" t="b">
        <f t="shared" si="105"/>
        <v>1</v>
      </c>
    </row>
    <row r="320" spans="1:31" ht="16.5">
      <c r="A320" s="2"/>
      <c r="B320" s="5" t="s">
        <v>42</v>
      </c>
      <c r="C320" s="262">
        <v>362</v>
      </c>
      <c r="D320" s="271">
        <v>1.81</v>
      </c>
      <c r="E320" s="262">
        <v>0</v>
      </c>
      <c r="F320" s="271">
        <v>0</v>
      </c>
      <c r="G320" s="265">
        <f t="shared" si="190"/>
        <v>0</v>
      </c>
      <c r="H320" s="265">
        <f t="shared" si="191"/>
        <v>0</v>
      </c>
      <c r="I320" s="539">
        <f t="shared" si="192"/>
        <v>362</v>
      </c>
      <c r="J320" s="271">
        <f t="shared" si="193"/>
        <v>1.81</v>
      </c>
      <c r="K320" s="262"/>
      <c r="L320" s="271"/>
      <c r="M320" s="262"/>
      <c r="N320" s="271"/>
      <c r="O320" s="250">
        <v>5.0000000000000001E-3</v>
      </c>
      <c r="P320" s="262">
        <v>367</v>
      </c>
      <c r="Q320" s="271">
        <f>O320*P320</f>
        <v>1.835</v>
      </c>
      <c r="R320" s="262">
        <f t="shared" si="194"/>
        <v>367</v>
      </c>
      <c r="S320" s="271">
        <f t="shared" si="194"/>
        <v>1.835</v>
      </c>
      <c r="T320" s="262"/>
      <c r="U320" s="271"/>
      <c r="V320" s="262"/>
      <c r="W320" s="271"/>
      <c r="X320" s="250">
        <v>5.0000000000000001E-3</v>
      </c>
      <c r="Y320" s="262">
        <v>367</v>
      </c>
      <c r="Z320" s="271">
        <f>X320*Y320</f>
        <v>1.835</v>
      </c>
      <c r="AA320" s="262">
        <f t="shared" si="195"/>
        <v>367</v>
      </c>
      <c r="AB320" s="271">
        <f t="shared" si="195"/>
        <v>1.835</v>
      </c>
      <c r="AC320" s="5"/>
      <c r="AD320" s="193">
        <f t="shared" si="104"/>
        <v>1.835</v>
      </c>
      <c r="AE320" s="190" t="b">
        <f t="shared" si="105"/>
        <v>1</v>
      </c>
    </row>
    <row r="321" spans="1:31" ht="16.5">
      <c r="A321" s="2">
        <v>16.02</v>
      </c>
      <c r="B321" s="5" t="s">
        <v>330</v>
      </c>
      <c r="C321" s="262">
        <v>414</v>
      </c>
      <c r="D321" s="271">
        <v>2.0699999999999998</v>
      </c>
      <c r="E321" s="262">
        <v>0</v>
      </c>
      <c r="F321" s="271">
        <v>0</v>
      </c>
      <c r="G321" s="265">
        <f t="shared" si="190"/>
        <v>0</v>
      </c>
      <c r="H321" s="265">
        <f t="shared" si="191"/>
        <v>0</v>
      </c>
      <c r="I321" s="539">
        <f t="shared" si="192"/>
        <v>414</v>
      </c>
      <c r="J321" s="271">
        <f t="shared" si="193"/>
        <v>2.0699999999999998</v>
      </c>
      <c r="K321" s="262"/>
      <c r="L321" s="271"/>
      <c r="M321" s="262"/>
      <c r="N321" s="271"/>
      <c r="O321" s="229">
        <v>5.0000000000000001E-3</v>
      </c>
      <c r="P321" s="262">
        <v>431</v>
      </c>
      <c r="Q321" s="271">
        <f>O321*P321</f>
        <v>2.1550000000000002</v>
      </c>
      <c r="R321" s="262">
        <f t="shared" si="194"/>
        <v>431</v>
      </c>
      <c r="S321" s="271">
        <f t="shared" si="194"/>
        <v>2.1550000000000002</v>
      </c>
      <c r="T321" s="262"/>
      <c r="U321" s="271"/>
      <c r="V321" s="262"/>
      <c r="W321" s="271"/>
      <c r="X321" s="229">
        <v>5.0000000000000001E-3</v>
      </c>
      <c r="Y321" s="262">
        <v>431</v>
      </c>
      <c r="Z321" s="271">
        <f>X321*Y321</f>
        <v>2.1550000000000002</v>
      </c>
      <c r="AA321" s="262">
        <f t="shared" si="195"/>
        <v>431</v>
      </c>
      <c r="AB321" s="271">
        <f t="shared" si="195"/>
        <v>2.1550000000000002</v>
      </c>
      <c r="AC321" s="5"/>
      <c r="AD321" s="193">
        <f t="shared" si="104"/>
        <v>2.1550000000000002</v>
      </c>
      <c r="AE321" s="190" t="b">
        <f t="shared" si="105"/>
        <v>1</v>
      </c>
    </row>
    <row r="322" spans="1:31" s="279" customFormat="1" ht="16.5">
      <c r="A322" s="182"/>
      <c r="B322" s="185" t="s">
        <v>36</v>
      </c>
      <c r="C322" s="185">
        <f>SUM(C319:C321)</f>
        <v>1018</v>
      </c>
      <c r="D322" s="559">
        <f>SUM(D319:D321)</f>
        <v>5.09</v>
      </c>
      <c r="E322" s="185">
        <f>SUM(E319:E321)</f>
        <v>0</v>
      </c>
      <c r="F322" s="559">
        <f>SUM(F319:F321)</f>
        <v>0</v>
      </c>
      <c r="G322" s="573">
        <f t="shared" si="190"/>
        <v>0</v>
      </c>
      <c r="H322" s="573">
        <f t="shared" si="191"/>
        <v>0</v>
      </c>
      <c r="I322" s="354">
        <f>SUM(I319:I321)</f>
        <v>1018</v>
      </c>
      <c r="J322" s="559">
        <f>SUM(J319:J321)</f>
        <v>5.09</v>
      </c>
      <c r="K322" s="185"/>
      <c r="L322" s="559"/>
      <c r="M322" s="185"/>
      <c r="N322" s="559"/>
      <c r="O322" s="263"/>
      <c r="P322" s="185">
        <f>SUM(P319:P321)</f>
        <v>1043</v>
      </c>
      <c r="Q322" s="559">
        <f t="shared" ref="Q322" si="196">SUM(Q319:Q321)</f>
        <v>5.2149999999999999</v>
      </c>
      <c r="R322" s="185">
        <f t="shared" ref="R322" si="197">SUM(R319:R321)</f>
        <v>1043</v>
      </c>
      <c r="S322" s="559">
        <f t="shared" ref="S322" si="198">SUM(S319:S321)</f>
        <v>5.2149999999999999</v>
      </c>
      <c r="T322" s="185"/>
      <c r="U322" s="559"/>
      <c r="V322" s="185"/>
      <c r="W322" s="559"/>
      <c r="X322" s="263"/>
      <c r="Y322" s="185">
        <f>SUM(Y319:Y321)</f>
        <v>1043</v>
      </c>
      <c r="Z322" s="559">
        <f t="shared" ref="Z322:AB322" si="199">SUM(Z319:Z321)</f>
        <v>5.2149999999999999</v>
      </c>
      <c r="AA322" s="185">
        <f t="shared" si="199"/>
        <v>1043</v>
      </c>
      <c r="AB322" s="559">
        <f t="shared" si="199"/>
        <v>5.2149999999999999</v>
      </c>
      <c r="AC322" s="185"/>
      <c r="AD322" s="278">
        <f t="shared" si="104"/>
        <v>5.2149999999999999</v>
      </c>
      <c r="AE322" s="279" t="b">
        <f t="shared" si="105"/>
        <v>1</v>
      </c>
    </row>
    <row r="323" spans="1:31" ht="16.5">
      <c r="A323" s="4">
        <v>17</v>
      </c>
      <c r="B323" s="3" t="s">
        <v>94</v>
      </c>
      <c r="C323" s="17"/>
      <c r="D323" s="276"/>
      <c r="E323" s="17"/>
      <c r="F323" s="276"/>
      <c r="G323" s="276"/>
      <c r="H323" s="276"/>
      <c r="I323" s="359"/>
      <c r="J323" s="276"/>
      <c r="K323" s="17"/>
      <c r="L323" s="276"/>
      <c r="M323" s="17"/>
      <c r="N323" s="276"/>
      <c r="O323" s="239"/>
      <c r="P323" s="17"/>
      <c r="Q323" s="276"/>
      <c r="R323" s="17"/>
      <c r="S323" s="276"/>
      <c r="T323" s="17"/>
      <c r="U323" s="276"/>
      <c r="V323" s="17"/>
      <c r="W323" s="276"/>
      <c r="X323" s="239"/>
      <c r="Y323" s="17"/>
      <c r="Z323" s="276"/>
      <c r="AA323" s="17"/>
      <c r="AB323" s="276"/>
      <c r="AC323" s="3"/>
      <c r="AD323" s="193">
        <f t="shared" si="104"/>
        <v>0</v>
      </c>
      <c r="AE323" s="190" t="b">
        <f t="shared" si="105"/>
        <v>1</v>
      </c>
    </row>
    <row r="324" spans="1:31" ht="16.5">
      <c r="A324" s="2">
        <v>17.010000000000002</v>
      </c>
      <c r="B324" s="5" t="s">
        <v>93</v>
      </c>
      <c r="C324" s="264">
        <v>155</v>
      </c>
      <c r="D324" s="265">
        <v>7.75</v>
      </c>
      <c r="E324" s="264">
        <v>151</v>
      </c>
      <c r="F324" s="265">
        <v>7.55</v>
      </c>
      <c r="G324" s="265">
        <f t="shared" ref="G324:H326" si="200">E324/C324*100</f>
        <v>97.41935483870968</v>
      </c>
      <c r="H324" s="265">
        <f t="shared" si="200"/>
        <v>97.419354838709666</v>
      </c>
      <c r="I324" s="539">
        <f t="shared" ref="I324:I325" si="201">C324-E324</f>
        <v>4</v>
      </c>
      <c r="J324" s="271">
        <f t="shared" ref="J324:J325" si="202">D324-F324</f>
        <v>0.20000000000000018</v>
      </c>
      <c r="K324" s="264">
        <v>0</v>
      </c>
      <c r="L324" s="265">
        <v>0</v>
      </c>
      <c r="M324" s="264">
        <v>0</v>
      </c>
      <c r="N324" s="265">
        <v>0</v>
      </c>
      <c r="O324" s="250">
        <v>0.05</v>
      </c>
      <c r="P324" s="264">
        <v>152</v>
      </c>
      <c r="Q324" s="265">
        <f t="shared" ref="Q324:Q325" si="203">P324*O324</f>
        <v>7.6000000000000005</v>
      </c>
      <c r="R324" s="264">
        <f t="shared" ref="R324:R325" si="204">P324</f>
        <v>152</v>
      </c>
      <c r="S324" s="265">
        <f t="shared" ref="S324:S325" si="205">Q324</f>
        <v>7.6000000000000005</v>
      </c>
      <c r="T324" s="264">
        <v>0</v>
      </c>
      <c r="U324" s="265">
        <v>0</v>
      </c>
      <c r="V324" s="264">
        <v>0</v>
      </c>
      <c r="W324" s="265">
        <v>0</v>
      </c>
      <c r="X324" s="250">
        <v>0.05</v>
      </c>
      <c r="Y324" s="264">
        <v>152</v>
      </c>
      <c r="Z324" s="265">
        <f t="shared" ref="Z324:Z325" si="206">Y324*X324</f>
        <v>7.6000000000000005</v>
      </c>
      <c r="AA324" s="262">
        <f t="shared" ref="AA324:AB325" si="207">Y324+V324+T324</f>
        <v>152</v>
      </c>
      <c r="AB324" s="271">
        <f t="shared" si="207"/>
        <v>7.6000000000000005</v>
      </c>
      <c r="AC324" s="5"/>
      <c r="AD324" s="193">
        <f t="shared" si="104"/>
        <v>7.6000000000000005</v>
      </c>
      <c r="AE324" s="190" t="b">
        <f t="shared" si="105"/>
        <v>1</v>
      </c>
    </row>
    <row r="325" spans="1:31" ht="16.5">
      <c r="A325" s="2">
        <v>17.02</v>
      </c>
      <c r="B325" s="5" t="s">
        <v>89</v>
      </c>
      <c r="C325" s="264">
        <v>63</v>
      </c>
      <c r="D325" s="265">
        <v>4.41</v>
      </c>
      <c r="E325" s="264">
        <v>59</v>
      </c>
      <c r="F325" s="265">
        <v>4.13</v>
      </c>
      <c r="G325" s="265">
        <f t="shared" si="200"/>
        <v>93.650793650793645</v>
      </c>
      <c r="H325" s="265">
        <f t="shared" si="200"/>
        <v>93.650793650793645</v>
      </c>
      <c r="I325" s="539">
        <f t="shared" si="201"/>
        <v>4</v>
      </c>
      <c r="J325" s="271">
        <f t="shared" si="202"/>
        <v>0.28000000000000025</v>
      </c>
      <c r="K325" s="264">
        <v>0</v>
      </c>
      <c r="L325" s="265">
        <v>0</v>
      </c>
      <c r="M325" s="264">
        <v>0</v>
      </c>
      <c r="N325" s="265">
        <v>0</v>
      </c>
      <c r="O325" s="250">
        <v>7.0000000000000007E-2</v>
      </c>
      <c r="P325" s="264">
        <v>59</v>
      </c>
      <c r="Q325" s="265">
        <f t="shared" si="203"/>
        <v>4.1300000000000008</v>
      </c>
      <c r="R325" s="264">
        <f t="shared" si="204"/>
        <v>59</v>
      </c>
      <c r="S325" s="265">
        <f t="shared" si="205"/>
        <v>4.1300000000000008</v>
      </c>
      <c r="T325" s="264">
        <v>0</v>
      </c>
      <c r="U325" s="265">
        <v>0</v>
      </c>
      <c r="V325" s="264">
        <v>0</v>
      </c>
      <c r="W325" s="265">
        <v>0</v>
      </c>
      <c r="X325" s="250">
        <v>7.0000000000000007E-2</v>
      </c>
      <c r="Y325" s="264">
        <v>59</v>
      </c>
      <c r="Z325" s="265">
        <f t="shared" si="206"/>
        <v>4.1300000000000008</v>
      </c>
      <c r="AA325" s="262">
        <f t="shared" si="207"/>
        <v>59</v>
      </c>
      <c r="AB325" s="271">
        <f t="shared" si="207"/>
        <v>4.1300000000000008</v>
      </c>
      <c r="AC325" s="5"/>
      <c r="AD325" s="193">
        <f t="shared" si="104"/>
        <v>4.1300000000000008</v>
      </c>
      <c r="AE325" s="190" t="b">
        <f t="shared" si="105"/>
        <v>1</v>
      </c>
    </row>
    <row r="326" spans="1:31" s="279" customFormat="1" ht="16.5">
      <c r="A326" s="182"/>
      <c r="B326" s="185" t="s">
        <v>36</v>
      </c>
      <c r="C326" s="268">
        <f>SUM(C324:C325)</f>
        <v>218</v>
      </c>
      <c r="D326" s="302">
        <f t="shared" ref="D326:N326" si="208">SUM(D324:D325)</f>
        <v>12.16</v>
      </c>
      <c r="E326" s="268">
        <f>SUM(E324:E325)</f>
        <v>210</v>
      </c>
      <c r="F326" s="302">
        <f>SUM(F324:F325)</f>
        <v>11.68</v>
      </c>
      <c r="G326" s="302">
        <f t="shared" si="200"/>
        <v>96.330275229357795</v>
      </c>
      <c r="H326" s="302">
        <f t="shared" si="200"/>
        <v>96.05263157894737</v>
      </c>
      <c r="I326" s="361">
        <f t="shared" si="208"/>
        <v>8</v>
      </c>
      <c r="J326" s="302">
        <f t="shared" si="208"/>
        <v>0.48000000000000043</v>
      </c>
      <c r="K326" s="268">
        <f t="shared" si="208"/>
        <v>0</v>
      </c>
      <c r="L326" s="302">
        <f t="shared" si="208"/>
        <v>0</v>
      </c>
      <c r="M326" s="268">
        <f t="shared" si="208"/>
        <v>0</v>
      </c>
      <c r="N326" s="302">
        <f t="shared" si="208"/>
        <v>0</v>
      </c>
      <c r="O326" s="268"/>
      <c r="P326" s="268">
        <f>SUM(P324:P325)</f>
        <v>211</v>
      </c>
      <c r="Q326" s="302">
        <f t="shared" ref="Q326" si="209">SUM(Q324:Q325)</f>
        <v>11.73</v>
      </c>
      <c r="R326" s="268">
        <f t="shared" ref="R326" si="210">SUM(R324:R325)</f>
        <v>211</v>
      </c>
      <c r="S326" s="302">
        <f t="shared" ref="S326" si="211">SUM(S324:S325)</f>
        <v>11.73</v>
      </c>
      <c r="T326" s="268">
        <f t="shared" ref="T326:W326" si="212">SUM(T324:T325)</f>
        <v>0</v>
      </c>
      <c r="U326" s="302">
        <f t="shared" si="212"/>
        <v>0</v>
      </c>
      <c r="V326" s="268">
        <f t="shared" si="212"/>
        <v>0</v>
      </c>
      <c r="W326" s="302">
        <f t="shared" si="212"/>
        <v>0</v>
      </c>
      <c r="X326" s="268"/>
      <c r="Y326" s="268">
        <f>SUM(Y324:Y325)</f>
        <v>211</v>
      </c>
      <c r="Z326" s="302">
        <f t="shared" ref="Z326:AB326" si="213">SUM(Z324:Z325)</f>
        <v>11.73</v>
      </c>
      <c r="AA326" s="268">
        <f t="shared" si="213"/>
        <v>211</v>
      </c>
      <c r="AB326" s="302">
        <f t="shared" si="213"/>
        <v>11.73</v>
      </c>
      <c r="AC326" s="185"/>
      <c r="AD326" s="278">
        <f t="shared" si="104"/>
        <v>11.73</v>
      </c>
      <c r="AE326" s="279" t="b">
        <f t="shared" si="105"/>
        <v>1</v>
      </c>
    </row>
    <row r="327" spans="1:31" ht="28.5">
      <c r="A327" s="4">
        <v>18</v>
      </c>
      <c r="B327" s="3" t="s">
        <v>95</v>
      </c>
      <c r="C327" s="17"/>
      <c r="D327" s="276"/>
      <c r="E327" s="17"/>
      <c r="F327" s="276"/>
      <c r="G327" s="276"/>
      <c r="H327" s="276"/>
      <c r="I327" s="359"/>
      <c r="J327" s="276"/>
      <c r="K327" s="17"/>
      <c r="L327" s="276"/>
      <c r="M327" s="17"/>
      <c r="N327" s="276"/>
      <c r="O327" s="239"/>
      <c r="P327" s="17"/>
      <c r="Q327" s="276"/>
      <c r="R327" s="17"/>
      <c r="S327" s="276"/>
      <c r="T327" s="17"/>
      <c r="U327" s="276"/>
      <c r="V327" s="17"/>
      <c r="W327" s="276"/>
      <c r="X327" s="239"/>
      <c r="Y327" s="17"/>
      <c r="Z327" s="276"/>
      <c r="AA327" s="17"/>
      <c r="AB327" s="276"/>
      <c r="AC327" s="3"/>
      <c r="AD327" s="193">
        <f t="shared" si="104"/>
        <v>0</v>
      </c>
      <c r="AE327" s="190" t="b">
        <f t="shared" si="105"/>
        <v>1</v>
      </c>
    </row>
    <row r="328" spans="1:31" ht="16.5">
      <c r="A328" s="2">
        <v>18.010000000000002</v>
      </c>
      <c r="B328" s="5" t="s">
        <v>96</v>
      </c>
      <c r="C328" s="264"/>
      <c r="D328" s="265"/>
      <c r="E328" s="264">
        <v>0</v>
      </c>
      <c r="F328" s="265">
        <v>0</v>
      </c>
      <c r="G328" s="265">
        <v>0</v>
      </c>
      <c r="H328" s="265">
        <v>0</v>
      </c>
      <c r="I328" s="571">
        <v>0</v>
      </c>
      <c r="J328" s="265">
        <v>0</v>
      </c>
      <c r="K328" s="264">
        <v>0</v>
      </c>
      <c r="L328" s="265">
        <v>0</v>
      </c>
      <c r="M328" s="264">
        <v>0</v>
      </c>
      <c r="N328" s="265">
        <v>0</v>
      </c>
      <c r="O328" s="254">
        <v>0</v>
      </c>
      <c r="P328" s="264">
        <v>0</v>
      </c>
      <c r="Q328" s="265">
        <f t="shared" ref="Q328" si="214">P328*O328</f>
        <v>0</v>
      </c>
      <c r="R328" s="264">
        <f t="shared" ref="R328" si="215">P328</f>
        <v>0</v>
      </c>
      <c r="S328" s="265">
        <f t="shared" ref="S328" si="216">Q328</f>
        <v>0</v>
      </c>
      <c r="T328" s="264">
        <v>0</v>
      </c>
      <c r="U328" s="265">
        <v>0</v>
      </c>
      <c r="V328" s="264">
        <v>0</v>
      </c>
      <c r="W328" s="265">
        <v>0</v>
      </c>
      <c r="X328" s="254"/>
      <c r="Y328" s="264">
        <v>0</v>
      </c>
      <c r="Z328" s="265">
        <f t="shared" ref="Z328" si="217">Y328*X328</f>
        <v>0</v>
      </c>
      <c r="AA328" s="262">
        <f t="shared" ref="AA328:AB329" si="218">Y328+V328+T328</f>
        <v>0</v>
      </c>
      <c r="AB328" s="271">
        <f t="shared" si="218"/>
        <v>0</v>
      </c>
      <c r="AC328" s="5"/>
      <c r="AD328" s="193">
        <f t="shared" ref="AD328:AD391" si="219">AB328</f>
        <v>0</v>
      </c>
      <c r="AE328" s="190" t="b">
        <f t="shared" ref="AE328:AE391" si="220">AB328=Z328</f>
        <v>1</v>
      </c>
    </row>
    <row r="329" spans="1:31" ht="16.5">
      <c r="A329" s="2">
        <f>+A328+0.01</f>
        <v>18.020000000000003</v>
      </c>
      <c r="B329" s="5" t="s">
        <v>97</v>
      </c>
      <c r="C329" s="262"/>
      <c r="D329" s="271"/>
      <c r="E329" s="262"/>
      <c r="F329" s="271"/>
      <c r="G329" s="271"/>
      <c r="H329" s="271"/>
      <c r="I329" s="539"/>
      <c r="J329" s="271"/>
      <c r="K329" s="262"/>
      <c r="L329" s="271"/>
      <c r="M329" s="262"/>
      <c r="N329" s="271"/>
      <c r="O329" s="229"/>
      <c r="P329" s="262"/>
      <c r="Q329" s="271"/>
      <c r="R329" s="262"/>
      <c r="S329" s="271"/>
      <c r="T329" s="262"/>
      <c r="U329" s="271"/>
      <c r="V329" s="262"/>
      <c r="W329" s="271"/>
      <c r="X329" s="229"/>
      <c r="Y329" s="262"/>
      <c r="Z329" s="271"/>
      <c r="AA329" s="262">
        <f t="shared" si="218"/>
        <v>0</v>
      </c>
      <c r="AB329" s="271">
        <f t="shared" si="218"/>
        <v>0</v>
      </c>
      <c r="AC329" s="5"/>
      <c r="AD329" s="193">
        <f t="shared" si="219"/>
        <v>0</v>
      </c>
      <c r="AE329" s="190" t="b">
        <f t="shared" si="220"/>
        <v>1</v>
      </c>
    </row>
    <row r="330" spans="1:31" s="279" customFormat="1" ht="16.5">
      <c r="A330" s="182"/>
      <c r="B330" s="185" t="s">
        <v>36</v>
      </c>
      <c r="C330" s="268"/>
      <c r="D330" s="302"/>
      <c r="E330" s="268">
        <v>0</v>
      </c>
      <c r="F330" s="302">
        <v>0</v>
      </c>
      <c r="G330" s="302">
        <v>0</v>
      </c>
      <c r="H330" s="302">
        <v>0</v>
      </c>
      <c r="I330" s="361">
        <v>0</v>
      </c>
      <c r="J330" s="302">
        <v>0</v>
      </c>
      <c r="K330" s="268">
        <v>0</v>
      </c>
      <c r="L330" s="302">
        <v>0</v>
      </c>
      <c r="M330" s="268">
        <v>0</v>
      </c>
      <c r="N330" s="302">
        <v>0</v>
      </c>
      <c r="O330" s="314"/>
      <c r="P330" s="268">
        <f>SUM(P328:P329)</f>
        <v>0</v>
      </c>
      <c r="Q330" s="302">
        <f>SUM(Q328:Q329)</f>
        <v>0</v>
      </c>
      <c r="R330" s="268">
        <f t="shared" ref="R330" si="221">P330</f>
        <v>0</v>
      </c>
      <c r="S330" s="302">
        <f t="shared" ref="S330" si="222">Q330</f>
        <v>0</v>
      </c>
      <c r="T330" s="268">
        <v>0</v>
      </c>
      <c r="U330" s="302">
        <v>0</v>
      </c>
      <c r="V330" s="268">
        <v>0</v>
      </c>
      <c r="W330" s="302">
        <v>0</v>
      </c>
      <c r="X330" s="314"/>
      <c r="Y330" s="268">
        <f>SUM(Y328:Y329)</f>
        <v>0</v>
      </c>
      <c r="Z330" s="302">
        <f>SUM(Z328:Z329)</f>
        <v>0</v>
      </c>
      <c r="AA330" s="268">
        <f t="shared" ref="AA330:AB330" si="223">SUM(AA328:AA329)</f>
        <v>0</v>
      </c>
      <c r="AB330" s="302">
        <f t="shared" si="223"/>
        <v>0</v>
      </c>
      <c r="AC330" s="185"/>
      <c r="AD330" s="278">
        <f t="shared" si="219"/>
        <v>0</v>
      </c>
      <c r="AE330" s="279" t="b">
        <f t="shared" si="220"/>
        <v>1</v>
      </c>
    </row>
    <row r="331" spans="1:31" ht="16.5">
      <c r="A331" s="4">
        <v>19</v>
      </c>
      <c r="B331" s="3" t="s">
        <v>98</v>
      </c>
      <c r="C331" s="17"/>
      <c r="D331" s="276"/>
      <c r="E331" s="17"/>
      <c r="F331" s="276"/>
      <c r="G331" s="276"/>
      <c r="H331" s="276"/>
      <c r="I331" s="359"/>
      <c r="J331" s="276"/>
      <c r="K331" s="17"/>
      <c r="L331" s="276"/>
      <c r="M331" s="17"/>
      <c r="N331" s="276"/>
      <c r="O331" s="239"/>
      <c r="P331" s="17"/>
      <c r="Q331" s="276"/>
      <c r="R331" s="17"/>
      <c r="S331" s="276"/>
      <c r="T331" s="17"/>
      <c r="U331" s="276"/>
      <c r="V331" s="17"/>
      <c r="W331" s="276"/>
      <c r="X331" s="239"/>
      <c r="Y331" s="17"/>
      <c r="Z331" s="276"/>
      <c r="AA331" s="17"/>
      <c r="AB331" s="276"/>
      <c r="AC331" s="3"/>
      <c r="AD331" s="193">
        <f t="shared" si="219"/>
        <v>0</v>
      </c>
      <c r="AE331" s="190" t="b">
        <f t="shared" si="220"/>
        <v>1</v>
      </c>
    </row>
    <row r="332" spans="1:31" ht="16.5">
      <c r="A332" s="2">
        <v>19.010000000000002</v>
      </c>
      <c r="B332" s="5" t="s">
        <v>99</v>
      </c>
      <c r="C332" s="264">
        <v>218</v>
      </c>
      <c r="D332" s="265">
        <v>16.350000000000001</v>
      </c>
      <c r="E332" s="264">
        <v>210</v>
      </c>
      <c r="F332" s="265">
        <v>15.67</v>
      </c>
      <c r="G332" s="265">
        <f t="shared" ref="G332:G333" si="224">E332/C332*100</f>
        <v>96.330275229357795</v>
      </c>
      <c r="H332" s="265">
        <f t="shared" ref="H332:H333" si="225">F332/D332*100</f>
        <v>95.840978593272169</v>
      </c>
      <c r="I332" s="539">
        <f t="shared" ref="I332" si="226">C332-E332</f>
        <v>8</v>
      </c>
      <c r="J332" s="271">
        <f t="shared" ref="J332" si="227">D332-F332</f>
        <v>0.68000000000000149</v>
      </c>
      <c r="K332" s="264">
        <v>0</v>
      </c>
      <c r="L332" s="265">
        <v>0</v>
      </c>
      <c r="M332" s="264">
        <v>0</v>
      </c>
      <c r="N332" s="265">
        <v>0</v>
      </c>
      <c r="O332" s="250">
        <v>7.4999999999999997E-2</v>
      </c>
      <c r="P332" s="264">
        <v>211</v>
      </c>
      <c r="Q332" s="265">
        <f t="shared" ref="Q332" si="228">P332*O332</f>
        <v>15.824999999999999</v>
      </c>
      <c r="R332" s="264">
        <f t="shared" ref="R332" si="229">P332</f>
        <v>211</v>
      </c>
      <c r="S332" s="265">
        <f t="shared" ref="S332" si="230">Q332</f>
        <v>15.824999999999999</v>
      </c>
      <c r="T332" s="264">
        <v>0</v>
      </c>
      <c r="U332" s="265">
        <v>0</v>
      </c>
      <c r="V332" s="264">
        <v>0</v>
      </c>
      <c r="W332" s="265">
        <v>0</v>
      </c>
      <c r="X332" s="250">
        <v>7.4999999999999997E-2</v>
      </c>
      <c r="Y332" s="264">
        <v>212</v>
      </c>
      <c r="Z332" s="265">
        <f t="shared" ref="Z332" si="231">Y332*X332</f>
        <v>15.899999999999999</v>
      </c>
      <c r="AA332" s="264">
        <f t="shared" ref="AA332" si="232">Y332</f>
        <v>212</v>
      </c>
      <c r="AB332" s="265">
        <f t="shared" ref="AB332" si="233">Z332</f>
        <v>15.899999999999999</v>
      </c>
      <c r="AC332" s="5"/>
      <c r="AD332" s="193">
        <f t="shared" si="219"/>
        <v>15.899999999999999</v>
      </c>
      <c r="AE332" s="190" t="b">
        <f t="shared" si="220"/>
        <v>1</v>
      </c>
    </row>
    <row r="333" spans="1:31" s="279" customFormat="1" ht="16.5">
      <c r="A333" s="182"/>
      <c r="B333" s="185" t="s">
        <v>36</v>
      </c>
      <c r="C333" s="268">
        <f>SUM(C332)</f>
        <v>218</v>
      </c>
      <c r="D333" s="302">
        <f t="shared" ref="D333:N333" si="234">SUM(D332)</f>
        <v>16.350000000000001</v>
      </c>
      <c r="E333" s="268">
        <f t="shared" si="234"/>
        <v>210</v>
      </c>
      <c r="F333" s="302">
        <f>SUM(F332)</f>
        <v>15.67</v>
      </c>
      <c r="G333" s="302">
        <f t="shared" si="224"/>
        <v>96.330275229357795</v>
      </c>
      <c r="H333" s="302">
        <f t="shared" si="225"/>
        <v>95.840978593272169</v>
      </c>
      <c r="I333" s="361">
        <f t="shared" si="234"/>
        <v>8</v>
      </c>
      <c r="J333" s="302">
        <f t="shared" si="234"/>
        <v>0.68000000000000149</v>
      </c>
      <c r="K333" s="268">
        <f t="shared" si="234"/>
        <v>0</v>
      </c>
      <c r="L333" s="302">
        <f t="shared" si="234"/>
        <v>0</v>
      </c>
      <c r="M333" s="268">
        <f t="shared" si="234"/>
        <v>0</v>
      </c>
      <c r="N333" s="302">
        <f t="shared" si="234"/>
        <v>0</v>
      </c>
      <c r="O333" s="268"/>
      <c r="P333" s="268">
        <f>SUM(P332)</f>
        <v>211</v>
      </c>
      <c r="Q333" s="302">
        <f t="shared" ref="Q333" si="235">SUM(Q332)</f>
        <v>15.824999999999999</v>
      </c>
      <c r="R333" s="268">
        <f t="shared" ref="R333" si="236">SUM(R332)</f>
        <v>211</v>
      </c>
      <c r="S333" s="302">
        <f t="shared" ref="S333" si="237">SUM(S332)</f>
        <v>15.824999999999999</v>
      </c>
      <c r="T333" s="268">
        <f t="shared" ref="T333:W333" si="238">SUM(T332)</f>
        <v>0</v>
      </c>
      <c r="U333" s="302">
        <f t="shared" si="238"/>
        <v>0</v>
      </c>
      <c r="V333" s="268">
        <f t="shared" si="238"/>
        <v>0</v>
      </c>
      <c r="W333" s="302">
        <f t="shared" si="238"/>
        <v>0</v>
      </c>
      <c r="X333" s="268"/>
      <c r="Y333" s="268">
        <f>SUM(Y332)</f>
        <v>212</v>
      </c>
      <c r="Z333" s="302">
        <f t="shared" ref="Z333:AB333" si="239">SUM(Z332)</f>
        <v>15.899999999999999</v>
      </c>
      <c r="AA333" s="268">
        <f t="shared" si="239"/>
        <v>212</v>
      </c>
      <c r="AB333" s="302">
        <f t="shared" si="239"/>
        <v>15.899999999999999</v>
      </c>
      <c r="AC333" s="185"/>
      <c r="AD333" s="278">
        <f t="shared" si="219"/>
        <v>15.899999999999999</v>
      </c>
      <c r="AE333" s="279" t="b">
        <f t="shared" si="220"/>
        <v>1</v>
      </c>
    </row>
    <row r="334" spans="1:31" ht="28.5">
      <c r="A334" s="2" t="s">
        <v>100</v>
      </c>
      <c r="B334" s="3" t="s">
        <v>101</v>
      </c>
      <c r="C334" s="17"/>
      <c r="D334" s="276"/>
      <c r="E334" s="17"/>
      <c r="F334" s="276"/>
      <c r="G334" s="276"/>
      <c r="H334" s="276"/>
      <c r="I334" s="359"/>
      <c r="J334" s="276"/>
      <c r="K334" s="17"/>
      <c r="L334" s="276"/>
      <c r="M334" s="17"/>
      <c r="N334" s="276"/>
      <c r="O334" s="239"/>
      <c r="P334" s="17"/>
      <c r="Q334" s="276"/>
      <c r="R334" s="17"/>
      <c r="S334" s="276"/>
      <c r="T334" s="17"/>
      <c r="U334" s="276"/>
      <c r="V334" s="17"/>
      <c r="W334" s="276"/>
      <c r="X334" s="239"/>
      <c r="Y334" s="17"/>
      <c r="Z334" s="276"/>
      <c r="AA334" s="17"/>
      <c r="AB334" s="276"/>
      <c r="AC334" s="3"/>
      <c r="AD334" s="193">
        <f t="shared" si="219"/>
        <v>0</v>
      </c>
      <c r="AE334" s="190" t="b">
        <f t="shared" si="220"/>
        <v>1</v>
      </c>
    </row>
    <row r="335" spans="1:31" ht="16.5">
      <c r="A335" s="4">
        <v>20</v>
      </c>
      <c r="B335" s="3" t="s">
        <v>102</v>
      </c>
      <c r="C335" s="17"/>
      <c r="D335" s="276"/>
      <c r="E335" s="17"/>
      <c r="F335" s="276"/>
      <c r="G335" s="276"/>
      <c r="H335" s="276"/>
      <c r="I335" s="359"/>
      <c r="J335" s="276"/>
      <c r="K335" s="17"/>
      <c r="L335" s="276"/>
      <c r="M335" s="17"/>
      <c r="N335" s="276"/>
      <c r="O335" s="239"/>
      <c r="P335" s="17"/>
      <c r="Q335" s="276"/>
      <c r="R335" s="17"/>
      <c r="S335" s="276"/>
      <c r="T335" s="17"/>
      <c r="U335" s="276"/>
      <c r="V335" s="17"/>
      <c r="W335" s="276"/>
      <c r="X335" s="239"/>
      <c r="Y335" s="17"/>
      <c r="Z335" s="276"/>
      <c r="AA335" s="17"/>
      <c r="AB335" s="276"/>
      <c r="AC335" s="3"/>
      <c r="AD335" s="193">
        <f t="shared" si="219"/>
        <v>0</v>
      </c>
      <c r="AE335" s="190" t="b">
        <f t="shared" si="220"/>
        <v>1</v>
      </c>
    </row>
    <row r="336" spans="1:31" ht="16.5">
      <c r="A336" s="29">
        <v>20.010000000000002</v>
      </c>
      <c r="B336" s="5" t="s">
        <v>103</v>
      </c>
      <c r="C336" s="264">
        <v>112</v>
      </c>
      <c r="D336" s="265">
        <v>3.36</v>
      </c>
      <c r="E336" s="264">
        <v>112</v>
      </c>
      <c r="F336" s="265">
        <v>0.78</v>
      </c>
      <c r="G336" s="265">
        <f t="shared" ref="G336" si="240">E336/C336*100</f>
        <v>100</v>
      </c>
      <c r="H336" s="265">
        <f t="shared" ref="H336:H337" si="241">F336/D336*100</f>
        <v>23.214285714285715</v>
      </c>
      <c r="I336" s="539">
        <f t="shared" ref="I336" si="242">C336-E336</f>
        <v>0</v>
      </c>
      <c r="J336" s="271">
        <f t="shared" ref="J336" si="243">D336-F336</f>
        <v>2.58</v>
      </c>
      <c r="K336" s="264">
        <v>0</v>
      </c>
      <c r="L336" s="265">
        <v>0</v>
      </c>
      <c r="M336" s="264">
        <v>0</v>
      </c>
      <c r="N336" s="265">
        <v>0</v>
      </c>
      <c r="O336" s="250">
        <v>0.03</v>
      </c>
      <c r="P336" s="264">
        <v>112</v>
      </c>
      <c r="Q336" s="265">
        <f t="shared" ref="Q336" si="244">P336*O336</f>
        <v>3.36</v>
      </c>
      <c r="R336" s="264">
        <f t="shared" ref="R336" si="245">P336</f>
        <v>112</v>
      </c>
      <c r="S336" s="265">
        <f t="shared" ref="S336" si="246">Q336</f>
        <v>3.36</v>
      </c>
      <c r="T336" s="264">
        <v>0</v>
      </c>
      <c r="U336" s="265">
        <v>0</v>
      </c>
      <c r="V336" s="264">
        <v>0</v>
      </c>
      <c r="W336" s="265">
        <v>0</v>
      </c>
      <c r="X336" s="250">
        <v>0.03</v>
      </c>
      <c r="Y336" s="264">
        <v>100</v>
      </c>
      <c r="Z336" s="265">
        <f t="shared" ref="Z336" si="247">Y336*X336</f>
        <v>3</v>
      </c>
      <c r="AA336" s="262">
        <f t="shared" ref="AA336:AB336" si="248">Y336+V336+T336</f>
        <v>100</v>
      </c>
      <c r="AB336" s="271">
        <f t="shared" si="248"/>
        <v>3</v>
      </c>
      <c r="AC336" s="5">
        <f>0.03*437</f>
        <v>13.11</v>
      </c>
      <c r="AD336" s="193">
        <f t="shared" si="219"/>
        <v>3</v>
      </c>
      <c r="AE336" s="190" t="b">
        <f t="shared" si="220"/>
        <v>1</v>
      </c>
    </row>
    <row r="337" spans="1:31" s="279" customFormat="1" ht="16.5">
      <c r="A337" s="182"/>
      <c r="B337" s="185" t="s">
        <v>36</v>
      </c>
      <c r="C337" s="268">
        <f>SUM(C336)</f>
        <v>112</v>
      </c>
      <c r="D337" s="302">
        <f t="shared" ref="D337:S337" si="249">SUM(D336)</f>
        <v>3.36</v>
      </c>
      <c r="E337" s="268">
        <f t="shared" si="249"/>
        <v>112</v>
      </c>
      <c r="F337" s="302">
        <f>F336</f>
        <v>0.78</v>
      </c>
      <c r="G337" s="302">
        <f t="shared" ref="G337" si="250">E337/C337*100</f>
        <v>100</v>
      </c>
      <c r="H337" s="302">
        <f t="shared" si="241"/>
        <v>23.214285714285715</v>
      </c>
      <c r="I337" s="361">
        <f t="shared" si="249"/>
        <v>0</v>
      </c>
      <c r="J337" s="302">
        <f t="shared" si="249"/>
        <v>2.58</v>
      </c>
      <c r="K337" s="268">
        <f t="shared" si="249"/>
        <v>0</v>
      </c>
      <c r="L337" s="302">
        <f t="shared" si="249"/>
        <v>0</v>
      </c>
      <c r="M337" s="268">
        <f t="shared" si="249"/>
        <v>0</v>
      </c>
      <c r="N337" s="302">
        <f t="shared" si="249"/>
        <v>0</v>
      </c>
      <c r="O337" s="268"/>
      <c r="P337" s="268">
        <f t="shared" si="249"/>
        <v>112</v>
      </c>
      <c r="Q337" s="302">
        <f t="shared" si="249"/>
        <v>3.36</v>
      </c>
      <c r="R337" s="268">
        <f t="shared" si="249"/>
        <v>112</v>
      </c>
      <c r="S337" s="302">
        <f t="shared" si="249"/>
        <v>3.36</v>
      </c>
      <c r="T337" s="268">
        <f t="shared" ref="T337:W337" si="251">SUM(T336)</f>
        <v>0</v>
      </c>
      <c r="U337" s="302">
        <f t="shared" si="251"/>
        <v>0</v>
      </c>
      <c r="V337" s="268">
        <f t="shared" si="251"/>
        <v>0</v>
      </c>
      <c r="W337" s="302">
        <f t="shared" si="251"/>
        <v>0</v>
      </c>
      <c r="X337" s="268"/>
      <c r="Y337" s="268">
        <f t="shared" ref="Y337:Z337" si="252">SUM(Y336)</f>
        <v>100</v>
      </c>
      <c r="Z337" s="302">
        <f t="shared" si="252"/>
        <v>3</v>
      </c>
      <c r="AA337" s="268">
        <f t="shared" ref="AA337:AB337" si="253">SUM(AA336)</f>
        <v>100</v>
      </c>
      <c r="AB337" s="302">
        <f t="shared" si="253"/>
        <v>3</v>
      </c>
      <c r="AC337" s="185"/>
      <c r="AD337" s="278">
        <f t="shared" si="219"/>
        <v>3</v>
      </c>
      <c r="AE337" s="279" t="b">
        <f t="shared" si="220"/>
        <v>1</v>
      </c>
    </row>
    <row r="338" spans="1:31" ht="28.5">
      <c r="A338" s="4">
        <v>21</v>
      </c>
      <c r="B338" s="3" t="s">
        <v>104</v>
      </c>
      <c r="C338" s="17"/>
      <c r="D338" s="276"/>
      <c r="E338" s="17"/>
      <c r="F338" s="276"/>
      <c r="G338" s="276"/>
      <c r="H338" s="276"/>
      <c r="I338" s="359"/>
      <c r="J338" s="276"/>
      <c r="K338" s="17"/>
      <c r="L338" s="276"/>
      <c r="M338" s="17"/>
      <c r="N338" s="276"/>
      <c r="O338" s="239"/>
      <c r="P338" s="17"/>
      <c r="Q338" s="276"/>
      <c r="R338" s="17"/>
      <c r="S338" s="276"/>
      <c r="T338" s="17"/>
      <c r="U338" s="276"/>
      <c r="V338" s="17"/>
      <c r="W338" s="276"/>
      <c r="X338" s="239"/>
      <c r="Y338" s="17"/>
      <c r="Z338" s="276"/>
      <c r="AA338" s="17"/>
      <c r="AB338" s="276"/>
      <c r="AC338" s="3"/>
      <c r="AD338" s="193">
        <f t="shared" si="219"/>
        <v>0</v>
      </c>
      <c r="AE338" s="190" t="b">
        <f t="shared" si="220"/>
        <v>1</v>
      </c>
    </row>
    <row r="339" spans="1:31" ht="16.5">
      <c r="A339" s="2">
        <v>21.01</v>
      </c>
      <c r="B339" s="5" t="s">
        <v>105</v>
      </c>
      <c r="C339" s="264">
        <v>1</v>
      </c>
      <c r="D339" s="265">
        <v>12.5</v>
      </c>
      <c r="E339" s="264">
        <v>0</v>
      </c>
      <c r="F339" s="265">
        <v>0</v>
      </c>
      <c r="G339" s="265">
        <f t="shared" ref="G339:H343" si="254">E339/C339*100</f>
        <v>0</v>
      </c>
      <c r="H339" s="265">
        <f t="shared" si="254"/>
        <v>0</v>
      </c>
      <c r="I339" s="539">
        <f t="shared" ref="I339:I342" si="255">C339-E339</f>
        <v>1</v>
      </c>
      <c r="J339" s="271">
        <f t="shared" ref="J339:J342" si="256">D339-F339</f>
        <v>12.5</v>
      </c>
      <c r="K339" s="264">
        <v>0</v>
      </c>
      <c r="L339" s="265">
        <v>0</v>
      </c>
      <c r="M339" s="264">
        <v>0</v>
      </c>
      <c r="N339" s="265">
        <v>0</v>
      </c>
      <c r="O339" s="269">
        <v>12.5</v>
      </c>
      <c r="P339" s="264">
        <v>1</v>
      </c>
      <c r="Q339" s="265">
        <f t="shared" ref="Q339:Q342" si="257">P339*O339</f>
        <v>12.5</v>
      </c>
      <c r="R339" s="264">
        <f t="shared" ref="R339:S342" si="258">P339</f>
        <v>1</v>
      </c>
      <c r="S339" s="265">
        <f t="shared" si="258"/>
        <v>12.5</v>
      </c>
      <c r="T339" s="264">
        <v>0</v>
      </c>
      <c r="U339" s="265"/>
      <c r="V339" s="264">
        <v>0</v>
      </c>
      <c r="W339" s="265">
        <v>0</v>
      </c>
      <c r="X339" s="269">
        <v>12.5</v>
      </c>
      <c r="Y339" s="264">
        <v>1</v>
      </c>
      <c r="Z339" s="265">
        <f t="shared" ref="Z339:Z342" si="259">Y339*X339</f>
        <v>12.5</v>
      </c>
      <c r="AA339" s="262">
        <f t="shared" ref="AA339:AB342" si="260">Y339+V339+T339</f>
        <v>1</v>
      </c>
      <c r="AB339" s="271">
        <f t="shared" si="260"/>
        <v>12.5</v>
      </c>
      <c r="AC339" s="5"/>
      <c r="AD339" s="193">
        <f t="shared" si="219"/>
        <v>12.5</v>
      </c>
      <c r="AE339" s="190" t="b">
        <f t="shared" si="220"/>
        <v>1</v>
      </c>
    </row>
    <row r="340" spans="1:31" ht="16.5">
      <c r="A340" s="2">
        <v>21.02</v>
      </c>
      <c r="B340" s="5" t="s">
        <v>106</v>
      </c>
      <c r="C340" s="264">
        <v>1</v>
      </c>
      <c r="D340" s="265">
        <v>12.5</v>
      </c>
      <c r="E340" s="264">
        <v>0</v>
      </c>
      <c r="F340" s="265">
        <v>0</v>
      </c>
      <c r="G340" s="265">
        <f t="shared" si="254"/>
        <v>0</v>
      </c>
      <c r="H340" s="265">
        <f t="shared" si="254"/>
        <v>0</v>
      </c>
      <c r="I340" s="539">
        <f t="shared" si="255"/>
        <v>1</v>
      </c>
      <c r="J340" s="271">
        <f t="shared" si="256"/>
        <v>12.5</v>
      </c>
      <c r="K340" s="264">
        <v>0</v>
      </c>
      <c r="L340" s="265">
        <v>0</v>
      </c>
      <c r="M340" s="264">
        <v>0</v>
      </c>
      <c r="N340" s="265">
        <v>0</v>
      </c>
      <c r="O340" s="269">
        <v>12.5</v>
      </c>
      <c r="P340" s="264">
        <v>1</v>
      </c>
      <c r="Q340" s="265">
        <f t="shared" si="257"/>
        <v>12.5</v>
      </c>
      <c r="R340" s="264">
        <f t="shared" si="258"/>
        <v>1</v>
      </c>
      <c r="S340" s="265">
        <f t="shared" si="258"/>
        <v>12.5</v>
      </c>
      <c r="T340" s="264">
        <v>0</v>
      </c>
      <c r="U340" s="265">
        <v>0</v>
      </c>
      <c r="V340" s="264">
        <v>0</v>
      </c>
      <c r="W340" s="265">
        <v>0</v>
      </c>
      <c r="X340" s="269">
        <v>12.5</v>
      </c>
      <c r="Y340" s="264">
        <v>1</v>
      </c>
      <c r="Z340" s="265">
        <f t="shared" si="259"/>
        <v>12.5</v>
      </c>
      <c r="AA340" s="262">
        <f t="shared" si="260"/>
        <v>1</v>
      </c>
      <c r="AB340" s="271">
        <f t="shared" si="260"/>
        <v>12.5</v>
      </c>
      <c r="AC340" s="5"/>
      <c r="AD340" s="193">
        <f t="shared" si="219"/>
        <v>12.5</v>
      </c>
      <c r="AE340" s="190" t="b">
        <f t="shared" si="220"/>
        <v>1</v>
      </c>
    </row>
    <row r="341" spans="1:31" ht="28.5">
      <c r="A341" s="2">
        <f t="shared" ref="A341:A342" si="261">+A340+0.01</f>
        <v>21.03</v>
      </c>
      <c r="B341" s="5" t="s">
        <v>107</v>
      </c>
      <c r="C341" s="264">
        <v>1</v>
      </c>
      <c r="D341" s="265">
        <v>12.5</v>
      </c>
      <c r="E341" s="264">
        <v>0</v>
      </c>
      <c r="F341" s="265">
        <v>0</v>
      </c>
      <c r="G341" s="265">
        <f t="shared" si="254"/>
        <v>0</v>
      </c>
      <c r="H341" s="265">
        <f t="shared" si="254"/>
        <v>0</v>
      </c>
      <c r="I341" s="539">
        <f t="shared" si="255"/>
        <v>1</v>
      </c>
      <c r="J341" s="271">
        <f t="shared" si="256"/>
        <v>12.5</v>
      </c>
      <c r="K341" s="264">
        <v>0</v>
      </c>
      <c r="L341" s="265">
        <v>0</v>
      </c>
      <c r="M341" s="264">
        <v>0</v>
      </c>
      <c r="N341" s="265">
        <v>0</v>
      </c>
      <c r="O341" s="269">
        <v>12.5</v>
      </c>
      <c r="P341" s="264">
        <v>1</v>
      </c>
      <c r="Q341" s="265">
        <f t="shared" si="257"/>
        <v>12.5</v>
      </c>
      <c r="R341" s="264">
        <f t="shared" si="258"/>
        <v>1</v>
      </c>
      <c r="S341" s="265">
        <f t="shared" si="258"/>
        <v>12.5</v>
      </c>
      <c r="T341" s="264">
        <v>0</v>
      </c>
      <c r="U341" s="265"/>
      <c r="V341" s="264">
        <v>0</v>
      </c>
      <c r="W341" s="265">
        <v>0</v>
      </c>
      <c r="X341" s="269">
        <v>12.5</v>
      </c>
      <c r="Y341" s="264">
        <v>1</v>
      </c>
      <c r="Z341" s="265">
        <f t="shared" si="259"/>
        <v>12.5</v>
      </c>
      <c r="AA341" s="262">
        <f t="shared" si="260"/>
        <v>1</v>
      </c>
      <c r="AB341" s="271">
        <f t="shared" si="260"/>
        <v>12.5</v>
      </c>
      <c r="AC341" s="5"/>
      <c r="AD341" s="193">
        <f t="shared" si="219"/>
        <v>12.5</v>
      </c>
      <c r="AE341" s="190" t="b">
        <f t="shared" si="220"/>
        <v>1</v>
      </c>
    </row>
    <row r="342" spans="1:31" ht="16.5">
      <c r="A342" s="2">
        <f t="shared" si="261"/>
        <v>21.040000000000003</v>
      </c>
      <c r="B342" s="5" t="s">
        <v>108</v>
      </c>
      <c r="C342" s="264">
        <v>1</v>
      </c>
      <c r="D342" s="265">
        <v>12.5</v>
      </c>
      <c r="E342" s="264">
        <v>0</v>
      </c>
      <c r="F342" s="265">
        <v>0</v>
      </c>
      <c r="G342" s="265">
        <f t="shared" si="254"/>
        <v>0</v>
      </c>
      <c r="H342" s="265">
        <f t="shared" si="254"/>
        <v>0</v>
      </c>
      <c r="I342" s="539">
        <f t="shared" si="255"/>
        <v>1</v>
      </c>
      <c r="J342" s="271">
        <f t="shared" si="256"/>
        <v>12.5</v>
      </c>
      <c r="K342" s="264">
        <v>0</v>
      </c>
      <c r="L342" s="265">
        <v>0</v>
      </c>
      <c r="M342" s="264">
        <v>0</v>
      </c>
      <c r="N342" s="265">
        <v>0</v>
      </c>
      <c r="O342" s="269">
        <v>12.5</v>
      </c>
      <c r="P342" s="264">
        <v>1</v>
      </c>
      <c r="Q342" s="265">
        <f t="shared" si="257"/>
        <v>12.5</v>
      </c>
      <c r="R342" s="264">
        <f t="shared" si="258"/>
        <v>1</v>
      </c>
      <c r="S342" s="265">
        <f t="shared" si="258"/>
        <v>12.5</v>
      </c>
      <c r="T342" s="264">
        <v>0</v>
      </c>
      <c r="U342" s="265">
        <v>0</v>
      </c>
      <c r="V342" s="264">
        <v>0</v>
      </c>
      <c r="W342" s="265">
        <v>0</v>
      </c>
      <c r="X342" s="269">
        <v>12.5</v>
      </c>
      <c r="Y342" s="264">
        <v>1</v>
      </c>
      <c r="Z342" s="265">
        <f t="shared" si="259"/>
        <v>12.5</v>
      </c>
      <c r="AA342" s="262">
        <f t="shared" si="260"/>
        <v>1</v>
      </c>
      <c r="AB342" s="271">
        <f t="shared" si="260"/>
        <v>12.5</v>
      </c>
      <c r="AC342" s="5"/>
      <c r="AD342" s="193">
        <f t="shared" si="219"/>
        <v>12.5</v>
      </c>
      <c r="AE342" s="190" t="b">
        <f t="shared" si="220"/>
        <v>1</v>
      </c>
    </row>
    <row r="343" spans="1:31" s="279" customFormat="1" ht="16.5">
      <c r="A343" s="182"/>
      <c r="B343" s="185" t="s">
        <v>36</v>
      </c>
      <c r="C343" s="268">
        <f>SUM(C339:C342)</f>
        <v>4</v>
      </c>
      <c r="D343" s="302">
        <f t="shared" ref="D343:N343" si="262">SUM(D339:D342)</f>
        <v>50</v>
      </c>
      <c r="E343" s="268">
        <f t="shared" si="262"/>
        <v>0</v>
      </c>
      <c r="F343" s="302">
        <f t="shared" si="262"/>
        <v>0</v>
      </c>
      <c r="G343" s="573">
        <f t="shared" si="254"/>
        <v>0</v>
      </c>
      <c r="H343" s="573">
        <f t="shared" si="254"/>
        <v>0</v>
      </c>
      <c r="I343" s="361">
        <f t="shared" si="262"/>
        <v>4</v>
      </c>
      <c r="J343" s="302">
        <f t="shared" si="262"/>
        <v>50</v>
      </c>
      <c r="K343" s="268">
        <f t="shared" si="262"/>
        <v>0</v>
      </c>
      <c r="L343" s="302">
        <f t="shared" si="262"/>
        <v>0</v>
      </c>
      <c r="M343" s="268">
        <f t="shared" si="262"/>
        <v>0</v>
      </c>
      <c r="N343" s="302">
        <f t="shared" si="262"/>
        <v>0</v>
      </c>
      <c r="O343" s="268"/>
      <c r="P343" s="268">
        <f t="shared" ref="P343:Q343" si="263">SUM(P339:P342)</f>
        <v>4</v>
      </c>
      <c r="Q343" s="302">
        <f t="shared" si="263"/>
        <v>50</v>
      </c>
      <c r="R343" s="268">
        <f>R339</f>
        <v>1</v>
      </c>
      <c r="S343" s="302">
        <f>SUM(S339:S342)</f>
        <v>50</v>
      </c>
      <c r="T343" s="268">
        <f t="shared" ref="T343:W343" si="264">SUM(T339:T342)</f>
        <v>0</v>
      </c>
      <c r="U343" s="302">
        <f t="shared" si="264"/>
        <v>0</v>
      </c>
      <c r="V343" s="268">
        <f t="shared" si="264"/>
        <v>0</v>
      </c>
      <c r="W343" s="302">
        <f t="shared" si="264"/>
        <v>0</v>
      </c>
      <c r="X343" s="268"/>
      <c r="Y343" s="268">
        <f t="shared" ref="Y343:AA343" si="265">SUM(Y339:Y342)</f>
        <v>4</v>
      </c>
      <c r="Z343" s="302">
        <f t="shared" si="265"/>
        <v>50</v>
      </c>
      <c r="AA343" s="268">
        <f t="shared" si="265"/>
        <v>4</v>
      </c>
      <c r="AB343" s="302">
        <f>SUM(AB339:AB342)</f>
        <v>50</v>
      </c>
      <c r="AC343" s="185"/>
      <c r="AD343" s="278">
        <f t="shared" si="219"/>
        <v>50</v>
      </c>
      <c r="AE343" s="279" t="b">
        <f t="shared" si="220"/>
        <v>1</v>
      </c>
    </row>
    <row r="344" spans="1:31" ht="16.5">
      <c r="A344" s="4">
        <v>22</v>
      </c>
      <c r="B344" s="3" t="s">
        <v>109</v>
      </c>
      <c r="C344" s="17"/>
      <c r="D344" s="276"/>
      <c r="E344" s="17"/>
      <c r="F344" s="276"/>
      <c r="G344" s="276"/>
      <c r="H344" s="276"/>
      <c r="I344" s="359"/>
      <c r="J344" s="276"/>
      <c r="K344" s="17"/>
      <c r="L344" s="276"/>
      <c r="M344" s="17"/>
      <c r="N344" s="276"/>
      <c r="O344" s="239"/>
      <c r="P344" s="17"/>
      <c r="Q344" s="276"/>
      <c r="R344" s="17"/>
      <c r="S344" s="276"/>
      <c r="T344" s="17"/>
      <c r="U344" s="276"/>
      <c r="V344" s="17"/>
      <c r="W344" s="276"/>
      <c r="X344" s="239"/>
      <c r="Y344" s="17"/>
      <c r="Z344" s="276"/>
      <c r="AA344" s="17"/>
      <c r="AB344" s="276"/>
      <c r="AC344" s="3"/>
      <c r="AD344" s="193">
        <f t="shared" si="219"/>
        <v>0</v>
      </c>
      <c r="AE344" s="190" t="b">
        <f t="shared" si="220"/>
        <v>1</v>
      </c>
    </row>
    <row r="345" spans="1:31" ht="16.5">
      <c r="A345" s="2">
        <v>22.01</v>
      </c>
      <c r="B345" s="5" t="s">
        <v>110</v>
      </c>
      <c r="C345" s="262"/>
      <c r="D345" s="271"/>
      <c r="E345" s="262"/>
      <c r="F345" s="271"/>
      <c r="G345" s="271"/>
      <c r="H345" s="271"/>
      <c r="I345" s="539"/>
      <c r="J345" s="271"/>
      <c r="K345" s="262"/>
      <c r="L345" s="271"/>
      <c r="M345" s="262"/>
      <c r="N345" s="271"/>
      <c r="O345" s="251"/>
      <c r="P345" s="262"/>
      <c r="Q345" s="271"/>
      <c r="R345" s="262"/>
      <c r="S345" s="271"/>
      <c r="T345" s="262"/>
      <c r="U345" s="271"/>
      <c r="V345" s="262"/>
      <c r="W345" s="271"/>
      <c r="X345" s="251"/>
      <c r="Y345" s="262"/>
      <c r="Z345" s="271"/>
      <c r="AA345" s="262"/>
      <c r="AB345" s="271"/>
      <c r="AC345" s="5"/>
      <c r="AD345" s="193">
        <f t="shared" si="219"/>
        <v>0</v>
      </c>
      <c r="AE345" s="190" t="b">
        <f t="shared" si="220"/>
        <v>1</v>
      </c>
    </row>
    <row r="346" spans="1:31" ht="16.5">
      <c r="A346" s="2">
        <v>22.02</v>
      </c>
      <c r="B346" s="5" t="s">
        <v>111</v>
      </c>
      <c r="C346" s="264">
        <v>954</v>
      </c>
      <c r="D346" s="265">
        <v>2.8620000000000001</v>
      </c>
      <c r="E346" s="264">
        <v>0</v>
      </c>
      <c r="F346" s="265">
        <v>0</v>
      </c>
      <c r="G346" s="265">
        <f t="shared" ref="G346:H346" si="266">E346/C346*100</f>
        <v>0</v>
      </c>
      <c r="H346" s="265">
        <f t="shared" si="266"/>
        <v>0</v>
      </c>
      <c r="I346" s="539">
        <f t="shared" ref="I346" si="267">C346-E346</f>
        <v>954</v>
      </c>
      <c r="J346" s="271">
        <f t="shared" ref="J346" si="268">D346-F346</f>
        <v>2.8620000000000001</v>
      </c>
      <c r="K346" s="264">
        <v>0</v>
      </c>
      <c r="L346" s="265">
        <v>0</v>
      </c>
      <c r="M346" s="264">
        <v>0</v>
      </c>
      <c r="N346" s="265">
        <v>0</v>
      </c>
      <c r="O346" s="269">
        <v>3.0000000000000001E-3</v>
      </c>
      <c r="P346" s="264">
        <v>954</v>
      </c>
      <c r="Q346" s="265">
        <f t="shared" ref="Q346" si="269">P346*O346</f>
        <v>2.8620000000000001</v>
      </c>
      <c r="R346" s="264">
        <f t="shared" ref="R346:S346" si="270">P346</f>
        <v>954</v>
      </c>
      <c r="S346" s="265">
        <f t="shared" si="270"/>
        <v>2.8620000000000001</v>
      </c>
      <c r="T346" s="264">
        <v>0</v>
      </c>
      <c r="U346" s="265">
        <v>0</v>
      </c>
      <c r="V346" s="264">
        <v>0</v>
      </c>
      <c r="W346" s="265">
        <v>0</v>
      </c>
      <c r="X346" s="269">
        <v>3.0000000000000001E-3</v>
      </c>
      <c r="Y346" s="264">
        <v>954</v>
      </c>
      <c r="Z346" s="265">
        <f t="shared" ref="Z346" si="271">Y346*X346</f>
        <v>2.8620000000000001</v>
      </c>
      <c r="AA346" s="262">
        <f t="shared" ref="AA346:AB346" si="272">Y346+V346+T346</f>
        <v>954</v>
      </c>
      <c r="AB346" s="271">
        <f t="shared" si="272"/>
        <v>2.8620000000000001</v>
      </c>
      <c r="AC346" s="5"/>
      <c r="AD346" s="193">
        <f t="shared" si="219"/>
        <v>2.8620000000000001</v>
      </c>
      <c r="AE346" s="190" t="b">
        <f t="shared" si="220"/>
        <v>1</v>
      </c>
    </row>
    <row r="347" spans="1:31" s="279" customFormat="1" ht="16.5">
      <c r="A347" s="182"/>
      <c r="B347" s="183" t="s">
        <v>16</v>
      </c>
      <c r="C347" s="586">
        <f>SUM(C346)</f>
        <v>954</v>
      </c>
      <c r="D347" s="672">
        <f t="shared" ref="D347:N347" si="273">SUM(D346)</f>
        <v>2.8620000000000001</v>
      </c>
      <c r="E347" s="586">
        <f t="shared" si="273"/>
        <v>0</v>
      </c>
      <c r="F347" s="672">
        <f t="shared" si="273"/>
        <v>0</v>
      </c>
      <c r="G347" s="302">
        <f t="shared" ref="G347" si="274">E347/C347*100</f>
        <v>0</v>
      </c>
      <c r="H347" s="302">
        <f t="shared" ref="H347" si="275">F347/D347*100</f>
        <v>0</v>
      </c>
      <c r="I347" s="587">
        <f t="shared" si="273"/>
        <v>954</v>
      </c>
      <c r="J347" s="672">
        <f t="shared" si="273"/>
        <v>2.8620000000000001</v>
      </c>
      <c r="K347" s="586">
        <f t="shared" si="273"/>
        <v>0</v>
      </c>
      <c r="L347" s="672">
        <f t="shared" si="273"/>
        <v>0</v>
      </c>
      <c r="M347" s="586">
        <f t="shared" si="273"/>
        <v>0</v>
      </c>
      <c r="N347" s="672">
        <f t="shared" si="273"/>
        <v>0</v>
      </c>
      <c r="O347" s="586"/>
      <c r="P347" s="586">
        <f t="shared" ref="P347:Q347" si="276">SUM(P346)</f>
        <v>954</v>
      </c>
      <c r="Q347" s="672">
        <f t="shared" si="276"/>
        <v>2.8620000000000001</v>
      </c>
      <c r="R347" s="268">
        <f t="shared" ref="R347:S347" si="277">SUM(R345:R346)</f>
        <v>954</v>
      </c>
      <c r="S347" s="302">
        <f t="shared" si="277"/>
        <v>2.8620000000000001</v>
      </c>
      <c r="T347" s="586">
        <f t="shared" ref="T347:W347" si="278">SUM(T346)</f>
        <v>0</v>
      </c>
      <c r="U347" s="672">
        <f t="shared" si="278"/>
        <v>0</v>
      </c>
      <c r="V347" s="586">
        <f t="shared" si="278"/>
        <v>0</v>
      </c>
      <c r="W347" s="672">
        <f t="shared" si="278"/>
        <v>0</v>
      </c>
      <c r="X347" s="586"/>
      <c r="Y347" s="586">
        <f t="shared" ref="Y347:Z347" si="279">SUM(Y346)</f>
        <v>954</v>
      </c>
      <c r="Z347" s="672">
        <f t="shared" si="279"/>
        <v>2.8620000000000001</v>
      </c>
      <c r="AA347" s="268">
        <f t="shared" ref="AA347:AB347" si="280">SUM(AA345:AA346)</f>
        <v>954</v>
      </c>
      <c r="AB347" s="302">
        <f t="shared" si="280"/>
        <v>2.8620000000000001</v>
      </c>
      <c r="AC347" s="183"/>
      <c r="AD347" s="278">
        <f t="shared" si="219"/>
        <v>2.8620000000000001</v>
      </c>
      <c r="AE347" s="279" t="b">
        <f t="shared" si="220"/>
        <v>1</v>
      </c>
    </row>
    <row r="348" spans="1:31" ht="16.5">
      <c r="A348" s="307" t="s">
        <v>100</v>
      </c>
      <c r="B348" s="3" t="s">
        <v>112</v>
      </c>
      <c r="C348" s="17"/>
      <c r="D348" s="276"/>
      <c r="E348" s="17"/>
      <c r="F348" s="276"/>
      <c r="G348" s="276"/>
      <c r="H348" s="276"/>
      <c r="I348" s="359"/>
      <c r="J348" s="276"/>
      <c r="K348" s="17"/>
      <c r="L348" s="276"/>
      <c r="M348" s="17"/>
      <c r="N348" s="276"/>
      <c r="O348" s="239"/>
      <c r="P348" s="17"/>
      <c r="Q348" s="276"/>
      <c r="R348" s="17"/>
      <c r="S348" s="276"/>
      <c r="T348" s="17"/>
      <c r="U348" s="276"/>
      <c r="V348" s="17"/>
      <c r="W348" s="276"/>
      <c r="X348" s="239"/>
      <c r="Y348" s="17"/>
      <c r="Z348" s="276"/>
      <c r="AA348" s="17"/>
      <c r="AB348" s="276"/>
      <c r="AC348" s="3"/>
      <c r="AD348" s="193">
        <f t="shared" si="219"/>
        <v>0</v>
      </c>
      <c r="AE348" s="190" t="b">
        <f t="shared" si="220"/>
        <v>1</v>
      </c>
    </row>
    <row r="349" spans="1:31" ht="16.5">
      <c r="A349" s="4">
        <v>23</v>
      </c>
      <c r="B349" s="3" t="s">
        <v>113</v>
      </c>
      <c r="C349" s="17"/>
      <c r="D349" s="276"/>
      <c r="E349" s="17"/>
      <c r="F349" s="276"/>
      <c r="G349" s="276"/>
      <c r="H349" s="276"/>
      <c r="I349" s="359"/>
      <c r="J349" s="276"/>
      <c r="K349" s="17"/>
      <c r="L349" s="276"/>
      <c r="M349" s="17"/>
      <c r="N349" s="276"/>
      <c r="O349" s="239"/>
      <c r="P349" s="17"/>
      <c r="Q349" s="276"/>
      <c r="R349" s="17"/>
      <c r="S349" s="276"/>
      <c r="T349" s="17"/>
      <c r="U349" s="276"/>
      <c r="V349" s="17"/>
      <c r="W349" s="276"/>
      <c r="X349" s="239"/>
      <c r="Y349" s="17"/>
      <c r="Z349" s="276"/>
      <c r="AA349" s="17"/>
      <c r="AB349" s="276"/>
      <c r="AC349" s="3"/>
      <c r="AD349" s="193">
        <f t="shared" si="219"/>
        <v>0</v>
      </c>
      <c r="AE349" s="190" t="b">
        <f t="shared" si="220"/>
        <v>1</v>
      </c>
    </row>
    <row r="350" spans="1:31" ht="16.5">
      <c r="A350" s="2">
        <v>23.01</v>
      </c>
      <c r="B350" s="5" t="s">
        <v>114</v>
      </c>
      <c r="C350" s="262"/>
      <c r="D350" s="271"/>
      <c r="E350" s="262"/>
      <c r="F350" s="271"/>
      <c r="G350" s="271"/>
      <c r="H350" s="271"/>
      <c r="I350" s="539"/>
      <c r="J350" s="271"/>
      <c r="K350" s="262"/>
      <c r="L350" s="271"/>
      <c r="M350" s="262"/>
      <c r="N350" s="271"/>
      <c r="O350" s="249"/>
      <c r="P350" s="262"/>
      <c r="Q350" s="271"/>
      <c r="R350" s="262"/>
      <c r="S350" s="271"/>
      <c r="T350" s="262"/>
      <c r="U350" s="271"/>
      <c r="V350" s="262"/>
      <c r="W350" s="271"/>
      <c r="X350" s="249"/>
      <c r="Y350" s="262"/>
      <c r="Z350" s="271"/>
      <c r="AA350" s="262">
        <f t="shared" ref="AA350:AB376" si="281">Y350+V350+T350</f>
        <v>0</v>
      </c>
      <c r="AB350" s="271">
        <f t="shared" si="281"/>
        <v>0</v>
      </c>
      <c r="AC350" s="5"/>
      <c r="AD350" s="193">
        <f t="shared" si="219"/>
        <v>0</v>
      </c>
      <c r="AE350" s="190" t="b">
        <f t="shared" si="220"/>
        <v>1</v>
      </c>
    </row>
    <row r="351" spans="1:31" ht="16.5">
      <c r="A351" s="2">
        <f>+A350+0.01</f>
        <v>23.020000000000003</v>
      </c>
      <c r="B351" s="5" t="s">
        <v>115</v>
      </c>
      <c r="C351" s="262"/>
      <c r="D351" s="271"/>
      <c r="E351" s="262"/>
      <c r="F351" s="271"/>
      <c r="G351" s="271"/>
      <c r="H351" s="271"/>
      <c r="I351" s="539"/>
      <c r="J351" s="271"/>
      <c r="K351" s="262"/>
      <c r="L351" s="271"/>
      <c r="M351" s="262"/>
      <c r="N351" s="271"/>
      <c r="O351" s="249"/>
      <c r="P351" s="262"/>
      <c r="Q351" s="271"/>
      <c r="R351" s="262"/>
      <c r="S351" s="271"/>
      <c r="T351" s="262"/>
      <c r="U351" s="271"/>
      <c r="V351" s="262"/>
      <c r="W351" s="271"/>
      <c r="X351" s="249"/>
      <c r="Y351" s="262"/>
      <c r="Z351" s="271"/>
      <c r="AA351" s="262">
        <f t="shared" si="281"/>
        <v>0</v>
      </c>
      <c r="AB351" s="271">
        <f t="shared" si="281"/>
        <v>0</v>
      </c>
      <c r="AC351" s="5"/>
      <c r="AD351" s="193">
        <f t="shared" si="219"/>
        <v>0</v>
      </c>
      <c r="AE351" s="190" t="b">
        <f t="shared" si="220"/>
        <v>1</v>
      </c>
    </row>
    <row r="352" spans="1:31" ht="16.5">
      <c r="A352" s="2">
        <f t="shared" ref="A352:A372" si="282">+A351+0.01</f>
        <v>23.030000000000005</v>
      </c>
      <c r="B352" s="5" t="s">
        <v>116</v>
      </c>
      <c r="C352" s="262"/>
      <c r="D352" s="271"/>
      <c r="E352" s="262"/>
      <c r="F352" s="271"/>
      <c r="G352" s="271"/>
      <c r="H352" s="271"/>
      <c r="I352" s="539"/>
      <c r="J352" s="271"/>
      <c r="K352" s="262"/>
      <c r="L352" s="271"/>
      <c r="M352" s="262"/>
      <c r="N352" s="271"/>
      <c r="O352" s="249"/>
      <c r="P352" s="262"/>
      <c r="Q352" s="271"/>
      <c r="R352" s="262"/>
      <c r="S352" s="271"/>
      <c r="T352" s="262"/>
      <c r="U352" s="271"/>
      <c r="V352" s="262"/>
      <c r="W352" s="271"/>
      <c r="X352" s="249"/>
      <c r="Y352" s="262"/>
      <c r="Z352" s="271"/>
      <c r="AA352" s="262">
        <f t="shared" si="281"/>
        <v>0</v>
      </c>
      <c r="AB352" s="271">
        <f t="shared" si="281"/>
        <v>0</v>
      </c>
      <c r="AC352" s="5"/>
      <c r="AD352" s="193">
        <f t="shared" si="219"/>
        <v>0</v>
      </c>
      <c r="AE352" s="190" t="b">
        <f t="shared" si="220"/>
        <v>1</v>
      </c>
    </row>
    <row r="353" spans="1:31" ht="16.5">
      <c r="A353" s="2">
        <f t="shared" si="282"/>
        <v>23.040000000000006</v>
      </c>
      <c r="B353" s="5" t="s">
        <v>117</v>
      </c>
      <c r="C353" s="262"/>
      <c r="D353" s="271"/>
      <c r="E353" s="262"/>
      <c r="F353" s="271"/>
      <c r="G353" s="271"/>
      <c r="H353" s="271"/>
      <c r="I353" s="539"/>
      <c r="J353" s="271"/>
      <c r="K353" s="262"/>
      <c r="L353" s="271"/>
      <c r="M353" s="262"/>
      <c r="N353" s="271"/>
      <c r="O353" s="249"/>
      <c r="P353" s="262"/>
      <c r="Q353" s="271"/>
      <c r="R353" s="262"/>
      <c r="S353" s="271"/>
      <c r="T353" s="262"/>
      <c r="U353" s="271"/>
      <c r="V353" s="262"/>
      <c r="W353" s="271"/>
      <c r="X353" s="249"/>
      <c r="Y353" s="262"/>
      <c r="Z353" s="271"/>
      <c r="AA353" s="262">
        <f t="shared" si="281"/>
        <v>0</v>
      </c>
      <c r="AB353" s="271">
        <f t="shared" si="281"/>
        <v>0</v>
      </c>
      <c r="AC353" s="5"/>
      <c r="AD353" s="193">
        <f t="shared" si="219"/>
        <v>0</v>
      </c>
      <c r="AE353" s="190" t="b">
        <f t="shared" si="220"/>
        <v>1</v>
      </c>
    </row>
    <row r="354" spans="1:31" ht="28.5">
      <c r="A354" s="2">
        <f t="shared" si="282"/>
        <v>23.050000000000008</v>
      </c>
      <c r="B354" s="5" t="s">
        <v>118</v>
      </c>
      <c r="C354" s="264">
        <v>0</v>
      </c>
      <c r="D354" s="265"/>
      <c r="E354" s="264"/>
      <c r="F354" s="265">
        <v>3.07</v>
      </c>
      <c r="G354" s="265"/>
      <c r="H354" s="265"/>
      <c r="I354" s="539">
        <f t="shared" ref="I354" si="283">C354-E354</f>
        <v>0</v>
      </c>
      <c r="J354" s="271">
        <f t="shared" ref="J354" si="284">D354-F354</f>
        <v>-3.07</v>
      </c>
      <c r="K354" s="264">
        <v>0</v>
      </c>
      <c r="L354" s="265">
        <v>0</v>
      </c>
      <c r="M354" s="264">
        <v>0</v>
      </c>
      <c r="N354" s="265">
        <v>0</v>
      </c>
      <c r="O354" s="603">
        <v>0</v>
      </c>
      <c r="P354" s="264">
        <v>0</v>
      </c>
      <c r="Q354" s="265">
        <f t="shared" ref="Q354" si="285">P354*O354</f>
        <v>0</v>
      </c>
      <c r="R354" s="264">
        <f t="shared" ref="R354" si="286">P354</f>
        <v>0</v>
      </c>
      <c r="S354" s="265">
        <f t="shared" ref="S354" si="287">Q354</f>
        <v>0</v>
      </c>
      <c r="T354" s="264">
        <v>0</v>
      </c>
      <c r="U354" s="265">
        <v>0</v>
      </c>
      <c r="V354" s="264">
        <v>0</v>
      </c>
      <c r="W354" s="265">
        <v>0</v>
      </c>
      <c r="X354" s="603"/>
      <c r="Y354" s="264">
        <v>0</v>
      </c>
      <c r="Z354" s="265">
        <f t="shared" ref="Z354" si="288">Y354*X354</f>
        <v>0</v>
      </c>
      <c r="AA354" s="262">
        <f t="shared" si="281"/>
        <v>0</v>
      </c>
      <c r="AB354" s="271">
        <f t="shared" si="281"/>
        <v>0</v>
      </c>
      <c r="AC354" s="5"/>
      <c r="AD354" s="193">
        <f t="shared" si="219"/>
        <v>0</v>
      </c>
      <c r="AE354" s="190" t="b">
        <f t="shared" si="220"/>
        <v>1</v>
      </c>
    </row>
    <row r="355" spans="1:31" ht="16.5">
      <c r="A355" s="2">
        <f t="shared" si="282"/>
        <v>23.060000000000009</v>
      </c>
      <c r="B355" s="5" t="s">
        <v>119</v>
      </c>
      <c r="C355" s="262"/>
      <c r="D355" s="271"/>
      <c r="E355" s="262"/>
      <c r="F355" s="271"/>
      <c r="G355" s="271"/>
      <c r="H355" s="271"/>
      <c r="I355" s="539"/>
      <c r="J355" s="271"/>
      <c r="K355" s="262"/>
      <c r="L355" s="271"/>
      <c r="M355" s="262"/>
      <c r="N355" s="271"/>
      <c r="O355" s="249"/>
      <c r="P355" s="262"/>
      <c r="Q355" s="271"/>
      <c r="R355" s="262"/>
      <c r="S355" s="271"/>
      <c r="T355" s="262"/>
      <c r="U355" s="271"/>
      <c r="V355" s="262"/>
      <c r="W355" s="271"/>
      <c r="X355" s="249"/>
      <c r="Y355" s="262"/>
      <c r="Z355" s="271"/>
      <c r="AA355" s="262">
        <f t="shared" si="281"/>
        <v>0</v>
      </c>
      <c r="AB355" s="271">
        <f t="shared" si="281"/>
        <v>0</v>
      </c>
      <c r="AC355" s="5"/>
      <c r="AD355" s="193">
        <f t="shared" si="219"/>
        <v>0</v>
      </c>
      <c r="AE355" s="190" t="b">
        <f t="shared" si="220"/>
        <v>1</v>
      </c>
    </row>
    <row r="356" spans="1:31" ht="16.5">
      <c r="A356" s="2">
        <f>+A355+0.01</f>
        <v>23.070000000000011</v>
      </c>
      <c r="B356" s="5" t="s">
        <v>120</v>
      </c>
      <c r="C356" s="262"/>
      <c r="D356" s="271"/>
      <c r="E356" s="262"/>
      <c r="F356" s="271"/>
      <c r="G356" s="271"/>
      <c r="H356" s="271"/>
      <c r="I356" s="539"/>
      <c r="J356" s="271"/>
      <c r="K356" s="262"/>
      <c r="L356" s="271"/>
      <c r="M356" s="262"/>
      <c r="N356" s="271"/>
      <c r="O356" s="249"/>
      <c r="P356" s="262"/>
      <c r="Q356" s="271"/>
      <c r="R356" s="262"/>
      <c r="S356" s="271"/>
      <c r="T356" s="262"/>
      <c r="U356" s="271"/>
      <c r="V356" s="262"/>
      <c r="W356" s="271"/>
      <c r="X356" s="249"/>
      <c r="Y356" s="262"/>
      <c r="Z356" s="271"/>
      <c r="AA356" s="262">
        <f t="shared" si="281"/>
        <v>0</v>
      </c>
      <c r="AB356" s="271">
        <f t="shared" si="281"/>
        <v>0</v>
      </c>
      <c r="AC356" s="5"/>
      <c r="AD356" s="193">
        <f t="shared" si="219"/>
        <v>0</v>
      </c>
      <c r="AE356" s="190" t="b">
        <f t="shared" si="220"/>
        <v>1</v>
      </c>
    </row>
    <row r="357" spans="1:31" ht="16.5">
      <c r="A357" s="2">
        <f>+A356+0.01</f>
        <v>23.080000000000013</v>
      </c>
      <c r="B357" s="5" t="s">
        <v>121</v>
      </c>
      <c r="C357" s="264">
        <v>6</v>
      </c>
      <c r="D357" s="265">
        <v>106.52</v>
      </c>
      <c r="E357" s="264">
        <v>6</v>
      </c>
      <c r="F357" s="265">
        <v>35.69</v>
      </c>
      <c r="G357" s="265">
        <f t="shared" ref="G357" si="289">E357/C357*100</f>
        <v>100</v>
      </c>
      <c r="H357" s="265">
        <f t="shared" ref="H357" si="290">F357/D357*100</f>
        <v>33.505444986856922</v>
      </c>
      <c r="I357" s="539">
        <f t="shared" ref="I357" si="291">C357-E357</f>
        <v>0</v>
      </c>
      <c r="J357" s="271">
        <f t="shared" ref="J357" si="292">D357-F357</f>
        <v>70.83</v>
      </c>
      <c r="K357" s="264">
        <v>0</v>
      </c>
      <c r="L357" s="598">
        <f>J357</f>
        <v>70.83</v>
      </c>
      <c r="M357" s="264">
        <v>0</v>
      </c>
      <c r="N357" s="265">
        <v>0</v>
      </c>
      <c r="O357" s="603"/>
      <c r="P357" s="264"/>
      <c r="Q357" s="265"/>
      <c r="R357" s="264"/>
      <c r="S357" s="598">
        <f>Q357+L357</f>
        <v>70.83</v>
      </c>
      <c r="T357" s="264">
        <v>0</v>
      </c>
      <c r="U357" s="265">
        <f>S357</f>
        <v>70.83</v>
      </c>
      <c r="V357" s="264">
        <v>0</v>
      </c>
      <c r="W357" s="265">
        <v>0</v>
      </c>
      <c r="X357" s="265">
        <v>0.03</v>
      </c>
      <c r="Y357" s="264"/>
      <c r="Z357" s="265"/>
      <c r="AA357" s="262">
        <f t="shared" si="281"/>
        <v>0</v>
      </c>
      <c r="AB357" s="276">
        <f t="shared" si="281"/>
        <v>70.83</v>
      </c>
      <c r="AC357" s="5"/>
      <c r="AD357" s="193">
        <f t="shared" si="219"/>
        <v>70.83</v>
      </c>
      <c r="AE357" s="190" t="b">
        <f t="shared" si="220"/>
        <v>0</v>
      </c>
    </row>
    <row r="358" spans="1:31" ht="16.5">
      <c r="A358" s="2">
        <v>23.09</v>
      </c>
      <c r="B358" s="5" t="s">
        <v>300</v>
      </c>
      <c r="C358" s="262"/>
      <c r="D358" s="271"/>
      <c r="E358" s="262"/>
      <c r="F358" s="271"/>
      <c r="G358" s="271"/>
      <c r="H358" s="271"/>
      <c r="I358" s="539"/>
      <c r="J358" s="271"/>
      <c r="K358" s="262"/>
      <c r="L358" s="271"/>
      <c r="M358" s="262"/>
      <c r="N358" s="271"/>
      <c r="O358" s="229"/>
      <c r="P358" s="262"/>
      <c r="Q358" s="271"/>
      <c r="R358" s="262"/>
      <c r="S358" s="271"/>
      <c r="T358" s="262"/>
      <c r="U358" s="271"/>
      <c r="V358" s="262"/>
      <c r="W358" s="271"/>
      <c r="X358" s="229"/>
      <c r="Y358" s="262"/>
      <c r="Z358" s="271"/>
      <c r="AA358" s="262">
        <f t="shared" si="281"/>
        <v>0</v>
      </c>
      <c r="AB358" s="271">
        <f t="shared" si="281"/>
        <v>0</v>
      </c>
      <c r="AC358" s="5"/>
      <c r="AD358" s="193">
        <f t="shared" si="219"/>
        <v>0</v>
      </c>
      <c r="AE358" s="190" t="b">
        <f t="shared" si="220"/>
        <v>1</v>
      </c>
    </row>
    <row r="359" spans="1:31" ht="16.5">
      <c r="A359" s="2">
        <f>+A358+0.01</f>
        <v>23.1</v>
      </c>
      <c r="B359" s="5" t="s">
        <v>327</v>
      </c>
      <c r="C359" s="262"/>
      <c r="D359" s="271"/>
      <c r="E359" s="262"/>
      <c r="F359" s="271"/>
      <c r="G359" s="271"/>
      <c r="H359" s="271"/>
      <c r="I359" s="539"/>
      <c r="J359" s="271"/>
      <c r="K359" s="262"/>
      <c r="L359" s="271"/>
      <c r="M359" s="262"/>
      <c r="N359" s="271"/>
      <c r="O359" s="249"/>
      <c r="P359" s="262"/>
      <c r="Q359" s="271"/>
      <c r="R359" s="262"/>
      <c r="S359" s="271"/>
      <c r="T359" s="262"/>
      <c r="U359" s="271"/>
      <c r="V359" s="262"/>
      <c r="W359" s="271"/>
      <c r="X359" s="249"/>
      <c r="Y359" s="262"/>
      <c r="Z359" s="271"/>
      <c r="AA359" s="262">
        <f t="shared" si="281"/>
        <v>0</v>
      </c>
      <c r="AB359" s="271">
        <f t="shared" si="281"/>
        <v>0</v>
      </c>
      <c r="AC359" s="5"/>
      <c r="AD359" s="193">
        <f t="shared" si="219"/>
        <v>0</v>
      </c>
      <c r="AE359" s="190" t="b">
        <f t="shared" si="220"/>
        <v>1</v>
      </c>
    </row>
    <row r="360" spans="1:31" ht="16.5">
      <c r="A360" s="2">
        <f t="shared" si="282"/>
        <v>23.110000000000003</v>
      </c>
      <c r="B360" s="5" t="s">
        <v>122</v>
      </c>
      <c r="C360" s="262"/>
      <c r="D360" s="271"/>
      <c r="E360" s="262"/>
      <c r="F360" s="271"/>
      <c r="G360" s="271"/>
      <c r="H360" s="271"/>
      <c r="I360" s="539"/>
      <c r="J360" s="271"/>
      <c r="K360" s="262"/>
      <c r="L360" s="271"/>
      <c r="M360" s="262"/>
      <c r="N360" s="271"/>
      <c r="O360" s="249"/>
      <c r="P360" s="262"/>
      <c r="Q360" s="271"/>
      <c r="R360" s="262"/>
      <c r="S360" s="271"/>
      <c r="T360" s="262"/>
      <c r="U360" s="271"/>
      <c r="V360" s="262"/>
      <c r="W360" s="271"/>
      <c r="X360" s="249"/>
      <c r="Y360" s="262"/>
      <c r="Z360" s="271"/>
      <c r="AA360" s="262">
        <f t="shared" si="281"/>
        <v>0</v>
      </c>
      <c r="AB360" s="271">
        <f t="shared" si="281"/>
        <v>0</v>
      </c>
      <c r="AC360" s="5"/>
      <c r="AD360" s="193">
        <f t="shared" si="219"/>
        <v>0</v>
      </c>
      <c r="AE360" s="190" t="b">
        <f t="shared" si="220"/>
        <v>1</v>
      </c>
    </row>
    <row r="361" spans="1:31" ht="16.5">
      <c r="A361" s="2">
        <f t="shared" si="282"/>
        <v>23.120000000000005</v>
      </c>
      <c r="B361" s="5" t="s">
        <v>273</v>
      </c>
      <c r="C361" s="262"/>
      <c r="D361" s="271"/>
      <c r="E361" s="262"/>
      <c r="F361" s="271"/>
      <c r="G361" s="271"/>
      <c r="H361" s="271"/>
      <c r="I361" s="539"/>
      <c r="J361" s="271"/>
      <c r="K361" s="262"/>
      <c r="L361" s="271"/>
      <c r="M361" s="262"/>
      <c r="N361" s="271"/>
      <c r="O361" s="249"/>
      <c r="P361" s="262"/>
      <c r="Q361" s="271"/>
      <c r="R361" s="262"/>
      <c r="S361" s="271"/>
      <c r="T361" s="262"/>
      <c r="U361" s="271"/>
      <c r="V361" s="262"/>
      <c r="W361" s="271"/>
      <c r="X361" s="249"/>
      <c r="Y361" s="262"/>
      <c r="Z361" s="271"/>
      <c r="AA361" s="262">
        <f t="shared" si="281"/>
        <v>0</v>
      </c>
      <c r="AB361" s="271">
        <f t="shared" si="281"/>
        <v>0</v>
      </c>
      <c r="AC361" s="5"/>
      <c r="AD361" s="193">
        <f t="shared" si="219"/>
        <v>0</v>
      </c>
      <c r="AE361" s="190" t="b">
        <f t="shared" si="220"/>
        <v>1</v>
      </c>
    </row>
    <row r="362" spans="1:31" ht="16.5">
      <c r="A362" s="2">
        <f t="shared" si="282"/>
        <v>23.130000000000006</v>
      </c>
      <c r="B362" s="5" t="s">
        <v>296</v>
      </c>
      <c r="C362" s="262"/>
      <c r="D362" s="271"/>
      <c r="E362" s="262"/>
      <c r="F362" s="271"/>
      <c r="G362" s="271"/>
      <c r="H362" s="271"/>
      <c r="I362" s="539"/>
      <c r="J362" s="271"/>
      <c r="K362" s="262"/>
      <c r="L362" s="271"/>
      <c r="M362" s="262"/>
      <c r="N362" s="271"/>
      <c r="O362" s="249"/>
      <c r="P362" s="262"/>
      <c r="Q362" s="271"/>
      <c r="R362" s="262"/>
      <c r="S362" s="271"/>
      <c r="T362" s="262"/>
      <c r="U362" s="271"/>
      <c r="V362" s="262"/>
      <c r="W362" s="271"/>
      <c r="X362" s="249"/>
      <c r="Y362" s="262"/>
      <c r="Z362" s="271"/>
      <c r="AA362" s="262">
        <f t="shared" si="281"/>
        <v>0</v>
      </c>
      <c r="AB362" s="271">
        <f t="shared" si="281"/>
        <v>0</v>
      </c>
      <c r="AC362" s="5"/>
      <c r="AD362" s="193">
        <f t="shared" si="219"/>
        <v>0</v>
      </c>
      <c r="AE362" s="190" t="b">
        <f t="shared" si="220"/>
        <v>1</v>
      </c>
    </row>
    <row r="363" spans="1:31" ht="16.5">
      <c r="A363" s="2">
        <f t="shared" si="282"/>
        <v>23.140000000000008</v>
      </c>
      <c r="B363" s="5" t="s">
        <v>123</v>
      </c>
      <c r="C363" s="262"/>
      <c r="D363" s="271"/>
      <c r="E363" s="262"/>
      <c r="F363" s="271"/>
      <c r="G363" s="271"/>
      <c r="H363" s="271"/>
      <c r="I363" s="539"/>
      <c r="J363" s="271"/>
      <c r="K363" s="262"/>
      <c r="L363" s="271"/>
      <c r="M363" s="262"/>
      <c r="N363" s="271"/>
      <c r="O363" s="250"/>
      <c r="P363" s="262"/>
      <c r="Q363" s="271"/>
      <c r="R363" s="262"/>
      <c r="S363" s="271"/>
      <c r="T363" s="262"/>
      <c r="U363" s="271"/>
      <c r="V363" s="262"/>
      <c r="W363" s="271"/>
      <c r="X363" s="250"/>
      <c r="Y363" s="262"/>
      <c r="Z363" s="271"/>
      <c r="AA363" s="262">
        <f t="shared" si="281"/>
        <v>0</v>
      </c>
      <c r="AB363" s="271">
        <f t="shared" si="281"/>
        <v>0</v>
      </c>
      <c r="AC363" s="5"/>
      <c r="AD363" s="193">
        <f t="shared" si="219"/>
        <v>0</v>
      </c>
      <c r="AE363" s="190" t="b">
        <f t="shared" si="220"/>
        <v>1</v>
      </c>
    </row>
    <row r="364" spans="1:31" ht="16.5">
      <c r="A364" s="2">
        <f t="shared" si="282"/>
        <v>23.150000000000009</v>
      </c>
      <c r="B364" s="7" t="s">
        <v>124</v>
      </c>
      <c r="C364" s="540"/>
      <c r="D364" s="656"/>
      <c r="E364" s="540"/>
      <c r="F364" s="656"/>
      <c r="G364" s="656"/>
      <c r="H364" s="656"/>
      <c r="I364" s="542"/>
      <c r="J364" s="656"/>
      <c r="K364" s="540"/>
      <c r="L364" s="656"/>
      <c r="M364" s="540"/>
      <c r="N364" s="656"/>
      <c r="O364" s="249"/>
      <c r="P364" s="540"/>
      <c r="Q364" s="656"/>
      <c r="R364" s="540"/>
      <c r="S364" s="656"/>
      <c r="T364" s="540"/>
      <c r="U364" s="656"/>
      <c r="V364" s="540"/>
      <c r="W364" s="656"/>
      <c r="X364" s="249"/>
      <c r="Y364" s="540"/>
      <c r="Z364" s="656"/>
      <c r="AA364" s="262">
        <f t="shared" si="281"/>
        <v>0</v>
      </c>
      <c r="AB364" s="271">
        <f t="shared" si="281"/>
        <v>0</v>
      </c>
      <c r="AC364" s="7"/>
      <c r="AD364" s="193">
        <f t="shared" si="219"/>
        <v>0</v>
      </c>
      <c r="AE364" s="190" t="b">
        <f t="shared" si="220"/>
        <v>1</v>
      </c>
    </row>
    <row r="365" spans="1:31" ht="28.5">
      <c r="A365" s="2">
        <f t="shared" si="282"/>
        <v>23.160000000000011</v>
      </c>
      <c r="B365" s="30" t="s">
        <v>125</v>
      </c>
      <c r="C365" s="264">
        <v>0</v>
      </c>
      <c r="D365" s="265">
        <v>0</v>
      </c>
      <c r="E365" s="264">
        <v>0</v>
      </c>
      <c r="F365" s="265">
        <v>0</v>
      </c>
      <c r="G365" s="265">
        <v>0</v>
      </c>
      <c r="H365" s="265">
        <v>0</v>
      </c>
      <c r="I365" s="571">
        <v>0</v>
      </c>
      <c r="J365" s="265">
        <v>0</v>
      </c>
      <c r="K365" s="264">
        <v>0</v>
      </c>
      <c r="L365" s="265">
        <v>0</v>
      </c>
      <c r="M365" s="264">
        <v>0</v>
      </c>
      <c r="N365" s="265">
        <v>0</v>
      </c>
      <c r="O365" s="603"/>
      <c r="P365" s="264"/>
      <c r="Q365" s="265"/>
      <c r="R365" s="264"/>
      <c r="S365" s="265"/>
      <c r="T365" s="264">
        <v>0</v>
      </c>
      <c r="U365" s="265">
        <v>0</v>
      </c>
      <c r="V365" s="264">
        <v>0</v>
      </c>
      <c r="W365" s="265">
        <v>0</v>
      </c>
      <c r="X365" s="603">
        <v>0.03</v>
      </c>
      <c r="Y365" s="264"/>
      <c r="Z365" s="265"/>
      <c r="AA365" s="262">
        <f t="shared" si="281"/>
        <v>0</v>
      </c>
      <c r="AB365" s="271">
        <f t="shared" si="281"/>
        <v>0</v>
      </c>
      <c r="AC365" s="30"/>
      <c r="AD365" s="193">
        <f t="shared" si="219"/>
        <v>0</v>
      </c>
      <c r="AE365" s="190" t="b">
        <f t="shared" si="220"/>
        <v>1</v>
      </c>
    </row>
    <row r="366" spans="1:31" ht="28.5">
      <c r="A366" s="2">
        <f t="shared" si="282"/>
        <v>23.170000000000012</v>
      </c>
      <c r="B366" s="30" t="s">
        <v>126</v>
      </c>
      <c r="C366" s="264">
        <v>0</v>
      </c>
      <c r="D366" s="265">
        <v>0</v>
      </c>
      <c r="E366" s="264">
        <v>0</v>
      </c>
      <c r="F366" s="265">
        <v>0</v>
      </c>
      <c r="G366" s="265">
        <v>0</v>
      </c>
      <c r="H366" s="265">
        <v>0</v>
      </c>
      <c r="I366" s="571">
        <v>0</v>
      </c>
      <c r="J366" s="265">
        <v>0</v>
      </c>
      <c r="K366" s="264">
        <v>0</v>
      </c>
      <c r="L366" s="265">
        <v>0</v>
      </c>
      <c r="M366" s="264">
        <v>0</v>
      </c>
      <c r="N366" s="265">
        <v>0</v>
      </c>
      <c r="O366" s="603"/>
      <c r="P366" s="264"/>
      <c r="Q366" s="265"/>
      <c r="R366" s="264"/>
      <c r="S366" s="265"/>
      <c r="T366" s="264">
        <v>0</v>
      </c>
      <c r="U366" s="265">
        <v>0</v>
      </c>
      <c r="V366" s="264">
        <v>0</v>
      </c>
      <c r="W366" s="265">
        <v>0</v>
      </c>
      <c r="X366" s="603">
        <v>0.03</v>
      </c>
      <c r="Y366" s="264"/>
      <c r="Z366" s="265"/>
      <c r="AA366" s="262">
        <f t="shared" si="281"/>
        <v>0</v>
      </c>
      <c r="AB366" s="271">
        <f t="shared" si="281"/>
        <v>0</v>
      </c>
      <c r="AC366" s="30"/>
      <c r="AD366" s="193">
        <f t="shared" si="219"/>
        <v>0</v>
      </c>
      <c r="AE366" s="190" t="b">
        <f t="shared" si="220"/>
        <v>1</v>
      </c>
    </row>
    <row r="367" spans="1:31" ht="28.5">
      <c r="A367" s="2">
        <f t="shared" si="282"/>
        <v>23.180000000000014</v>
      </c>
      <c r="B367" s="30" t="s">
        <v>127</v>
      </c>
      <c r="C367" s="588"/>
      <c r="D367" s="673"/>
      <c r="E367" s="588"/>
      <c r="F367" s="673"/>
      <c r="G367" s="673"/>
      <c r="H367" s="673"/>
      <c r="I367" s="589"/>
      <c r="J367" s="673"/>
      <c r="K367" s="588"/>
      <c r="L367" s="673"/>
      <c r="M367" s="588"/>
      <c r="N367" s="673"/>
      <c r="O367" s="252"/>
      <c r="P367" s="588"/>
      <c r="Q367" s="673"/>
      <c r="R367" s="588"/>
      <c r="S367" s="673"/>
      <c r="T367" s="588"/>
      <c r="U367" s="673"/>
      <c r="V367" s="588"/>
      <c r="W367" s="673"/>
      <c r="X367" s="252"/>
      <c r="Y367" s="588"/>
      <c r="Z367" s="673"/>
      <c r="AA367" s="262">
        <f t="shared" si="281"/>
        <v>0</v>
      </c>
      <c r="AB367" s="271">
        <f t="shared" si="281"/>
        <v>0</v>
      </c>
      <c r="AC367" s="30"/>
      <c r="AD367" s="193">
        <f t="shared" si="219"/>
        <v>0</v>
      </c>
      <c r="AE367" s="190" t="b">
        <f t="shared" si="220"/>
        <v>1</v>
      </c>
    </row>
    <row r="368" spans="1:31" ht="16.5">
      <c r="A368" s="2">
        <f t="shared" si="282"/>
        <v>23.190000000000015</v>
      </c>
      <c r="B368" s="7" t="s">
        <v>128</v>
      </c>
      <c r="C368" s="540"/>
      <c r="D368" s="656"/>
      <c r="E368" s="540"/>
      <c r="F368" s="656"/>
      <c r="G368" s="656"/>
      <c r="H368" s="656"/>
      <c r="I368" s="542"/>
      <c r="J368" s="656"/>
      <c r="K368" s="540"/>
      <c r="L368" s="656"/>
      <c r="M368" s="540"/>
      <c r="N368" s="656"/>
      <c r="O368" s="249"/>
      <c r="P368" s="540"/>
      <c r="Q368" s="656"/>
      <c r="R368" s="540"/>
      <c r="S368" s="656"/>
      <c r="T368" s="540"/>
      <c r="U368" s="656"/>
      <c r="V368" s="540"/>
      <c r="W368" s="656"/>
      <c r="X368" s="249"/>
      <c r="Y368" s="540"/>
      <c r="Z368" s="656"/>
      <c r="AA368" s="262">
        <f t="shared" si="281"/>
        <v>0</v>
      </c>
      <c r="AB368" s="271">
        <f t="shared" si="281"/>
        <v>0</v>
      </c>
      <c r="AC368" s="7"/>
      <c r="AD368" s="193">
        <f t="shared" si="219"/>
        <v>0</v>
      </c>
      <c r="AE368" s="190" t="b">
        <f t="shared" si="220"/>
        <v>1</v>
      </c>
    </row>
    <row r="369" spans="1:31" ht="16.5">
      <c r="A369" s="2">
        <f t="shared" si="282"/>
        <v>23.200000000000017</v>
      </c>
      <c r="B369" s="7" t="s">
        <v>129</v>
      </c>
      <c r="C369" s="540"/>
      <c r="D369" s="656"/>
      <c r="E369" s="540"/>
      <c r="F369" s="656"/>
      <c r="G369" s="656"/>
      <c r="H369" s="656"/>
      <c r="I369" s="542"/>
      <c r="J369" s="656"/>
      <c r="K369" s="540"/>
      <c r="L369" s="656"/>
      <c r="M369" s="540"/>
      <c r="N369" s="656"/>
      <c r="O369" s="249"/>
      <c r="P369" s="540"/>
      <c r="Q369" s="656"/>
      <c r="R369" s="540"/>
      <c r="S369" s="656"/>
      <c r="T369" s="540"/>
      <c r="U369" s="656"/>
      <c r="V369" s="540"/>
      <c r="W369" s="656"/>
      <c r="X369" s="249"/>
      <c r="Y369" s="540"/>
      <c r="Z369" s="656"/>
      <c r="AA369" s="262">
        <f t="shared" si="281"/>
        <v>0</v>
      </c>
      <c r="AB369" s="271">
        <f t="shared" si="281"/>
        <v>0</v>
      </c>
      <c r="AC369" s="7"/>
      <c r="AD369" s="193">
        <f t="shared" si="219"/>
        <v>0</v>
      </c>
      <c r="AE369" s="190" t="b">
        <f t="shared" si="220"/>
        <v>1</v>
      </c>
    </row>
    <row r="370" spans="1:31" ht="16.5">
      <c r="A370" s="2">
        <f t="shared" si="282"/>
        <v>23.210000000000019</v>
      </c>
      <c r="B370" s="5" t="s">
        <v>134</v>
      </c>
      <c r="C370" s="540"/>
      <c r="D370" s="656"/>
      <c r="E370" s="540"/>
      <c r="F370" s="656"/>
      <c r="G370" s="656"/>
      <c r="H370" s="656"/>
      <c r="I370" s="542"/>
      <c r="J370" s="656"/>
      <c r="K370" s="540"/>
      <c r="L370" s="656"/>
      <c r="M370" s="540"/>
      <c r="N370" s="656"/>
      <c r="O370" s="230"/>
      <c r="P370" s="540"/>
      <c r="Q370" s="656"/>
      <c r="R370" s="540"/>
      <c r="S370" s="656"/>
      <c r="T370" s="540"/>
      <c r="U370" s="656"/>
      <c r="V370" s="540"/>
      <c r="W370" s="656"/>
      <c r="X370" s="230"/>
      <c r="Y370" s="540"/>
      <c r="Z370" s="656"/>
      <c r="AA370" s="262">
        <f t="shared" si="281"/>
        <v>0</v>
      </c>
      <c r="AB370" s="271">
        <f t="shared" si="281"/>
        <v>0</v>
      </c>
      <c r="AC370" s="7"/>
      <c r="AD370" s="193">
        <f t="shared" si="219"/>
        <v>0</v>
      </c>
      <c r="AE370" s="190" t="b">
        <f t="shared" si="220"/>
        <v>1</v>
      </c>
    </row>
    <row r="371" spans="1:31" ht="16.5">
      <c r="A371" s="2">
        <f t="shared" si="282"/>
        <v>23.22000000000002</v>
      </c>
      <c r="B371" s="5" t="s">
        <v>135</v>
      </c>
      <c r="C371" s="540"/>
      <c r="D371" s="656"/>
      <c r="E371" s="540"/>
      <c r="F371" s="656"/>
      <c r="G371" s="656"/>
      <c r="H371" s="656"/>
      <c r="I371" s="542"/>
      <c r="J371" s="656"/>
      <c r="K371" s="540"/>
      <c r="L371" s="656"/>
      <c r="M371" s="540"/>
      <c r="N371" s="656"/>
      <c r="O371" s="230"/>
      <c r="P371" s="540"/>
      <c r="Q371" s="656"/>
      <c r="R371" s="540"/>
      <c r="S371" s="656"/>
      <c r="T371" s="540"/>
      <c r="U371" s="656"/>
      <c r="V371" s="540"/>
      <c r="W371" s="656"/>
      <c r="X371" s="230"/>
      <c r="Y371" s="540"/>
      <c r="Z371" s="656"/>
      <c r="AA371" s="262">
        <f t="shared" si="281"/>
        <v>0</v>
      </c>
      <c r="AB371" s="271">
        <f t="shared" si="281"/>
        <v>0</v>
      </c>
      <c r="AC371" s="7"/>
      <c r="AD371" s="193">
        <f t="shared" si="219"/>
        <v>0</v>
      </c>
      <c r="AE371" s="190" t="b">
        <f t="shared" si="220"/>
        <v>1</v>
      </c>
    </row>
    <row r="372" spans="1:31" ht="16.5">
      <c r="A372" s="2">
        <f t="shared" si="282"/>
        <v>23.230000000000022</v>
      </c>
      <c r="B372" s="5" t="s">
        <v>136</v>
      </c>
      <c r="C372" s="540"/>
      <c r="D372" s="656"/>
      <c r="E372" s="540"/>
      <c r="F372" s="656"/>
      <c r="G372" s="656"/>
      <c r="H372" s="656"/>
      <c r="I372" s="542"/>
      <c r="J372" s="656"/>
      <c r="K372" s="540"/>
      <c r="L372" s="656"/>
      <c r="M372" s="540"/>
      <c r="N372" s="656"/>
      <c r="O372" s="230"/>
      <c r="P372" s="540"/>
      <c r="Q372" s="656"/>
      <c r="R372" s="540"/>
      <c r="S372" s="656"/>
      <c r="T372" s="540"/>
      <c r="U372" s="656"/>
      <c r="V372" s="540"/>
      <c r="W372" s="656"/>
      <c r="X372" s="230"/>
      <c r="Y372" s="540"/>
      <c r="Z372" s="656"/>
      <c r="AA372" s="262">
        <f t="shared" si="281"/>
        <v>0</v>
      </c>
      <c r="AB372" s="271">
        <f t="shared" si="281"/>
        <v>0</v>
      </c>
      <c r="AC372" s="7"/>
      <c r="AD372" s="193">
        <f t="shared" si="219"/>
        <v>0</v>
      </c>
      <c r="AE372" s="190" t="b">
        <f t="shared" si="220"/>
        <v>1</v>
      </c>
    </row>
    <row r="373" spans="1:31" ht="30">
      <c r="A373" s="2"/>
      <c r="B373" s="31" t="s">
        <v>372</v>
      </c>
      <c r="C373" s="540"/>
      <c r="D373" s="656"/>
      <c r="E373" s="540"/>
      <c r="F373" s="656"/>
      <c r="G373" s="656"/>
      <c r="H373" s="656"/>
      <c r="I373" s="542"/>
      <c r="J373" s="656"/>
      <c r="K373" s="540"/>
      <c r="L373" s="656"/>
      <c r="M373" s="540"/>
      <c r="N373" s="656"/>
      <c r="O373" s="230"/>
      <c r="P373" s="540"/>
      <c r="Q373" s="656"/>
      <c r="R373" s="540"/>
      <c r="S373" s="656"/>
      <c r="T373" s="540"/>
      <c r="U373" s="656"/>
      <c r="V373" s="540"/>
      <c r="W373" s="656"/>
      <c r="X373" s="230"/>
      <c r="Y373" s="540"/>
      <c r="Z373" s="656"/>
      <c r="AA373" s="262">
        <f t="shared" si="281"/>
        <v>0</v>
      </c>
      <c r="AB373" s="271">
        <f t="shared" si="281"/>
        <v>0</v>
      </c>
      <c r="AC373" s="7"/>
      <c r="AD373" s="193">
        <f t="shared" si="219"/>
        <v>0</v>
      </c>
      <c r="AE373" s="190" t="b">
        <f t="shared" si="220"/>
        <v>1</v>
      </c>
    </row>
    <row r="374" spans="1:31" ht="16.5">
      <c r="A374" s="2"/>
      <c r="B374" s="31" t="s">
        <v>349</v>
      </c>
      <c r="C374" s="264">
        <v>0</v>
      </c>
      <c r="D374" s="265">
        <v>0</v>
      </c>
      <c r="E374" s="264">
        <v>0</v>
      </c>
      <c r="F374" s="265">
        <v>0</v>
      </c>
      <c r="G374" s="265">
        <v>0</v>
      </c>
      <c r="H374" s="265">
        <v>0</v>
      </c>
      <c r="I374" s="571">
        <v>0</v>
      </c>
      <c r="J374" s="265">
        <v>0</v>
      </c>
      <c r="K374" s="264">
        <v>0</v>
      </c>
      <c r="L374" s="265">
        <v>0</v>
      </c>
      <c r="M374" s="264">
        <v>0</v>
      </c>
      <c r="N374" s="265">
        <v>0</v>
      </c>
      <c r="O374" s="603">
        <v>0</v>
      </c>
      <c r="P374" s="264">
        <v>0</v>
      </c>
      <c r="Q374" s="265">
        <f t="shared" ref="Q374:Q376" si="293">P374*O374</f>
        <v>0</v>
      </c>
      <c r="R374" s="264">
        <f t="shared" ref="R374:R376" si="294">P374</f>
        <v>0</v>
      </c>
      <c r="S374" s="265">
        <f t="shared" ref="S374:S376" si="295">Q374</f>
        <v>0</v>
      </c>
      <c r="T374" s="264">
        <v>0</v>
      </c>
      <c r="U374" s="265">
        <v>0</v>
      </c>
      <c r="V374" s="264">
        <v>0</v>
      </c>
      <c r="W374" s="265">
        <v>0</v>
      </c>
      <c r="X374" s="603"/>
      <c r="Y374" s="264">
        <v>0</v>
      </c>
      <c r="Z374" s="265">
        <f t="shared" ref="Z374:Z376" si="296">Y374*X374</f>
        <v>0</v>
      </c>
      <c r="AA374" s="262">
        <f t="shared" si="281"/>
        <v>0</v>
      </c>
      <c r="AB374" s="271">
        <f t="shared" si="281"/>
        <v>0</v>
      </c>
      <c r="AC374" s="7"/>
      <c r="AD374" s="193">
        <f t="shared" si="219"/>
        <v>0</v>
      </c>
      <c r="AE374" s="190" t="b">
        <f t="shared" si="220"/>
        <v>1</v>
      </c>
    </row>
    <row r="375" spans="1:31" ht="16.5">
      <c r="A375" s="2"/>
      <c r="B375" s="31" t="s">
        <v>373</v>
      </c>
      <c r="C375" s="264">
        <v>0</v>
      </c>
      <c r="D375" s="265">
        <v>0</v>
      </c>
      <c r="E375" s="264">
        <v>0</v>
      </c>
      <c r="F375" s="265">
        <v>0</v>
      </c>
      <c r="G375" s="265">
        <v>0</v>
      </c>
      <c r="H375" s="265">
        <v>0</v>
      </c>
      <c r="I375" s="571">
        <v>0</v>
      </c>
      <c r="J375" s="265">
        <v>0</v>
      </c>
      <c r="K375" s="264">
        <v>0</v>
      </c>
      <c r="L375" s="265">
        <v>0</v>
      </c>
      <c r="M375" s="264">
        <v>0</v>
      </c>
      <c r="N375" s="265">
        <v>0</v>
      </c>
      <c r="O375" s="603">
        <v>0</v>
      </c>
      <c r="P375" s="264">
        <v>0</v>
      </c>
      <c r="Q375" s="265">
        <f t="shared" si="293"/>
        <v>0</v>
      </c>
      <c r="R375" s="264">
        <f t="shared" si="294"/>
        <v>0</v>
      </c>
      <c r="S375" s="265">
        <f t="shared" si="295"/>
        <v>0</v>
      </c>
      <c r="T375" s="264">
        <v>0</v>
      </c>
      <c r="U375" s="265">
        <v>0</v>
      </c>
      <c r="V375" s="264">
        <v>0</v>
      </c>
      <c r="W375" s="265">
        <v>0</v>
      </c>
      <c r="X375" s="603"/>
      <c r="Y375" s="264">
        <v>0</v>
      </c>
      <c r="Z375" s="265">
        <f t="shared" si="296"/>
        <v>0</v>
      </c>
      <c r="AA375" s="262">
        <f t="shared" si="281"/>
        <v>0</v>
      </c>
      <c r="AB375" s="271">
        <f t="shared" si="281"/>
        <v>0</v>
      </c>
      <c r="AC375" s="7"/>
      <c r="AD375" s="193">
        <f t="shared" si="219"/>
        <v>0</v>
      </c>
      <c r="AE375" s="190" t="b">
        <f t="shared" si="220"/>
        <v>1</v>
      </c>
    </row>
    <row r="376" spans="1:31" ht="16.5">
      <c r="A376" s="2"/>
      <c r="B376" s="31" t="s">
        <v>296</v>
      </c>
      <c r="C376" s="264">
        <v>0</v>
      </c>
      <c r="D376" s="265">
        <v>0</v>
      </c>
      <c r="E376" s="264">
        <v>0</v>
      </c>
      <c r="F376" s="265">
        <v>0</v>
      </c>
      <c r="G376" s="265">
        <v>0</v>
      </c>
      <c r="H376" s="265">
        <v>0</v>
      </c>
      <c r="I376" s="571">
        <v>0</v>
      </c>
      <c r="J376" s="265">
        <v>0</v>
      </c>
      <c r="K376" s="264">
        <v>0</v>
      </c>
      <c r="L376" s="265">
        <v>0</v>
      </c>
      <c r="M376" s="264">
        <v>0</v>
      </c>
      <c r="N376" s="265">
        <v>0</v>
      </c>
      <c r="O376" s="603">
        <v>0</v>
      </c>
      <c r="P376" s="264">
        <v>0</v>
      </c>
      <c r="Q376" s="265">
        <f t="shared" si="293"/>
        <v>0</v>
      </c>
      <c r="R376" s="264">
        <f t="shared" si="294"/>
        <v>0</v>
      </c>
      <c r="S376" s="265">
        <f t="shared" si="295"/>
        <v>0</v>
      </c>
      <c r="T376" s="264">
        <v>0</v>
      </c>
      <c r="U376" s="265">
        <v>0</v>
      </c>
      <c r="V376" s="264">
        <v>0</v>
      </c>
      <c r="W376" s="265">
        <v>0</v>
      </c>
      <c r="X376" s="603"/>
      <c r="Y376" s="264">
        <v>0</v>
      </c>
      <c r="Z376" s="265">
        <f t="shared" si="296"/>
        <v>0</v>
      </c>
      <c r="AA376" s="262">
        <f t="shared" si="281"/>
        <v>0</v>
      </c>
      <c r="AB376" s="271">
        <f t="shared" si="281"/>
        <v>0</v>
      </c>
      <c r="AC376" s="7"/>
      <c r="AD376" s="193">
        <f t="shared" si="219"/>
        <v>0</v>
      </c>
      <c r="AE376" s="190" t="b">
        <f t="shared" si="220"/>
        <v>1</v>
      </c>
    </row>
    <row r="377" spans="1:31" ht="28.5">
      <c r="A377" s="2">
        <v>23.24</v>
      </c>
      <c r="B377" s="8" t="s">
        <v>130</v>
      </c>
      <c r="C377" s="270"/>
      <c r="D377" s="657"/>
      <c r="E377" s="270"/>
      <c r="F377" s="657"/>
      <c r="G377" s="657"/>
      <c r="H377" s="657"/>
      <c r="I377" s="543"/>
      <c r="J377" s="657"/>
      <c r="K377" s="270"/>
      <c r="L377" s="657"/>
      <c r="M377" s="270"/>
      <c r="N377" s="657"/>
      <c r="O377" s="231"/>
      <c r="P377" s="270"/>
      <c r="Q377" s="657"/>
      <c r="R377" s="270"/>
      <c r="S377" s="657"/>
      <c r="T377" s="270"/>
      <c r="U377" s="657"/>
      <c r="V377" s="270"/>
      <c r="W377" s="657"/>
      <c r="X377" s="231"/>
      <c r="Y377" s="270"/>
      <c r="Z377" s="657"/>
      <c r="AA377" s="270"/>
      <c r="AB377" s="657"/>
      <c r="AC377" s="8"/>
      <c r="AD377" s="193">
        <f t="shared" si="219"/>
        <v>0</v>
      </c>
      <c r="AE377" s="190" t="b">
        <f t="shared" si="220"/>
        <v>1</v>
      </c>
    </row>
    <row r="378" spans="1:31" ht="42.75">
      <c r="A378" s="2"/>
      <c r="B378" s="7" t="s">
        <v>131</v>
      </c>
      <c r="C378" s="540"/>
      <c r="D378" s="656"/>
      <c r="E378" s="540"/>
      <c r="F378" s="656"/>
      <c r="G378" s="656"/>
      <c r="H378" s="656"/>
      <c r="I378" s="542"/>
      <c r="J378" s="656"/>
      <c r="K378" s="540"/>
      <c r="L378" s="656"/>
      <c r="M378" s="540"/>
      <c r="N378" s="656"/>
      <c r="O378" s="249"/>
      <c r="P378" s="540"/>
      <c r="Q378" s="656"/>
      <c r="R378" s="540"/>
      <c r="S378" s="656"/>
      <c r="T378" s="540"/>
      <c r="U378" s="656"/>
      <c r="V378" s="540"/>
      <c r="W378" s="656"/>
      <c r="X378" s="249"/>
      <c r="Y378" s="540"/>
      <c r="Z378" s="656"/>
      <c r="AA378" s="262">
        <f t="shared" ref="AA378:AB382" si="297">Y378+V378+T378</f>
        <v>0</v>
      </c>
      <c r="AB378" s="271">
        <f t="shared" si="297"/>
        <v>0</v>
      </c>
      <c r="AC378" s="7"/>
      <c r="AD378" s="193">
        <f t="shared" si="219"/>
        <v>0</v>
      </c>
      <c r="AE378" s="190" t="b">
        <f t="shared" si="220"/>
        <v>1</v>
      </c>
    </row>
    <row r="379" spans="1:31" ht="16.5">
      <c r="A379" s="2"/>
      <c r="B379" s="7" t="s">
        <v>132</v>
      </c>
      <c r="C379" s="540"/>
      <c r="D379" s="656"/>
      <c r="E379" s="540"/>
      <c r="F379" s="656"/>
      <c r="G379" s="656"/>
      <c r="H379" s="656"/>
      <c r="I379" s="542"/>
      <c r="J379" s="656"/>
      <c r="K379" s="540"/>
      <c r="L379" s="656"/>
      <c r="M379" s="540"/>
      <c r="N379" s="656"/>
      <c r="O379" s="249"/>
      <c r="P379" s="540"/>
      <c r="Q379" s="656"/>
      <c r="R379" s="540"/>
      <c r="S379" s="656"/>
      <c r="T379" s="540"/>
      <c r="U379" s="656"/>
      <c r="V379" s="540"/>
      <c r="W379" s="656"/>
      <c r="X379" s="249"/>
      <c r="Y379" s="540"/>
      <c r="Z379" s="656"/>
      <c r="AA379" s="262">
        <f t="shared" si="297"/>
        <v>0</v>
      </c>
      <c r="AB379" s="271">
        <f t="shared" si="297"/>
        <v>0</v>
      </c>
      <c r="AC379" s="7"/>
      <c r="AD379" s="193">
        <f t="shared" si="219"/>
        <v>0</v>
      </c>
      <c r="AE379" s="190" t="b">
        <f t="shared" si="220"/>
        <v>1</v>
      </c>
    </row>
    <row r="380" spans="1:31" ht="16.5">
      <c r="A380" s="2"/>
      <c r="B380" s="7" t="s">
        <v>133</v>
      </c>
      <c r="C380" s="540"/>
      <c r="D380" s="656"/>
      <c r="E380" s="540"/>
      <c r="F380" s="656"/>
      <c r="G380" s="656"/>
      <c r="H380" s="656"/>
      <c r="I380" s="542"/>
      <c r="J380" s="656"/>
      <c r="K380" s="540"/>
      <c r="L380" s="656"/>
      <c r="M380" s="540"/>
      <c r="N380" s="656"/>
      <c r="O380" s="230"/>
      <c r="P380" s="540"/>
      <c r="Q380" s="656"/>
      <c r="R380" s="540"/>
      <c r="S380" s="656"/>
      <c r="T380" s="540"/>
      <c r="U380" s="656"/>
      <c r="V380" s="540"/>
      <c r="W380" s="656"/>
      <c r="X380" s="230"/>
      <c r="Y380" s="540"/>
      <c r="Z380" s="656"/>
      <c r="AA380" s="262">
        <f t="shared" si="297"/>
        <v>0</v>
      </c>
      <c r="AB380" s="271">
        <f t="shared" si="297"/>
        <v>0</v>
      </c>
      <c r="AC380" s="7"/>
      <c r="AD380" s="193">
        <f t="shared" si="219"/>
        <v>0</v>
      </c>
      <c r="AE380" s="190" t="b">
        <f t="shared" si="220"/>
        <v>1</v>
      </c>
    </row>
    <row r="381" spans="1:31" ht="28.5">
      <c r="A381" s="2"/>
      <c r="B381" s="7" t="s">
        <v>301</v>
      </c>
      <c r="C381" s="540"/>
      <c r="D381" s="656"/>
      <c r="E381" s="540"/>
      <c r="F381" s="656"/>
      <c r="G381" s="656"/>
      <c r="H381" s="656"/>
      <c r="I381" s="542"/>
      <c r="J381" s="656"/>
      <c r="K381" s="540"/>
      <c r="L381" s="656"/>
      <c r="M381" s="540"/>
      <c r="N381" s="656"/>
      <c r="O381" s="230"/>
      <c r="P381" s="540"/>
      <c r="Q381" s="656"/>
      <c r="R381" s="540"/>
      <c r="S381" s="656"/>
      <c r="T381" s="540"/>
      <c r="U381" s="656"/>
      <c r="V381" s="540"/>
      <c r="W381" s="656"/>
      <c r="X381" s="230"/>
      <c r="Y381" s="540"/>
      <c r="Z381" s="656"/>
      <c r="AA381" s="262">
        <f t="shared" si="297"/>
        <v>0</v>
      </c>
      <c r="AB381" s="271">
        <f t="shared" si="297"/>
        <v>0</v>
      </c>
      <c r="AC381" s="7"/>
      <c r="AD381" s="193">
        <f t="shared" si="219"/>
        <v>0</v>
      </c>
      <c r="AE381" s="190" t="b">
        <f t="shared" si="220"/>
        <v>1</v>
      </c>
    </row>
    <row r="382" spans="1:31" ht="42.75">
      <c r="A382" s="2">
        <f>+A377+0.01</f>
        <v>23.25</v>
      </c>
      <c r="B382" s="7" t="s">
        <v>313</v>
      </c>
      <c r="C382" s="540"/>
      <c r="D382" s="656"/>
      <c r="E382" s="540"/>
      <c r="F382" s="656"/>
      <c r="G382" s="656"/>
      <c r="H382" s="656"/>
      <c r="I382" s="542"/>
      <c r="J382" s="656"/>
      <c r="K382" s="540"/>
      <c r="L382" s="656"/>
      <c r="M382" s="540"/>
      <c r="N382" s="656"/>
      <c r="O382" s="230"/>
      <c r="P382" s="540"/>
      <c r="Q382" s="656"/>
      <c r="R382" s="540"/>
      <c r="S382" s="656"/>
      <c r="T382" s="540"/>
      <c r="U382" s="656"/>
      <c r="V382" s="540"/>
      <c r="W382" s="656"/>
      <c r="X382" s="230"/>
      <c r="Y382" s="540"/>
      <c r="Z382" s="656"/>
      <c r="AA382" s="262">
        <f t="shared" si="297"/>
        <v>0</v>
      </c>
      <c r="AB382" s="271">
        <f t="shared" si="297"/>
        <v>0</v>
      </c>
      <c r="AC382" s="7"/>
      <c r="AD382" s="193">
        <f t="shared" si="219"/>
        <v>0</v>
      </c>
      <c r="AE382" s="190" t="b">
        <f t="shared" si="220"/>
        <v>1</v>
      </c>
    </row>
    <row r="383" spans="1:31" s="279" customFormat="1" ht="16.5">
      <c r="A383" s="182"/>
      <c r="B383" s="185" t="s">
        <v>16</v>
      </c>
      <c r="C383" s="268">
        <f>SUM(C350:C382)</f>
        <v>6</v>
      </c>
      <c r="D383" s="302">
        <f t="shared" ref="D383:N383" si="298">SUM(D350:D382)</f>
        <v>106.52</v>
      </c>
      <c r="E383" s="268">
        <f t="shared" si="298"/>
        <v>6</v>
      </c>
      <c r="F383" s="302">
        <f t="shared" si="298"/>
        <v>38.76</v>
      </c>
      <c r="G383" s="302">
        <f t="shared" si="298"/>
        <v>100</v>
      </c>
      <c r="H383" s="302">
        <f t="shared" si="298"/>
        <v>33.505444986856922</v>
      </c>
      <c r="I383" s="361">
        <f t="shared" si="298"/>
        <v>0</v>
      </c>
      <c r="J383" s="302">
        <f t="shared" si="298"/>
        <v>67.760000000000005</v>
      </c>
      <c r="K383" s="268">
        <f t="shared" si="298"/>
        <v>0</v>
      </c>
      <c r="L383" s="302">
        <f t="shared" si="298"/>
        <v>70.83</v>
      </c>
      <c r="M383" s="268">
        <f t="shared" si="298"/>
        <v>0</v>
      </c>
      <c r="N383" s="302">
        <f t="shared" si="298"/>
        <v>0</v>
      </c>
      <c r="O383" s="268"/>
      <c r="P383" s="268">
        <f t="shared" ref="P383" si="299">SUM(P350:P382)</f>
        <v>0</v>
      </c>
      <c r="Q383" s="302">
        <f>SUM(Q350:Q382)</f>
        <v>0</v>
      </c>
      <c r="R383" s="268">
        <f t="shared" ref="R383" si="300">SUM(R350:R382)</f>
        <v>0</v>
      </c>
      <c r="S383" s="302">
        <f>SUM(S350:S382)</f>
        <v>70.83</v>
      </c>
      <c r="T383" s="268">
        <f t="shared" ref="T383:W383" si="301">SUM(T350:T382)</f>
        <v>0</v>
      </c>
      <c r="U383" s="302">
        <f t="shared" si="301"/>
        <v>70.83</v>
      </c>
      <c r="V383" s="268">
        <f t="shared" si="301"/>
        <v>0</v>
      </c>
      <c r="W383" s="302">
        <f t="shared" si="301"/>
        <v>0</v>
      </c>
      <c r="X383" s="268"/>
      <c r="Y383" s="268">
        <f t="shared" ref="Y383" si="302">SUM(Y350:Y382)</f>
        <v>0</v>
      </c>
      <c r="Z383" s="302">
        <f>SUM(Z350:Z382)</f>
        <v>0</v>
      </c>
      <c r="AA383" s="268">
        <f t="shared" ref="AA383" si="303">SUM(AA350:AA382)</f>
        <v>0</v>
      </c>
      <c r="AB383" s="302">
        <f>SUM(AB350:AB382)</f>
        <v>70.83</v>
      </c>
      <c r="AC383" s="185"/>
      <c r="AD383" s="278">
        <f t="shared" si="219"/>
        <v>70.83</v>
      </c>
      <c r="AE383" s="279" t="b">
        <f t="shared" si="220"/>
        <v>0</v>
      </c>
    </row>
    <row r="384" spans="1:31" ht="16.5">
      <c r="A384" s="307" t="s">
        <v>137</v>
      </c>
      <c r="B384" s="3" t="s">
        <v>138</v>
      </c>
      <c r="C384" s="17"/>
      <c r="D384" s="276"/>
      <c r="E384" s="17"/>
      <c r="F384" s="276"/>
      <c r="G384" s="276"/>
      <c r="H384" s="276"/>
      <c r="I384" s="359"/>
      <c r="J384" s="276"/>
      <c r="K384" s="17"/>
      <c r="L384" s="276"/>
      <c r="M384" s="17"/>
      <c r="N384" s="276"/>
      <c r="O384" s="239"/>
      <c r="P384" s="17"/>
      <c r="Q384" s="276"/>
      <c r="R384" s="17"/>
      <c r="S384" s="276"/>
      <c r="T384" s="17"/>
      <c r="U384" s="276"/>
      <c r="V384" s="17"/>
      <c r="W384" s="276"/>
      <c r="X384" s="239"/>
      <c r="Y384" s="17"/>
      <c r="Z384" s="276"/>
      <c r="AA384" s="17"/>
      <c r="AB384" s="276"/>
      <c r="AC384" s="3"/>
      <c r="AD384" s="193">
        <f t="shared" si="219"/>
        <v>0</v>
      </c>
      <c r="AE384" s="190" t="b">
        <f t="shared" si="220"/>
        <v>1</v>
      </c>
    </row>
    <row r="385" spans="1:31" ht="16.5">
      <c r="A385" s="4">
        <v>24</v>
      </c>
      <c r="B385" s="3" t="s">
        <v>139</v>
      </c>
      <c r="C385" s="17"/>
      <c r="D385" s="276"/>
      <c r="E385" s="17"/>
      <c r="F385" s="276"/>
      <c r="G385" s="276"/>
      <c r="H385" s="276"/>
      <c r="I385" s="359"/>
      <c r="J385" s="276"/>
      <c r="K385" s="17"/>
      <c r="L385" s="276"/>
      <c r="M385" s="17"/>
      <c r="N385" s="276"/>
      <c r="O385" s="239"/>
      <c r="P385" s="17"/>
      <c r="Q385" s="276"/>
      <c r="R385" s="17"/>
      <c r="S385" s="276"/>
      <c r="T385" s="17"/>
      <c r="U385" s="276"/>
      <c r="V385" s="17"/>
      <c r="W385" s="276"/>
      <c r="X385" s="239"/>
      <c r="Y385" s="17"/>
      <c r="Z385" s="276"/>
      <c r="AA385" s="17"/>
      <c r="AB385" s="276"/>
      <c r="AC385" s="3"/>
      <c r="AD385" s="193">
        <f t="shared" si="219"/>
        <v>0</v>
      </c>
      <c r="AE385" s="190" t="b">
        <f t="shared" si="220"/>
        <v>1</v>
      </c>
    </row>
    <row r="386" spans="1:31" ht="16.5">
      <c r="A386" s="2">
        <v>24.01</v>
      </c>
      <c r="B386" s="5" t="s">
        <v>140</v>
      </c>
      <c r="C386" s="262"/>
      <c r="D386" s="271"/>
      <c r="E386" s="262"/>
      <c r="F386" s="271"/>
      <c r="G386" s="271"/>
      <c r="H386" s="271"/>
      <c r="I386" s="539"/>
      <c r="J386" s="271"/>
      <c r="K386" s="262"/>
      <c r="L386" s="271"/>
      <c r="M386" s="262"/>
      <c r="N386" s="271"/>
      <c r="O386" s="229"/>
      <c r="P386" s="262"/>
      <c r="Q386" s="271"/>
      <c r="R386" s="262"/>
      <c r="S386" s="271"/>
      <c r="T386" s="262"/>
      <c r="U386" s="271"/>
      <c r="V386" s="262"/>
      <c r="W386" s="271"/>
      <c r="X386" s="229"/>
      <c r="Y386" s="262"/>
      <c r="Z386" s="271"/>
      <c r="AA386" s="262"/>
      <c r="AB386" s="271"/>
      <c r="AC386" s="5"/>
      <c r="AD386" s="193">
        <f t="shared" si="219"/>
        <v>0</v>
      </c>
      <c r="AE386" s="190" t="b">
        <f t="shared" si="220"/>
        <v>1</v>
      </c>
    </row>
    <row r="387" spans="1:31" ht="16.5">
      <c r="A387" s="2"/>
      <c r="B387" s="5" t="s">
        <v>141</v>
      </c>
      <c r="C387" s="264">
        <v>1</v>
      </c>
      <c r="D387" s="265">
        <v>7</v>
      </c>
      <c r="E387" s="264">
        <v>1</v>
      </c>
      <c r="F387" s="265">
        <v>6.3</v>
      </c>
      <c r="G387" s="265">
        <f t="shared" ref="G387:H387" si="304">E387/C387*100</f>
        <v>100</v>
      </c>
      <c r="H387" s="265">
        <f t="shared" si="304"/>
        <v>90</v>
      </c>
      <c r="I387" s="539">
        <f t="shared" ref="I387:I389" si="305">C387-E387</f>
        <v>0</v>
      </c>
      <c r="J387" s="271">
        <f t="shared" ref="J387:J389" si="306">D387-F387</f>
        <v>0.70000000000000018</v>
      </c>
      <c r="K387" s="264">
        <v>0</v>
      </c>
      <c r="L387" s="265">
        <v>0</v>
      </c>
      <c r="M387" s="264">
        <v>0</v>
      </c>
      <c r="N387" s="265">
        <v>0</v>
      </c>
      <c r="O387" s="269"/>
      <c r="P387" s="264">
        <v>1</v>
      </c>
      <c r="Q387" s="265">
        <v>10.666666666666666</v>
      </c>
      <c r="R387" s="264">
        <f t="shared" ref="R387:S387" si="307">P387</f>
        <v>1</v>
      </c>
      <c r="S387" s="265">
        <f t="shared" si="307"/>
        <v>10.666666666666666</v>
      </c>
      <c r="T387" s="264">
        <v>0</v>
      </c>
      <c r="U387" s="265">
        <v>0</v>
      </c>
      <c r="V387" s="264">
        <v>0</v>
      </c>
      <c r="W387" s="265">
        <v>0</v>
      </c>
      <c r="X387" s="269"/>
      <c r="Y387" s="264">
        <v>1</v>
      </c>
      <c r="Z387" s="602">
        <v>9.9499999999999993</v>
      </c>
      <c r="AA387" s="262">
        <f t="shared" ref="AA387:AB389" si="308">Y387+V387+T387</f>
        <v>1</v>
      </c>
      <c r="AB387" s="271">
        <f t="shared" si="308"/>
        <v>9.9499999999999993</v>
      </c>
      <c r="AC387" s="305"/>
      <c r="AD387" s="193">
        <f t="shared" si="219"/>
        <v>9.9499999999999993</v>
      </c>
      <c r="AE387" s="190" t="b">
        <f t="shared" si="220"/>
        <v>1</v>
      </c>
    </row>
    <row r="388" spans="1:31" ht="16.5">
      <c r="A388" s="2"/>
      <c r="B388" s="7" t="s">
        <v>142</v>
      </c>
      <c r="C388" s="540"/>
      <c r="D388" s="656"/>
      <c r="E388" s="540"/>
      <c r="F388" s="656"/>
      <c r="G388" s="656"/>
      <c r="H388" s="656"/>
      <c r="I388" s="539">
        <f t="shared" si="305"/>
        <v>0</v>
      </c>
      <c r="J388" s="271">
        <f t="shared" si="306"/>
        <v>0</v>
      </c>
      <c r="K388" s="540"/>
      <c r="L388" s="656"/>
      <c r="M388" s="540"/>
      <c r="N388" s="656"/>
      <c r="O388" s="230"/>
      <c r="P388" s="540"/>
      <c r="Q388" s="656"/>
      <c r="R388" s="540"/>
      <c r="S388" s="656"/>
      <c r="T388" s="540"/>
      <c r="U388" s="656"/>
      <c r="V388" s="540"/>
      <c r="W388" s="656"/>
      <c r="X388" s="230"/>
      <c r="Y388" s="540"/>
      <c r="Z388" s="656"/>
      <c r="AA388" s="262">
        <f t="shared" si="308"/>
        <v>0</v>
      </c>
      <c r="AB388" s="271">
        <f t="shared" si="308"/>
        <v>0</v>
      </c>
      <c r="AC388" s="7"/>
      <c r="AD388" s="193">
        <f t="shared" si="219"/>
        <v>0</v>
      </c>
      <c r="AE388" s="190" t="b">
        <f t="shared" si="220"/>
        <v>1</v>
      </c>
    </row>
    <row r="389" spans="1:31" ht="16.5">
      <c r="A389" s="2"/>
      <c r="B389" s="5" t="s">
        <v>143</v>
      </c>
      <c r="C389" s="264">
        <v>1</v>
      </c>
      <c r="D389" s="265">
        <v>1</v>
      </c>
      <c r="E389" s="264">
        <v>0</v>
      </c>
      <c r="F389" s="265">
        <v>0</v>
      </c>
      <c r="G389" s="265">
        <f t="shared" ref="G389:H389" si="309">E389/C389*100</f>
        <v>0</v>
      </c>
      <c r="H389" s="265">
        <f t="shared" si="309"/>
        <v>0</v>
      </c>
      <c r="I389" s="539">
        <f t="shared" si="305"/>
        <v>1</v>
      </c>
      <c r="J389" s="271">
        <f t="shared" si="306"/>
        <v>1</v>
      </c>
      <c r="K389" s="264">
        <v>0</v>
      </c>
      <c r="L389" s="265">
        <v>0</v>
      </c>
      <c r="M389" s="264">
        <v>0</v>
      </c>
      <c r="N389" s="265">
        <v>0</v>
      </c>
      <c r="O389" s="269">
        <v>1</v>
      </c>
      <c r="P389" s="264">
        <v>1</v>
      </c>
      <c r="Q389" s="265">
        <f t="shared" ref="Q389" si="310">P389*O389</f>
        <v>1</v>
      </c>
      <c r="R389" s="264">
        <f t="shared" ref="R389:S389" si="311">P389</f>
        <v>1</v>
      </c>
      <c r="S389" s="265">
        <f t="shared" si="311"/>
        <v>1</v>
      </c>
      <c r="T389" s="264">
        <v>0</v>
      </c>
      <c r="U389" s="265">
        <v>0</v>
      </c>
      <c r="V389" s="264">
        <v>0</v>
      </c>
      <c r="W389" s="265">
        <v>0</v>
      </c>
      <c r="X389" s="269">
        <v>1</v>
      </c>
      <c r="Y389" s="264"/>
      <c r="Z389" s="265"/>
      <c r="AA389" s="262">
        <f t="shared" si="308"/>
        <v>0</v>
      </c>
      <c r="AB389" s="271">
        <f t="shared" si="308"/>
        <v>0</v>
      </c>
      <c r="AC389" s="5"/>
      <c r="AD389" s="193">
        <f t="shared" si="219"/>
        <v>0</v>
      </c>
      <c r="AE389" s="190" t="b">
        <f t="shared" si="220"/>
        <v>1</v>
      </c>
    </row>
    <row r="390" spans="1:31" s="279" customFormat="1" ht="16.5">
      <c r="A390" s="182"/>
      <c r="B390" s="185" t="s">
        <v>36</v>
      </c>
      <c r="C390" s="268">
        <f>SUM(C387:C389)</f>
        <v>2</v>
      </c>
      <c r="D390" s="302">
        <f t="shared" ref="D390:N390" si="312">SUM(D387:D389)</f>
        <v>8</v>
      </c>
      <c r="E390" s="268">
        <f>SUM(E387:E389)</f>
        <v>1</v>
      </c>
      <c r="F390" s="302">
        <f>SUM(F387:F389)</f>
        <v>6.3</v>
      </c>
      <c r="G390" s="302">
        <f t="shared" ref="G390:H390" si="313">E390/C390*100</f>
        <v>50</v>
      </c>
      <c r="H390" s="302">
        <f t="shared" si="313"/>
        <v>78.75</v>
      </c>
      <c r="I390" s="361">
        <f t="shared" si="312"/>
        <v>1</v>
      </c>
      <c r="J390" s="302">
        <f t="shared" si="312"/>
        <v>1.7000000000000002</v>
      </c>
      <c r="K390" s="268">
        <f t="shared" si="312"/>
        <v>0</v>
      </c>
      <c r="L390" s="302">
        <f t="shared" si="312"/>
        <v>0</v>
      </c>
      <c r="M390" s="268">
        <f t="shared" si="312"/>
        <v>0</v>
      </c>
      <c r="N390" s="302">
        <f t="shared" si="312"/>
        <v>0</v>
      </c>
      <c r="O390" s="302"/>
      <c r="P390" s="268">
        <f t="shared" ref="P390:S390" si="314">SUM(P387:P389)</f>
        <v>2</v>
      </c>
      <c r="Q390" s="302">
        <f t="shared" si="314"/>
        <v>11.666666666666666</v>
      </c>
      <c r="R390" s="268">
        <f t="shared" si="314"/>
        <v>2</v>
      </c>
      <c r="S390" s="302">
        <f t="shared" si="314"/>
        <v>11.666666666666666</v>
      </c>
      <c r="T390" s="268">
        <f t="shared" ref="T390:W390" si="315">SUM(T387:T389)</f>
        <v>0</v>
      </c>
      <c r="U390" s="302">
        <f t="shared" si="315"/>
        <v>0</v>
      </c>
      <c r="V390" s="268">
        <f t="shared" si="315"/>
        <v>0</v>
      </c>
      <c r="W390" s="302">
        <f t="shared" si="315"/>
        <v>0</v>
      </c>
      <c r="X390" s="302"/>
      <c r="Y390" s="268">
        <f t="shared" ref="Y390:Z390" si="316">SUM(Y387:Y389)</f>
        <v>1</v>
      </c>
      <c r="Z390" s="302">
        <f t="shared" si="316"/>
        <v>9.9499999999999993</v>
      </c>
      <c r="AA390" s="268">
        <f t="shared" ref="AA390:AB390" si="317">SUM(AA387:AA389)</f>
        <v>1</v>
      </c>
      <c r="AB390" s="302">
        <f t="shared" si="317"/>
        <v>9.9499999999999993</v>
      </c>
      <c r="AC390" s="185"/>
      <c r="AD390" s="278">
        <f t="shared" si="219"/>
        <v>9.9499999999999993</v>
      </c>
      <c r="AE390" s="279" t="b">
        <f t="shared" si="220"/>
        <v>1</v>
      </c>
    </row>
    <row r="391" spans="1:31" ht="42.75">
      <c r="A391" s="2">
        <v>24.02</v>
      </c>
      <c r="B391" s="5" t="s">
        <v>144</v>
      </c>
      <c r="C391" s="262"/>
      <c r="D391" s="271"/>
      <c r="E391" s="262"/>
      <c r="F391" s="271"/>
      <c r="G391" s="271"/>
      <c r="H391" s="271"/>
      <c r="I391" s="539"/>
      <c r="J391" s="271"/>
      <c r="K391" s="262"/>
      <c r="L391" s="271"/>
      <c r="M391" s="262"/>
      <c r="N391" s="271"/>
      <c r="O391" s="229"/>
      <c r="P391" s="262"/>
      <c r="Q391" s="271"/>
      <c r="R391" s="262"/>
      <c r="S391" s="271"/>
      <c r="T391" s="262"/>
      <c r="U391" s="271"/>
      <c r="V391" s="262"/>
      <c r="W391" s="271"/>
      <c r="X391" s="229"/>
      <c r="Y391" s="262"/>
      <c r="Z391" s="271"/>
      <c r="AA391" s="262"/>
      <c r="AB391" s="271"/>
      <c r="AC391" s="5"/>
      <c r="AD391" s="193">
        <f t="shared" si="219"/>
        <v>0</v>
      </c>
      <c r="AE391" s="190" t="b">
        <f t="shared" si="220"/>
        <v>1</v>
      </c>
    </row>
    <row r="392" spans="1:31" ht="16.5">
      <c r="A392" s="2"/>
      <c r="B392" s="5" t="s">
        <v>41</v>
      </c>
      <c r="C392" s="264">
        <v>1</v>
      </c>
      <c r="D392" s="265">
        <v>0.66930000000000001</v>
      </c>
      <c r="E392" s="264">
        <v>1</v>
      </c>
      <c r="F392" s="265">
        <v>8.5999999999999993E-2</v>
      </c>
      <c r="G392" s="265">
        <f t="shared" ref="G392:H392" si="318">E392/C392*100</f>
        <v>100</v>
      </c>
      <c r="H392" s="265">
        <f t="shared" si="318"/>
        <v>12.849245480352605</v>
      </c>
      <c r="I392" s="539">
        <f t="shared" ref="I392:I395" si="319">C392-E392</f>
        <v>0</v>
      </c>
      <c r="J392" s="271">
        <f t="shared" ref="J392:J395" si="320">D392-F392</f>
        <v>0.58330000000000004</v>
      </c>
      <c r="K392" s="264">
        <v>0</v>
      </c>
      <c r="L392" s="265">
        <v>0</v>
      </c>
      <c r="M392" s="264">
        <v>0</v>
      </c>
      <c r="N392" s="265">
        <v>0</v>
      </c>
      <c r="O392" s="269">
        <v>0.66933299999999996</v>
      </c>
      <c r="P392" s="264">
        <v>1</v>
      </c>
      <c r="Q392" s="265">
        <f>O392*P392</f>
        <v>0.66933299999999996</v>
      </c>
      <c r="R392" s="264">
        <f t="shared" ref="R392:S395" si="321">P392</f>
        <v>1</v>
      </c>
      <c r="S392" s="265">
        <f t="shared" si="321"/>
        <v>0.66933299999999996</v>
      </c>
      <c r="T392" s="264">
        <v>0</v>
      </c>
      <c r="U392" s="265">
        <v>0</v>
      </c>
      <c r="V392" s="264">
        <v>0</v>
      </c>
      <c r="W392" s="265">
        <v>0</v>
      </c>
      <c r="X392" s="269"/>
      <c r="Y392" s="264"/>
      <c r="Z392" s="265"/>
      <c r="AA392" s="262">
        <f t="shared" ref="AA392:AB395" si="322">Y392+V392+T392</f>
        <v>0</v>
      </c>
      <c r="AB392" s="271">
        <f t="shared" si="322"/>
        <v>0</v>
      </c>
      <c r="AC392" s="5"/>
      <c r="AD392" s="193">
        <f t="shared" ref="AD392:AD395" si="323">AB392</f>
        <v>0</v>
      </c>
      <c r="AE392" s="190" t="b">
        <f t="shared" ref="AE392:AE396" si="324">AB392=Z392</f>
        <v>1</v>
      </c>
    </row>
    <row r="393" spans="1:31" ht="16.5">
      <c r="A393" s="2"/>
      <c r="B393" s="5" t="s">
        <v>42</v>
      </c>
      <c r="C393" s="262">
        <v>1</v>
      </c>
      <c r="D393" s="271">
        <v>2.2040000000000002</v>
      </c>
      <c r="E393" s="262">
        <v>1</v>
      </c>
      <c r="F393" s="271">
        <v>2.2040000000000002</v>
      </c>
      <c r="G393" s="265">
        <f t="shared" ref="G393" si="325">E393/C393*100</f>
        <v>100</v>
      </c>
      <c r="H393" s="265">
        <f t="shared" ref="H393" si="326">F393/D393*100</f>
        <v>100</v>
      </c>
      <c r="I393" s="539">
        <f t="shared" ref="I393" si="327">C393-E393</f>
        <v>0</v>
      </c>
      <c r="J393" s="271">
        <f t="shared" ref="J393" si="328">D393-F393</f>
        <v>0</v>
      </c>
      <c r="K393" s="262"/>
      <c r="L393" s="271"/>
      <c r="M393" s="262"/>
      <c r="N393" s="271"/>
      <c r="O393" s="262">
        <v>2.2040000000000002</v>
      </c>
      <c r="P393" s="262">
        <v>1</v>
      </c>
      <c r="Q393" s="271">
        <f>O393*P393</f>
        <v>2.2040000000000002</v>
      </c>
      <c r="R393" s="264">
        <f t="shared" si="321"/>
        <v>1</v>
      </c>
      <c r="S393" s="265">
        <f t="shared" ref="S393" si="329">Q393</f>
        <v>2.2040000000000002</v>
      </c>
      <c r="T393" s="262"/>
      <c r="U393" s="271"/>
      <c r="V393" s="262"/>
      <c r="W393" s="271"/>
      <c r="X393" s="262"/>
      <c r="Y393" s="262"/>
      <c r="Z393" s="271"/>
      <c r="AA393" s="262">
        <f t="shared" si="322"/>
        <v>0</v>
      </c>
      <c r="AB393" s="271">
        <f t="shared" si="322"/>
        <v>0</v>
      </c>
      <c r="AC393" s="5"/>
      <c r="AD393" s="193">
        <f t="shared" si="323"/>
        <v>0</v>
      </c>
      <c r="AE393" s="190" t="b">
        <f t="shared" si="324"/>
        <v>1</v>
      </c>
    </row>
    <row r="394" spans="1:31" ht="16.5">
      <c r="A394" s="2"/>
      <c r="B394" s="5" t="s">
        <v>66</v>
      </c>
      <c r="C394" s="262">
        <v>1</v>
      </c>
      <c r="D394" s="271">
        <v>8.4220000000000006</v>
      </c>
      <c r="E394" s="262">
        <v>1</v>
      </c>
      <c r="F394" s="271">
        <f>D394-8.35</f>
        <v>7.2000000000000952E-2</v>
      </c>
      <c r="G394" s="271"/>
      <c r="H394" s="271"/>
      <c r="I394" s="539">
        <f t="shared" si="319"/>
        <v>0</v>
      </c>
      <c r="J394" s="271">
        <f t="shared" si="320"/>
        <v>8.35</v>
      </c>
      <c r="K394" s="262"/>
      <c r="L394" s="271"/>
      <c r="M394" s="262"/>
      <c r="N394" s="271">
        <v>8.35</v>
      </c>
      <c r="O394" s="272">
        <f>5.440333*1.548</f>
        <v>8.4216354839999994</v>
      </c>
      <c r="P394" s="262">
        <v>1</v>
      </c>
      <c r="Q394" s="271">
        <f>O394*P394</f>
        <v>8.4216354839999994</v>
      </c>
      <c r="R394" s="264">
        <f t="shared" si="321"/>
        <v>1</v>
      </c>
      <c r="S394" s="265">
        <f>Q394+L394+N394</f>
        <v>16.771635484000001</v>
      </c>
      <c r="T394" s="262"/>
      <c r="U394" s="271"/>
      <c r="V394" s="262"/>
      <c r="W394" s="271">
        <v>8.35</v>
      </c>
      <c r="X394" s="590">
        <v>3.0100000000000001E-3</v>
      </c>
      <c r="Y394" s="275">
        <v>4659</v>
      </c>
      <c r="Z394" s="687">
        <v>8.65</v>
      </c>
      <c r="AA394" s="275">
        <f t="shared" si="322"/>
        <v>4659</v>
      </c>
      <c r="AB394" s="271">
        <f t="shared" si="322"/>
        <v>17</v>
      </c>
      <c r="AC394" s="5"/>
      <c r="AD394" s="193">
        <f t="shared" si="323"/>
        <v>17</v>
      </c>
      <c r="AE394" s="190" t="b">
        <f t="shared" si="324"/>
        <v>0</v>
      </c>
    </row>
    <row r="395" spans="1:31" s="329" customFormat="1" ht="28.5">
      <c r="A395" s="325">
        <v>24.03</v>
      </c>
      <c r="B395" s="326" t="s">
        <v>145</v>
      </c>
      <c r="C395" s="591">
        <v>1</v>
      </c>
      <c r="D395" s="593">
        <v>1</v>
      </c>
      <c r="E395" s="591">
        <v>1</v>
      </c>
      <c r="F395" s="593">
        <v>1</v>
      </c>
      <c r="G395" s="593">
        <f t="shared" ref="G395:H395" si="330">E395/C395*100</f>
        <v>100</v>
      </c>
      <c r="H395" s="593">
        <f t="shared" si="330"/>
        <v>100</v>
      </c>
      <c r="I395" s="539">
        <f t="shared" si="319"/>
        <v>0</v>
      </c>
      <c r="J395" s="271">
        <f t="shared" si="320"/>
        <v>0</v>
      </c>
      <c r="K395" s="591">
        <v>0</v>
      </c>
      <c r="L395" s="593">
        <v>0</v>
      </c>
      <c r="M395" s="591">
        <v>0</v>
      </c>
      <c r="N395" s="593">
        <v>0</v>
      </c>
      <c r="O395" s="592">
        <v>2.11</v>
      </c>
      <c r="P395" s="591">
        <v>1</v>
      </c>
      <c r="Q395" s="593">
        <f t="shared" ref="Q395" si="331">P395*O395</f>
        <v>2.11</v>
      </c>
      <c r="R395" s="591">
        <f t="shared" si="321"/>
        <v>1</v>
      </c>
      <c r="S395" s="593">
        <f t="shared" ref="S395" si="332">Q395</f>
        <v>2.11</v>
      </c>
      <c r="T395" s="591">
        <v>0</v>
      </c>
      <c r="U395" s="593">
        <v>0</v>
      </c>
      <c r="V395" s="591">
        <v>0</v>
      </c>
      <c r="W395" s="593">
        <v>0</v>
      </c>
      <c r="X395" s="592">
        <v>2.11</v>
      </c>
      <c r="Y395" s="591">
        <v>1</v>
      </c>
      <c r="Z395" s="593">
        <f t="shared" ref="Z395" si="333">Y395*X395</f>
        <v>2.11</v>
      </c>
      <c r="AA395" s="327">
        <f t="shared" si="322"/>
        <v>1</v>
      </c>
      <c r="AB395" s="690">
        <f t="shared" si="322"/>
        <v>2.11</v>
      </c>
      <c r="AC395" s="326"/>
      <c r="AD395" s="328">
        <f t="shared" si="323"/>
        <v>2.11</v>
      </c>
      <c r="AE395" s="329" t="b">
        <f t="shared" si="324"/>
        <v>1</v>
      </c>
    </row>
    <row r="396" spans="1:31" s="279" customFormat="1" ht="16.5">
      <c r="A396" s="182"/>
      <c r="B396" s="185" t="s">
        <v>36</v>
      </c>
      <c r="C396" s="268">
        <f>SUM(C392:C395)</f>
        <v>4</v>
      </c>
      <c r="D396" s="302">
        <f t="shared" ref="D396:N396" si="334">SUM(D392:D395)</f>
        <v>12.295300000000001</v>
      </c>
      <c r="E396" s="268">
        <v>3</v>
      </c>
      <c r="F396" s="302">
        <f>SUM(F392:F395)</f>
        <v>3.362000000000001</v>
      </c>
      <c r="G396" s="302">
        <f t="shared" ref="G396:G397" si="335">E396/C396*100</f>
        <v>75</v>
      </c>
      <c r="H396" s="302">
        <f t="shared" ref="H396:H397" si="336">F396/D396*100</f>
        <v>27.343781770269949</v>
      </c>
      <c r="I396" s="361">
        <f t="shared" si="334"/>
        <v>0</v>
      </c>
      <c r="J396" s="302">
        <f t="shared" si="334"/>
        <v>8.9332999999999991</v>
      </c>
      <c r="K396" s="268">
        <f t="shared" si="334"/>
        <v>0</v>
      </c>
      <c r="L396" s="302">
        <f t="shared" si="334"/>
        <v>0</v>
      </c>
      <c r="M396" s="268">
        <f t="shared" si="334"/>
        <v>0</v>
      </c>
      <c r="N396" s="302">
        <f t="shared" si="334"/>
        <v>8.35</v>
      </c>
      <c r="O396" s="268"/>
      <c r="P396" s="268">
        <f>P395</f>
        <v>1</v>
      </c>
      <c r="Q396" s="302">
        <f>SUM(Q392:Q395)</f>
        <v>13.404968483999999</v>
      </c>
      <c r="R396" s="268">
        <f>R395</f>
        <v>1</v>
      </c>
      <c r="S396" s="302">
        <f>SUM(S392:S395)</f>
        <v>21.754968483999999</v>
      </c>
      <c r="T396" s="268">
        <f t="shared" ref="T396:W396" si="337">SUM(T392:T395)</f>
        <v>0</v>
      </c>
      <c r="U396" s="302">
        <f t="shared" si="337"/>
        <v>0</v>
      </c>
      <c r="V396" s="268">
        <f t="shared" si="337"/>
        <v>0</v>
      </c>
      <c r="W396" s="302">
        <f t="shared" si="337"/>
        <v>8.35</v>
      </c>
      <c r="X396" s="268"/>
      <c r="Y396" s="268">
        <f>Y395</f>
        <v>1</v>
      </c>
      <c r="Z396" s="302">
        <f>SUM(Z392:Z395)</f>
        <v>10.76</v>
      </c>
      <c r="AA396" s="268">
        <f>AA395</f>
        <v>1</v>
      </c>
      <c r="AB396" s="302">
        <f>SUM(AB392:AB395)</f>
        <v>19.11</v>
      </c>
      <c r="AC396" s="185"/>
      <c r="AD396" s="278">
        <f t="shared" ref="AD396:AD434" si="338">AB396</f>
        <v>19.11</v>
      </c>
      <c r="AE396" s="279" t="b">
        <f t="shared" si="324"/>
        <v>0</v>
      </c>
    </row>
    <row r="397" spans="1:31" ht="16.5">
      <c r="A397" s="2"/>
      <c r="B397" s="17" t="s">
        <v>146</v>
      </c>
      <c r="C397" s="594">
        <f>C149+C206+C260+C283+C297+C306+C311+C322+C326+C330+C333+C337+C343+C347+C383+C390+C396</f>
        <v>3469</v>
      </c>
      <c r="D397" s="274">
        <f>D149+D206+D260+D283+D297+D306+D311+D322+D326+D330+D333+D337+D343+D347+D383+D390+D396</f>
        <v>533.44680000000005</v>
      </c>
      <c r="E397" s="594">
        <f>E149+E206+E260+E283+E297+E306+E311+E322+E326+E330+E333+E337+E343+E347+E383+E390+E396</f>
        <v>670</v>
      </c>
      <c r="F397" s="274">
        <f>F149+F206+F260+F283+F297+F306+F311+F322+F326+F330+F333+F337+F343+F347+F383+F390+F396</f>
        <v>267.12800000000004</v>
      </c>
      <c r="G397" s="685">
        <f t="shared" si="335"/>
        <v>19.313923320841742</v>
      </c>
      <c r="H397" s="274">
        <f t="shared" si="336"/>
        <v>50.075846363686125</v>
      </c>
      <c r="I397" s="595">
        <f t="shared" ref="I397" si="339">I206+I260+I283+I297+I306+I311+I322+I326+I330+I333+I337+I343+I347+I383+I390+I396</f>
        <v>2817</v>
      </c>
      <c r="J397" s="274">
        <f>J149+J206+J260+J283+J297+J306+J311+J322+J326+J330+J333+J337+J343+J347+J383+J390+J396</f>
        <v>266.31879999999995</v>
      </c>
      <c r="K397" s="274">
        <f>K149+K206+K260+K283+K297+K306+K311+K322+K326+K330+K333+K337+K343+K347+K383+K390+K396</f>
        <v>0</v>
      </c>
      <c r="L397" s="274">
        <f>L206+L260+L283+L297+L306+L311+L322+L326+L330+L333+L337+L343+L347+L383+L390+L396</f>
        <v>70.83</v>
      </c>
      <c r="M397" s="596"/>
      <c r="N397" s="686"/>
      <c r="O397" s="273"/>
      <c r="P397" s="597">
        <f>P149+P206+P260+P283+P297+P306+P311+P322+P326+P330+P333+P337+P343+P347+P383+P390+P396</f>
        <v>3593</v>
      </c>
      <c r="Q397" s="274">
        <f>Q149+Q206+Q260+Q283+Q297+Q306+Q311+Q322+Q326+Q330+Q333+Q337+Q343+Q347+Q383+Q390+Q396</f>
        <v>591.55943515066667</v>
      </c>
      <c r="R397" s="597">
        <f>R149+R206+R260+R283+R297+R306+R311+R322+R326+R330+R333+R337+R343+R347+R383+R390+R396</f>
        <v>3590</v>
      </c>
      <c r="S397" s="274">
        <f>S149+S206+S260+S283+S297+S306+S311+S322+S326+S330+S333+S337+S343+S347+S383+S390+S396</f>
        <v>763.84943515066675</v>
      </c>
      <c r="T397" s="274">
        <f t="shared" ref="T397:W397" si="340">T206+T260+T283+T297+T306+T311+T322+T326+T330+T333+T337+T343+T347+T383+T390+T396</f>
        <v>0</v>
      </c>
      <c r="U397" s="274">
        <f t="shared" si="340"/>
        <v>70.83</v>
      </c>
      <c r="V397" s="596"/>
      <c r="W397" s="274">
        <f t="shared" si="340"/>
        <v>76.459999999999994</v>
      </c>
      <c r="X397" s="273"/>
      <c r="Y397" s="597">
        <f>Y149+Y206+Y260+Y283+Y297+Y306+Y311+Y322+Y326+Y330+Y333+Y337+Y343+Y347+Y383+Y390+Y396</f>
        <v>3538</v>
      </c>
      <c r="Z397" s="274">
        <f>Z149+Z206+Z260+Z283+Z297+Z306+Z311+Z322+Z326+Z330+Z333+Z337+Z343+Z347+Z383+Z390+Z396</f>
        <v>532.71280000000002</v>
      </c>
      <c r="AA397" s="597">
        <f>AA149+AA206+AA260+AA283+AA297+AA306+AA311+AA322+AA326+AA330+AA333+AA337+AA343+AA347+AA383+AA390+AA396</f>
        <v>3522</v>
      </c>
      <c r="AB397" s="274">
        <f>AB149+AB206+AB260+AB283+AB297+AB306+AB311+AB322+AB326+AB330+AB333+AB337+AB343+AB347+AB383+AB390+AB396</f>
        <v>680.00280000000009</v>
      </c>
      <c r="AC397" s="276">
        <f>AB397-S397</f>
        <v>-83.846635150666657</v>
      </c>
      <c r="AD397" s="193">
        <f t="shared" si="338"/>
        <v>680.00280000000009</v>
      </c>
    </row>
    <row r="398" spans="1:31" ht="16.5">
      <c r="A398" s="1">
        <v>25</v>
      </c>
      <c r="B398" s="3" t="s">
        <v>147</v>
      </c>
      <c r="C398" s="17"/>
      <c r="D398" s="276"/>
      <c r="E398" s="17"/>
      <c r="F398" s="276"/>
      <c r="G398" s="276"/>
      <c r="H398" s="276"/>
      <c r="I398" s="359"/>
      <c r="J398" s="276"/>
      <c r="K398" s="17"/>
      <c r="L398" s="276"/>
      <c r="M398" s="17"/>
      <c r="N398" s="276"/>
      <c r="O398" s="239"/>
      <c r="P398" s="17"/>
      <c r="Q398" s="276"/>
      <c r="R398" s="17"/>
      <c r="S398" s="276"/>
      <c r="T398" s="17"/>
      <c r="U398" s="276"/>
      <c r="V398" s="17"/>
      <c r="W398" s="276"/>
      <c r="X398" s="239"/>
      <c r="Y398" s="17"/>
      <c r="Z398" s="276"/>
      <c r="AA398" s="17"/>
      <c r="AB398" s="276"/>
      <c r="AC398" s="3"/>
      <c r="AD398" s="193">
        <f t="shared" si="338"/>
        <v>0</v>
      </c>
    </row>
    <row r="399" spans="1:31" ht="16.5">
      <c r="A399" s="2">
        <v>25.01</v>
      </c>
      <c r="B399" s="5" t="s">
        <v>148</v>
      </c>
      <c r="C399" s="262"/>
      <c r="D399" s="271"/>
      <c r="E399" s="262"/>
      <c r="F399" s="271"/>
      <c r="G399" s="271"/>
      <c r="H399" s="271"/>
      <c r="I399" s="539">
        <f t="shared" ref="I399:I400" si="341">C399-E399</f>
        <v>0</v>
      </c>
      <c r="J399" s="271">
        <f t="shared" ref="J399:J400" si="342">D399-F399</f>
        <v>0</v>
      </c>
      <c r="K399" s="262"/>
      <c r="L399" s="271"/>
      <c r="M399" s="262"/>
      <c r="N399" s="271"/>
      <c r="O399" s="229"/>
      <c r="P399" s="262"/>
      <c r="Q399" s="271"/>
      <c r="R399" s="262"/>
      <c r="S399" s="271"/>
      <c r="T399" s="262">
        <v>0</v>
      </c>
      <c r="U399" s="271"/>
      <c r="V399" s="262"/>
      <c r="W399" s="271"/>
      <c r="X399" s="229"/>
      <c r="Y399" s="262"/>
      <c r="Z399" s="271"/>
      <c r="AA399" s="262"/>
      <c r="AB399" s="271"/>
      <c r="AC399" s="5"/>
      <c r="AD399" s="193">
        <f t="shared" si="338"/>
        <v>0</v>
      </c>
    </row>
    <row r="400" spans="1:31" ht="16.5">
      <c r="A400" s="2">
        <v>25.02</v>
      </c>
      <c r="B400" s="5" t="s">
        <v>149</v>
      </c>
      <c r="C400" s="262"/>
      <c r="D400" s="271"/>
      <c r="E400" s="262"/>
      <c r="F400" s="271"/>
      <c r="G400" s="271"/>
      <c r="H400" s="271"/>
      <c r="I400" s="539">
        <f t="shared" si="341"/>
        <v>0</v>
      </c>
      <c r="J400" s="271">
        <f t="shared" si="342"/>
        <v>0</v>
      </c>
      <c r="K400" s="262"/>
      <c r="L400" s="271"/>
      <c r="M400" s="262"/>
      <c r="N400" s="271"/>
      <c r="O400" s="229"/>
      <c r="P400" s="262"/>
      <c r="Q400" s="271"/>
      <c r="R400" s="262"/>
      <c r="S400" s="271"/>
      <c r="T400" s="262"/>
      <c r="U400" s="271"/>
      <c r="V400" s="262"/>
      <c r="W400" s="271"/>
      <c r="X400" s="229"/>
      <c r="Y400" s="262"/>
      <c r="Z400" s="271"/>
      <c r="AA400" s="262"/>
      <c r="AB400" s="271"/>
      <c r="AC400" s="5"/>
      <c r="AD400" s="193">
        <f t="shared" si="338"/>
        <v>0</v>
      </c>
    </row>
    <row r="401" spans="1:30" s="290" customFormat="1" ht="16.5">
      <c r="A401" s="188"/>
      <c r="B401" s="288" t="s">
        <v>36</v>
      </c>
      <c r="C401" s="288"/>
      <c r="D401" s="667"/>
      <c r="E401" s="288"/>
      <c r="F401" s="667"/>
      <c r="G401" s="667"/>
      <c r="H401" s="667"/>
      <c r="I401" s="357"/>
      <c r="J401" s="667"/>
      <c r="K401" s="288"/>
      <c r="L401" s="667"/>
      <c r="M401" s="288"/>
      <c r="N401" s="667"/>
      <c r="O401" s="287"/>
      <c r="P401" s="288"/>
      <c r="Q401" s="667"/>
      <c r="R401" s="288"/>
      <c r="S401" s="667"/>
      <c r="T401" s="288"/>
      <c r="U401" s="667"/>
      <c r="V401" s="288"/>
      <c r="W401" s="667"/>
      <c r="X401" s="287"/>
      <c r="Y401" s="288">
        <f>SUM(Y399:Y400)</f>
        <v>0</v>
      </c>
      <c r="Z401" s="667"/>
      <c r="AA401" s="288">
        <f>SUM(AA399:AA400)</f>
        <v>0</v>
      </c>
      <c r="AB401" s="667"/>
      <c r="AC401" s="288"/>
      <c r="AD401" s="289">
        <f t="shared" si="338"/>
        <v>0</v>
      </c>
    </row>
    <row r="402" spans="1:30" s="290" customFormat="1" ht="16.5">
      <c r="A402" s="188"/>
      <c r="B402" s="288" t="s">
        <v>150</v>
      </c>
      <c r="C402" s="604">
        <f>C397+C401</f>
        <v>3469</v>
      </c>
      <c r="D402" s="600">
        <f t="shared" ref="D402:F402" si="343">D397+D401</f>
        <v>533.44680000000005</v>
      </c>
      <c r="E402" s="604">
        <f t="shared" si="343"/>
        <v>670</v>
      </c>
      <c r="F402" s="600">
        <f t="shared" si="343"/>
        <v>267.12800000000004</v>
      </c>
      <c r="G402" s="600">
        <f t="shared" ref="G402:H402" si="344">E402/C402*100</f>
        <v>19.313923320841742</v>
      </c>
      <c r="H402" s="600">
        <f t="shared" si="344"/>
        <v>50.075846363686125</v>
      </c>
      <c r="I402" s="604">
        <f>I397+I401</f>
        <v>2817</v>
      </c>
      <c r="J402" s="600">
        <f t="shared" ref="J402" si="345">J397+J401</f>
        <v>266.31879999999995</v>
      </c>
      <c r="K402" s="604">
        <f t="shared" ref="K402:O402" si="346">K401+K396+K390+K383+K347+K343+K337+K333+K330+K326+K322+K311+K306+K297+K283+K260</f>
        <v>0</v>
      </c>
      <c r="L402" s="600">
        <f t="shared" si="346"/>
        <v>70.83</v>
      </c>
      <c r="M402" s="604">
        <f t="shared" si="346"/>
        <v>0</v>
      </c>
      <c r="N402" s="600">
        <f t="shared" si="346"/>
        <v>101.46000000000001</v>
      </c>
      <c r="O402" s="604">
        <f t="shared" si="346"/>
        <v>0</v>
      </c>
      <c r="P402" s="604">
        <f t="shared" ref="P402:S402" si="347">P397+P401</f>
        <v>3593</v>
      </c>
      <c r="Q402" s="600">
        <f t="shared" si="347"/>
        <v>591.55943515066667</v>
      </c>
      <c r="R402" s="604">
        <f t="shared" si="347"/>
        <v>3590</v>
      </c>
      <c r="S402" s="600">
        <f t="shared" si="347"/>
        <v>763.84943515066675</v>
      </c>
      <c r="T402" s="604">
        <f t="shared" ref="T402:X402" si="348">T401+T396+T390+T383+T347+T343+T337+T333+T330+T326+T322+T311+T306+T297+T283+T260</f>
        <v>0</v>
      </c>
      <c r="U402" s="600">
        <f t="shared" si="348"/>
        <v>70.83</v>
      </c>
      <c r="V402" s="604">
        <f t="shared" si="348"/>
        <v>0</v>
      </c>
      <c r="W402" s="600">
        <f t="shared" si="348"/>
        <v>76.460000000000008</v>
      </c>
      <c r="X402" s="604">
        <f t="shared" si="348"/>
        <v>0</v>
      </c>
      <c r="Y402" s="604">
        <f t="shared" ref="Y402:AB402" si="349">Y397+Y401</f>
        <v>3538</v>
      </c>
      <c r="Z402" s="600">
        <f t="shared" si="349"/>
        <v>532.71280000000002</v>
      </c>
      <c r="AA402" s="604">
        <f t="shared" si="349"/>
        <v>3522</v>
      </c>
      <c r="AB402" s="600">
        <f t="shared" si="349"/>
        <v>680.00280000000009</v>
      </c>
      <c r="AC402" s="288"/>
      <c r="AD402" s="289">
        <f t="shared" si="338"/>
        <v>680.00280000000009</v>
      </c>
    </row>
    <row r="403" spans="1:30" ht="42.75" hidden="1">
      <c r="A403" s="1">
        <v>26</v>
      </c>
      <c r="B403" s="3" t="s">
        <v>151</v>
      </c>
      <c r="C403" s="3"/>
      <c r="D403" s="311"/>
      <c r="E403" s="3"/>
      <c r="F403" s="311"/>
      <c r="G403" s="311"/>
      <c r="H403" s="311"/>
      <c r="I403" s="341"/>
      <c r="J403" s="311"/>
      <c r="K403" s="3"/>
      <c r="L403" s="311"/>
      <c r="M403" s="3"/>
      <c r="N403" s="311"/>
      <c r="O403" s="239"/>
      <c r="P403" s="3"/>
      <c r="Q403" s="311"/>
      <c r="R403" s="3"/>
      <c r="S403" s="311"/>
      <c r="T403" s="3"/>
      <c r="U403" s="311"/>
      <c r="V403" s="3"/>
      <c r="W403" s="311"/>
      <c r="X403" s="3"/>
      <c r="Y403" s="3"/>
      <c r="Z403" s="311"/>
      <c r="AA403" s="3"/>
      <c r="AB403" s="311"/>
      <c r="AC403" s="3"/>
      <c r="AD403" s="193">
        <f t="shared" si="338"/>
        <v>0</v>
      </c>
    </row>
    <row r="404" spans="1:30" ht="16.5" hidden="1">
      <c r="A404" s="4"/>
      <c r="B404" s="3" t="s">
        <v>152</v>
      </c>
      <c r="C404" s="3"/>
      <c r="D404" s="311"/>
      <c r="E404" s="3"/>
      <c r="F404" s="311"/>
      <c r="G404" s="311"/>
      <c r="H404" s="311"/>
      <c r="I404" s="341"/>
      <c r="J404" s="311"/>
      <c r="K404" s="3"/>
      <c r="L404" s="311"/>
      <c r="M404" s="3"/>
      <c r="N404" s="311"/>
      <c r="O404" s="239"/>
      <c r="P404" s="3"/>
      <c r="Q404" s="311"/>
      <c r="R404" s="3"/>
      <c r="S404" s="311"/>
      <c r="T404" s="3"/>
      <c r="U404" s="311"/>
      <c r="V404" s="3"/>
      <c r="W404" s="311"/>
      <c r="X404" s="3"/>
      <c r="Y404" s="3"/>
      <c r="Z404" s="311"/>
      <c r="AA404" s="3"/>
      <c r="AB404" s="311"/>
      <c r="AC404" s="3"/>
      <c r="AD404" s="193">
        <f t="shared" si="338"/>
        <v>0</v>
      </c>
    </row>
    <row r="405" spans="1:30" ht="16.5" hidden="1">
      <c r="A405" s="2"/>
      <c r="B405" s="3" t="s">
        <v>153</v>
      </c>
      <c r="C405" s="3"/>
      <c r="D405" s="311"/>
      <c r="E405" s="3"/>
      <c r="F405" s="311"/>
      <c r="G405" s="311"/>
      <c r="H405" s="311"/>
      <c r="I405" s="341"/>
      <c r="J405" s="311"/>
      <c r="K405" s="3"/>
      <c r="L405" s="311"/>
      <c r="M405" s="3"/>
      <c r="N405" s="311"/>
      <c r="O405" s="258"/>
      <c r="P405" s="3"/>
      <c r="Q405" s="311"/>
      <c r="R405" s="3"/>
      <c r="S405" s="311"/>
      <c r="T405" s="3"/>
      <c r="U405" s="311"/>
      <c r="V405" s="3"/>
      <c r="W405" s="311"/>
      <c r="X405" s="3"/>
      <c r="Y405" s="3"/>
      <c r="Z405" s="311"/>
      <c r="AA405" s="3"/>
      <c r="AB405" s="311"/>
      <c r="AC405" s="3"/>
      <c r="AD405" s="193">
        <f t="shared" si="338"/>
        <v>0</v>
      </c>
    </row>
    <row r="406" spans="1:30" ht="16.5" hidden="1">
      <c r="A406" s="2">
        <v>26.01</v>
      </c>
      <c r="B406" s="6" t="s">
        <v>154</v>
      </c>
      <c r="C406" s="6"/>
      <c r="D406" s="674"/>
      <c r="E406" s="6"/>
      <c r="F406" s="674"/>
      <c r="G406" s="674"/>
      <c r="H406" s="674"/>
      <c r="I406" s="342"/>
      <c r="J406" s="674"/>
      <c r="K406" s="6"/>
      <c r="L406" s="674"/>
      <c r="M406" s="6"/>
      <c r="N406" s="674"/>
      <c r="O406" s="229"/>
      <c r="P406" s="6"/>
      <c r="Q406" s="674"/>
      <c r="R406" s="6"/>
      <c r="S406" s="674"/>
      <c r="T406" s="6"/>
      <c r="U406" s="674"/>
      <c r="V406" s="6"/>
      <c r="W406" s="674"/>
      <c r="X406" s="6"/>
      <c r="Y406" s="6"/>
      <c r="Z406" s="674"/>
      <c r="AA406" s="6"/>
      <c r="AB406" s="674"/>
      <c r="AC406" s="6"/>
      <c r="AD406" s="193">
        <f t="shared" si="338"/>
        <v>0</v>
      </c>
    </row>
    <row r="407" spans="1:30" ht="28.5" hidden="1">
      <c r="A407" s="2">
        <f>+A406+0.01</f>
        <v>26.020000000000003</v>
      </c>
      <c r="B407" s="6" t="s">
        <v>155</v>
      </c>
      <c r="C407" s="6"/>
      <c r="D407" s="674"/>
      <c r="E407" s="6"/>
      <c r="F407" s="674"/>
      <c r="G407" s="674"/>
      <c r="H407" s="674"/>
      <c r="I407" s="342"/>
      <c r="J407" s="674"/>
      <c r="K407" s="6"/>
      <c r="L407" s="674"/>
      <c r="M407" s="6"/>
      <c r="N407" s="674"/>
      <c r="O407" s="229"/>
      <c r="P407" s="6"/>
      <c r="Q407" s="674"/>
      <c r="R407" s="6"/>
      <c r="S407" s="674"/>
      <c r="T407" s="6"/>
      <c r="U407" s="674"/>
      <c r="V407" s="6"/>
      <c r="W407" s="674"/>
      <c r="X407" s="6"/>
      <c r="Y407" s="6"/>
      <c r="Z407" s="674"/>
      <c r="AA407" s="6"/>
      <c r="AB407" s="674"/>
      <c r="AC407" s="6"/>
      <c r="AD407" s="193">
        <f t="shared" si="338"/>
        <v>0</v>
      </c>
    </row>
    <row r="408" spans="1:30" ht="16.5" hidden="1">
      <c r="A408" s="2">
        <f t="shared" ref="A408:A414" si="350">+A407+0.01</f>
        <v>26.030000000000005</v>
      </c>
      <c r="B408" s="6" t="s">
        <v>321</v>
      </c>
      <c r="C408" s="6"/>
      <c r="D408" s="674"/>
      <c r="E408" s="6"/>
      <c r="F408" s="674"/>
      <c r="G408" s="674"/>
      <c r="H408" s="674"/>
      <c r="I408" s="342"/>
      <c r="J408" s="674"/>
      <c r="K408" s="6"/>
      <c r="L408" s="674"/>
      <c r="M408" s="6"/>
      <c r="N408" s="674"/>
      <c r="O408" s="229"/>
      <c r="P408" s="6"/>
      <c r="Q408" s="674"/>
      <c r="R408" s="6"/>
      <c r="S408" s="674"/>
      <c r="T408" s="6"/>
      <c r="U408" s="674"/>
      <c r="V408" s="6"/>
      <c r="W408" s="674"/>
      <c r="X408" s="6"/>
      <c r="Y408" s="6"/>
      <c r="Z408" s="674"/>
      <c r="AA408" s="6"/>
      <c r="AB408" s="674"/>
      <c r="AC408" s="6"/>
      <c r="AD408" s="193">
        <f t="shared" si="338"/>
        <v>0</v>
      </c>
    </row>
    <row r="409" spans="1:30" ht="16.5" hidden="1">
      <c r="A409" s="2">
        <f t="shared" si="350"/>
        <v>26.040000000000006</v>
      </c>
      <c r="B409" s="6" t="s">
        <v>322</v>
      </c>
      <c r="C409" s="6"/>
      <c r="D409" s="674"/>
      <c r="E409" s="6"/>
      <c r="F409" s="674"/>
      <c r="G409" s="674"/>
      <c r="H409" s="674"/>
      <c r="I409" s="342"/>
      <c r="J409" s="674"/>
      <c r="K409" s="6"/>
      <c r="L409" s="674"/>
      <c r="M409" s="6"/>
      <c r="N409" s="674"/>
      <c r="O409" s="229"/>
      <c r="P409" s="6"/>
      <c r="Q409" s="674"/>
      <c r="R409" s="6"/>
      <c r="S409" s="674"/>
      <c r="T409" s="6"/>
      <c r="U409" s="674"/>
      <c r="V409" s="6"/>
      <c r="W409" s="674"/>
      <c r="X409" s="6"/>
      <c r="Y409" s="6"/>
      <c r="Z409" s="674"/>
      <c r="AA409" s="6"/>
      <c r="AB409" s="674"/>
      <c r="AC409" s="6"/>
      <c r="AD409" s="193">
        <f t="shared" si="338"/>
        <v>0</v>
      </c>
    </row>
    <row r="410" spans="1:30" ht="16.5" hidden="1">
      <c r="A410" s="2">
        <f t="shared" si="350"/>
        <v>26.050000000000008</v>
      </c>
      <c r="B410" s="6" t="s">
        <v>323</v>
      </c>
      <c r="C410" s="6"/>
      <c r="D410" s="674"/>
      <c r="E410" s="6"/>
      <c r="F410" s="674"/>
      <c r="G410" s="674"/>
      <c r="H410" s="674"/>
      <c r="I410" s="342"/>
      <c r="J410" s="674"/>
      <c r="K410" s="6"/>
      <c r="L410" s="674"/>
      <c r="M410" s="6"/>
      <c r="N410" s="674"/>
      <c r="O410" s="229"/>
      <c r="P410" s="6"/>
      <c r="Q410" s="674"/>
      <c r="R410" s="6"/>
      <c r="S410" s="674"/>
      <c r="T410" s="6"/>
      <c r="U410" s="674"/>
      <c r="V410" s="6"/>
      <c r="W410" s="674"/>
      <c r="X410" s="6"/>
      <c r="Y410" s="6"/>
      <c r="Z410" s="674"/>
      <c r="AA410" s="6"/>
      <c r="AB410" s="674"/>
      <c r="AC410" s="6"/>
      <c r="AD410" s="193">
        <f t="shared" si="338"/>
        <v>0</v>
      </c>
    </row>
    <row r="411" spans="1:30" ht="16.5" hidden="1">
      <c r="A411" s="2">
        <f t="shared" si="350"/>
        <v>26.060000000000009</v>
      </c>
      <c r="B411" s="6" t="s">
        <v>156</v>
      </c>
      <c r="C411" s="6"/>
      <c r="D411" s="674"/>
      <c r="E411" s="6"/>
      <c r="F411" s="674"/>
      <c r="G411" s="674"/>
      <c r="H411" s="674"/>
      <c r="I411" s="342"/>
      <c r="J411" s="674"/>
      <c r="K411" s="6"/>
      <c r="L411" s="674"/>
      <c r="M411" s="6"/>
      <c r="N411" s="674"/>
      <c r="O411" s="233">
        <v>3</v>
      </c>
      <c r="P411" s="6"/>
      <c r="Q411" s="674"/>
      <c r="R411" s="6"/>
      <c r="S411" s="674"/>
      <c r="T411" s="6"/>
      <c r="U411" s="674"/>
      <c r="V411" s="6"/>
      <c r="W411" s="674"/>
      <c r="X411" s="6"/>
      <c r="Y411" s="6"/>
      <c r="Z411" s="674"/>
      <c r="AA411" s="6"/>
      <c r="AB411" s="674"/>
      <c r="AC411" s="6"/>
      <c r="AD411" s="193">
        <f t="shared" si="338"/>
        <v>0</v>
      </c>
    </row>
    <row r="412" spans="1:30" ht="16.5" hidden="1">
      <c r="A412" s="2">
        <f t="shared" si="350"/>
        <v>26.070000000000011</v>
      </c>
      <c r="B412" s="6" t="s">
        <v>15</v>
      </c>
      <c r="C412" s="6"/>
      <c r="D412" s="674"/>
      <c r="E412" s="6"/>
      <c r="F412" s="674"/>
      <c r="G412" s="674"/>
      <c r="H412" s="674"/>
      <c r="I412" s="342"/>
      <c r="J412" s="674"/>
      <c r="K412" s="6"/>
      <c r="L412" s="674"/>
      <c r="M412" s="6"/>
      <c r="N412" s="674"/>
      <c r="O412" s="233">
        <v>3.5</v>
      </c>
      <c r="P412" s="6"/>
      <c r="Q412" s="674"/>
      <c r="R412" s="6"/>
      <c r="S412" s="674"/>
      <c r="T412" s="6"/>
      <c r="U412" s="674"/>
      <c r="V412" s="6"/>
      <c r="W412" s="674"/>
      <c r="X412" s="6"/>
      <c r="Y412" s="6"/>
      <c r="Z412" s="674"/>
      <c r="AA412" s="6"/>
      <c r="AB412" s="674"/>
      <c r="AC412" s="6"/>
      <c r="AD412" s="193">
        <f t="shared" si="338"/>
        <v>0</v>
      </c>
    </row>
    <row r="413" spans="1:30" ht="16.5" hidden="1">
      <c r="A413" s="2">
        <f t="shared" si="350"/>
        <v>26.080000000000013</v>
      </c>
      <c r="B413" s="6" t="s">
        <v>283</v>
      </c>
      <c r="C413" s="6"/>
      <c r="D413" s="674"/>
      <c r="E413" s="6"/>
      <c r="F413" s="674"/>
      <c r="G413" s="674"/>
      <c r="H413" s="674"/>
      <c r="I413" s="342"/>
      <c r="J413" s="674"/>
      <c r="K413" s="6"/>
      <c r="L413" s="674"/>
      <c r="M413" s="6"/>
      <c r="N413" s="674"/>
      <c r="O413" s="233">
        <v>0.75</v>
      </c>
      <c r="P413" s="6"/>
      <c r="Q413" s="674"/>
      <c r="R413" s="6"/>
      <c r="S413" s="674"/>
      <c r="T413" s="6"/>
      <c r="U413" s="674"/>
      <c r="V413" s="6"/>
      <c r="W413" s="674"/>
      <c r="X413" s="6"/>
      <c r="Y413" s="6"/>
      <c r="Z413" s="674"/>
      <c r="AA413" s="6"/>
      <c r="AB413" s="674"/>
      <c r="AC413" s="6"/>
      <c r="AD413" s="193">
        <f t="shared" si="338"/>
        <v>0</v>
      </c>
    </row>
    <row r="414" spans="1:30" ht="16.5" hidden="1">
      <c r="A414" s="2">
        <f t="shared" si="350"/>
        <v>26.090000000000014</v>
      </c>
      <c r="B414" s="6" t="s">
        <v>158</v>
      </c>
      <c r="C414" s="6"/>
      <c r="D414" s="674"/>
      <c r="E414" s="6"/>
      <c r="F414" s="674"/>
      <c r="G414" s="674"/>
      <c r="H414" s="674"/>
      <c r="I414" s="342"/>
      <c r="J414" s="674"/>
      <c r="K414" s="6"/>
      <c r="L414" s="674"/>
      <c r="M414" s="6"/>
      <c r="N414" s="674"/>
      <c r="O414" s="241"/>
      <c r="P414" s="6"/>
      <c r="Q414" s="674"/>
      <c r="R414" s="6"/>
      <c r="S414" s="674"/>
      <c r="T414" s="6"/>
      <c r="U414" s="674"/>
      <c r="V414" s="6"/>
      <c r="W414" s="674"/>
      <c r="X414" s="6"/>
      <c r="Y414" s="6"/>
      <c r="Z414" s="674"/>
      <c r="AA414" s="6"/>
      <c r="AB414" s="674"/>
      <c r="AC414" s="6"/>
      <c r="AD414" s="193">
        <f t="shared" si="338"/>
        <v>0</v>
      </c>
    </row>
    <row r="415" spans="1:30" ht="16.5" hidden="1">
      <c r="A415" s="2"/>
      <c r="B415" s="12" t="s">
        <v>159</v>
      </c>
      <c r="C415" s="12"/>
      <c r="D415" s="675"/>
      <c r="E415" s="12"/>
      <c r="F415" s="675"/>
      <c r="G415" s="675"/>
      <c r="H415" s="675"/>
      <c r="I415" s="348"/>
      <c r="J415" s="675"/>
      <c r="K415" s="12"/>
      <c r="L415" s="675"/>
      <c r="M415" s="12"/>
      <c r="N415" s="675"/>
      <c r="O415" s="240"/>
      <c r="P415" s="12"/>
      <c r="Q415" s="675"/>
      <c r="R415" s="12"/>
      <c r="S415" s="675"/>
      <c r="T415" s="12"/>
      <c r="U415" s="675"/>
      <c r="V415" s="12"/>
      <c r="W415" s="675"/>
      <c r="X415" s="12"/>
      <c r="Y415" s="12"/>
      <c r="Z415" s="675"/>
      <c r="AA415" s="12"/>
      <c r="AB415" s="675"/>
      <c r="AC415" s="12"/>
      <c r="AD415" s="193">
        <f t="shared" si="338"/>
        <v>0</v>
      </c>
    </row>
    <row r="416" spans="1:30" ht="16.5" hidden="1">
      <c r="A416" s="2"/>
      <c r="B416" s="9" t="s">
        <v>17</v>
      </c>
      <c r="C416" s="9"/>
      <c r="D416" s="676"/>
      <c r="E416" s="9"/>
      <c r="F416" s="676"/>
      <c r="G416" s="676"/>
      <c r="H416" s="676"/>
      <c r="I416" s="343"/>
      <c r="J416" s="676"/>
      <c r="K416" s="9"/>
      <c r="L416" s="676"/>
      <c r="M416" s="9"/>
      <c r="N416" s="676"/>
      <c r="O416" s="240"/>
      <c r="P416" s="9"/>
      <c r="Q416" s="676"/>
      <c r="R416" s="9"/>
      <c r="S416" s="676"/>
      <c r="T416" s="9"/>
      <c r="U416" s="676"/>
      <c r="V416" s="9"/>
      <c r="W416" s="676"/>
      <c r="X416" s="9"/>
      <c r="Y416" s="9"/>
      <c r="Z416" s="676"/>
      <c r="AA416" s="9"/>
      <c r="AB416" s="676"/>
      <c r="AC416" s="9"/>
      <c r="AD416" s="193">
        <f t="shared" si="338"/>
        <v>0</v>
      </c>
    </row>
    <row r="417" spans="1:30" ht="16.5" hidden="1">
      <c r="A417" s="26">
        <v>26.1</v>
      </c>
      <c r="B417" s="10" t="s">
        <v>211</v>
      </c>
      <c r="C417" s="10"/>
      <c r="D417" s="677"/>
      <c r="E417" s="10"/>
      <c r="F417" s="677"/>
      <c r="G417" s="677"/>
      <c r="H417" s="677"/>
      <c r="I417" s="345"/>
      <c r="J417" s="677"/>
      <c r="K417" s="10"/>
      <c r="L417" s="677"/>
      <c r="M417" s="10"/>
      <c r="N417" s="677"/>
      <c r="O417" s="233">
        <v>18</v>
      </c>
      <c r="P417" s="10"/>
      <c r="Q417" s="677"/>
      <c r="R417" s="10"/>
      <c r="S417" s="677"/>
      <c r="T417" s="10"/>
      <c r="U417" s="677"/>
      <c r="V417" s="10"/>
      <c r="W417" s="677"/>
      <c r="X417" s="10"/>
      <c r="Y417" s="10"/>
      <c r="Z417" s="677"/>
      <c r="AA417" s="10"/>
      <c r="AB417" s="677"/>
      <c r="AC417" s="10"/>
      <c r="AD417" s="193">
        <f t="shared" si="338"/>
        <v>0</v>
      </c>
    </row>
    <row r="418" spans="1:30" ht="16.5" hidden="1">
      <c r="A418" s="26">
        <f>+A417+0.01</f>
        <v>26.110000000000003</v>
      </c>
      <c r="B418" s="10" t="s">
        <v>212</v>
      </c>
      <c r="C418" s="10"/>
      <c r="D418" s="677"/>
      <c r="E418" s="10"/>
      <c r="F418" s="677"/>
      <c r="G418" s="677"/>
      <c r="H418" s="677"/>
      <c r="I418" s="345"/>
      <c r="J418" s="677"/>
      <c r="K418" s="10"/>
      <c r="L418" s="677"/>
      <c r="M418" s="10"/>
      <c r="N418" s="677"/>
      <c r="O418" s="233">
        <v>1.2</v>
      </c>
      <c r="P418" s="10"/>
      <c r="Q418" s="677"/>
      <c r="R418" s="10"/>
      <c r="S418" s="677"/>
      <c r="T418" s="10"/>
      <c r="U418" s="677"/>
      <c r="V418" s="10"/>
      <c r="W418" s="677"/>
      <c r="X418" s="10"/>
      <c r="Y418" s="10"/>
      <c r="Z418" s="677"/>
      <c r="AA418" s="10"/>
      <c r="AB418" s="677"/>
      <c r="AC418" s="10"/>
      <c r="AD418" s="193">
        <f t="shared" si="338"/>
        <v>0</v>
      </c>
    </row>
    <row r="419" spans="1:30" ht="42.75" hidden="1">
      <c r="A419" s="26">
        <f t="shared" ref="A419:A420" si="351">+A418+0.01</f>
        <v>26.120000000000005</v>
      </c>
      <c r="B419" s="10" t="s">
        <v>213</v>
      </c>
      <c r="C419" s="10"/>
      <c r="D419" s="677"/>
      <c r="E419" s="10"/>
      <c r="F419" s="677"/>
      <c r="G419" s="677"/>
      <c r="H419" s="677"/>
      <c r="I419" s="345"/>
      <c r="J419" s="677"/>
      <c r="K419" s="10"/>
      <c r="L419" s="677"/>
      <c r="M419" s="10"/>
      <c r="N419" s="677"/>
      <c r="O419" s="233">
        <v>1</v>
      </c>
      <c r="P419" s="10"/>
      <c r="Q419" s="677"/>
      <c r="R419" s="10"/>
      <c r="S419" s="677"/>
      <c r="T419" s="10"/>
      <c r="U419" s="677"/>
      <c r="V419" s="10"/>
      <c r="W419" s="677"/>
      <c r="X419" s="10"/>
      <c r="Y419" s="10"/>
      <c r="Z419" s="677"/>
      <c r="AA419" s="10"/>
      <c r="AB419" s="677"/>
      <c r="AC419" s="10"/>
      <c r="AD419" s="193">
        <f t="shared" si="338"/>
        <v>0</v>
      </c>
    </row>
    <row r="420" spans="1:30" ht="16.5" hidden="1">
      <c r="A420" s="26">
        <f t="shared" si="351"/>
        <v>26.130000000000006</v>
      </c>
      <c r="B420" s="10" t="s">
        <v>18</v>
      </c>
      <c r="C420" s="10"/>
      <c r="D420" s="677"/>
      <c r="E420" s="10"/>
      <c r="F420" s="677"/>
      <c r="G420" s="677"/>
      <c r="H420" s="677"/>
      <c r="I420" s="345"/>
      <c r="J420" s="677"/>
      <c r="K420" s="10"/>
      <c r="L420" s="677"/>
      <c r="M420" s="10"/>
      <c r="N420" s="677"/>
      <c r="O420" s="238"/>
      <c r="P420" s="10"/>
      <c r="Q420" s="677"/>
      <c r="R420" s="10"/>
      <c r="S420" s="677"/>
      <c r="T420" s="10"/>
      <c r="U420" s="677"/>
      <c r="V420" s="10"/>
      <c r="W420" s="677"/>
      <c r="X420" s="10"/>
      <c r="Y420" s="10"/>
      <c r="Z420" s="677"/>
      <c r="AA420" s="10"/>
      <c r="AB420" s="677"/>
      <c r="AC420" s="10"/>
      <c r="AD420" s="193">
        <f t="shared" si="338"/>
        <v>0</v>
      </c>
    </row>
    <row r="421" spans="1:30" ht="16.5" hidden="1">
      <c r="A421" s="26" t="s">
        <v>19</v>
      </c>
      <c r="B421" s="16" t="s">
        <v>214</v>
      </c>
      <c r="C421" s="16"/>
      <c r="D421" s="678"/>
      <c r="E421" s="16"/>
      <c r="F421" s="678"/>
      <c r="G421" s="678"/>
      <c r="H421" s="678"/>
      <c r="I421" s="353"/>
      <c r="J421" s="678"/>
      <c r="K421" s="16"/>
      <c r="L421" s="678"/>
      <c r="M421" s="16"/>
      <c r="N421" s="678"/>
      <c r="O421" s="242">
        <v>3</v>
      </c>
      <c r="P421" s="16"/>
      <c r="Q421" s="678"/>
      <c r="R421" s="16"/>
      <c r="S421" s="678"/>
      <c r="T421" s="16"/>
      <c r="U421" s="678"/>
      <c r="V421" s="16"/>
      <c r="W421" s="678"/>
      <c r="X421" s="16"/>
      <c r="Y421" s="16"/>
      <c r="Z421" s="678"/>
      <c r="AA421" s="16"/>
      <c r="AB421" s="678"/>
      <c r="AC421" s="16"/>
      <c r="AD421" s="193">
        <f t="shared" si="338"/>
        <v>0</v>
      </c>
    </row>
    <row r="422" spans="1:30" ht="28.5" hidden="1">
      <c r="A422" s="26" t="s">
        <v>20</v>
      </c>
      <c r="B422" s="16" t="s">
        <v>228</v>
      </c>
      <c r="C422" s="16"/>
      <c r="D422" s="678"/>
      <c r="E422" s="16"/>
      <c r="F422" s="678"/>
      <c r="G422" s="678"/>
      <c r="H422" s="678"/>
      <c r="I422" s="353"/>
      <c r="J422" s="678"/>
      <c r="K422" s="16"/>
      <c r="L422" s="678"/>
      <c r="M422" s="16"/>
      <c r="N422" s="678"/>
      <c r="O422" s="242">
        <v>3</v>
      </c>
      <c r="P422" s="16"/>
      <c r="Q422" s="678"/>
      <c r="R422" s="16"/>
      <c r="S422" s="678"/>
      <c r="T422" s="16"/>
      <c r="U422" s="678"/>
      <c r="V422" s="16"/>
      <c r="W422" s="678"/>
      <c r="X422" s="16"/>
      <c r="Y422" s="16"/>
      <c r="Z422" s="678"/>
      <c r="AA422" s="16"/>
      <c r="AB422" s="678"/>
      <c r="AC422" s="16"/>
      <c r="AD422" s="193">
        <f t="shared" si="338"/>
        <v>0</v>
      </c>
    </row>
    <row r="423" spans="1:30" ht="28.5" hidden="1">
      <c r="A423" s="26" t="s">
        <v>21</v>
      </c>
      <c r="B423" s="16" t="s">
        <v>229</v>
      </c>
      <c r="C423" s="16"/>
      <c r="D423" s="678"/>
      <c r="E423" s="16"/>
      <c r="F423" s="678"/>
      <c r="G423" s="678"/>
      <c r="H423" s="678"/>
      <c r="I423" s="353"/>
      <c r="J423" s="678"/>
      <c r="K423" s="16"/>
      <c r="L423" s="678"/>
      <c r="M423" s="16"/>
      <c r="N423" s="678"/>
      <c r="O423" s="237">
        <v>9.6000000000000014</v>
      </c>
      <c r="P423" s="16"/>
      <c r="Q423" s="678"/>
      <c r="R423" s="16"/>
      <c r="S423" s="678"/>
      <c r="T423" s="16"/>
      <c r="U423" s="678"/>
      <c r="V423" s="16"/>
      <c r="W423" s="678"/>
      <c r="X423" s="16"/>
      <c r="Y423" s="16"/>
      <c r="Z423" s="678"/>
      <c r="AA423" s="16"/>
      <c r="AB423" s="678"/>
      <c r="AC423" s="16"/>
      <c r="AD423" s="193">
        <f t="shared" si="338"/>
        <v>0</v>
      </c>
    </row>
    <row r="424" spans="1:30" ht="57" hidden="1">
      <c r="A424" s="26" t="s">
        <v>176</v>
      </c>
      <c r="B424" s="16" t="s">
        <v>230</v>
      </c>
      <c r="C424" s="16"/>
      <c r="D424" s="678"/>
      <c r="E424" s="16"/>
      <c r="F424" s="678"/>
      <c r="G424" s="678"/>
      <c r="H424" s="678"/>
      <c r="I424" s="353"/>
      <c r="J424" s="678"/>
      <c r="K424" s="16"/>
      <c r="L424" s="678"/>
      <c r="M424" s="16"/>
      <c r="N424" s="678"/>
      <c r="O424" s="233">
        <v>2.88</v>
      </c>
      <c r="P424" s="16"/>
      <c r="Q424" s="678"/>
      <c r="R424" s="16"/>
      <c r="S424" s="678"/>
      <c r="T424" s="16"/>
      <c r="U424" s="678"/>
      <c r="V424" s="16"/>
      <c r="W424" s="678"/>
      <c r="X424" s="16"/>
      <c r="Y424" s="16"/>
      <c r="Z424" s="678"/>
      <c r="AA424" s="16"/>
      <c r="AB424" s="678"/>
      <c r="AC424" s="16"/>
      <c r="AD424" s="193">
        <f t="shared" si="338"/>
        <v>0</v>
      </c>
    </row>
    <row r="425" spans="1:30" ht="28.5" hidden="1">
      <c r="A425" s="26" t="s">
        <v>178</v>
      </c>
      <c r="B425" s="16" t="s">
        <v>215</v>
      </c>
      <c r="C425" s="16"/>
      <c r="D425" s="678"/>
      <c r="E425" s="16"/>
      <c r="F425" s="678"/>
      <c r="G425" s="678"/>
      <c r="H425" s="678"/>
      <c r="I425" s="353"/>
      <c r="J425" s="678"/>
      <c r="K425" s="16"/>
      <c r="L425" s="678"/>
      <c r="M425" s="16"/>
      <c r="N425" s="678"/>
      <c r="O425" s="233">
        <v>1.5</v>
      </c>
      <c r="P425" s="16"/>
      <c r="Q425" s="678"/>
      <c r="R425" s="16"/>
      <c r="S425" s="678"/>
      <c r="T425" s="16"/>
      <c r="U425" s="678"/>
      <c r="V425" s="16"/>
      <c r="W425" s="678"/>
      <c r="X425" s="16"/>
      <c r="Y425" s="16"/>
      <c r="Z425" s="678"/>
      <c r="AA425" s="16"/>
      <c r="AB425" s="678"/>
      <c r="AC425" s="16"/>
      <c r="AD425" s="193">
        <f t="shared" si="338"/>
        <v>0</v>
      </c>
    </row>
    <row r="426" spans="1:30" ht="28.5" hidden="1">
      <c r="A426" s="26" t="s">
        <v>180</v>
      </c>
      <c r="B426" s="16" t="s">
        <v>179</v>
      </c>
      <c r="C426" s="16"/>
      <c r="D426" s="678"/>
      <c r="E426" s="16"/>
      <c r="F426" s="678"/>
      <c r="G426" s="678"/>
      <c r="H426" s="678"/>
      <c r="I426" s="353"/>
      <c r="J426" s="678"/>
      <c r="K426" s="16"/>
      <c r="L426" s="678"/>
      <c r="M426" s="16"/>
      <c r="N426" s="678"/>
      <c r="O426" s="233">
        <v>1.2000000000000002</v>
      </c>
      <c r="P426" s="16"/>
      <c r="Q426" s="678"/>
      <c r="R426" s="16"/>
      <c r="S426" s="678"/>
      <c r="T426" s="16"/>
      <c r="U426" s="678"/>
      <c r="V426" s="16"/>
      <c r="W426" s="678"/>
      <c r="X426" s="16"/>
      <c r="Y426" s="16"/>
      <c r="Z426" s="678"/>
      <c r="AA426" s="16"/>
      <c r="AB426" s="678"/>
      <c r="AC426" s="16"/>
      <c r="AD426" s="193">
        <f t="shared" si="338"/>
        <v>0</v>
      </c>
    </row>
    <row r="427" spans="1:30" ht="42.75" hidden="1">
      <c r="A427" s="26" t="s">
        <v>182</v>
      </c>
      <c r="B427" s="16" t="s">
        <v>216</v>
      </c>
      <c r="C427" s="16"/>
      <c r="D427" s="678"/>
      <c r="E427" s="16"/>
      <c r="F427" s="678"/>
      <c r="G427" s="678"/>
      <c r="H427" s="678"/>
      <c r="I427" s="353"/>
      <c r="J427" s="678"/>
      <c r="K427" s="16"/>
      <c r="L427" s="678"/>
      <c r="M427" s="16"/>
      <c r="N427" s="678"/>
      <c r="O427" s="233">
        <v>1.2000000000000002</v>
      </c>
      <c r="P427" s="16"/>
      <c r="Q427" s="678"/>
      <c r="R427" s="16"/>
      <c r="S427" s="678"/>
      <c r="T427" s="16"/>
      <c r="U427" s="678"/>
      <c r="V427" s="16"/>
      <c r="W427" s="678"/>
      <c r="X427" s="16"/>
      <c r="Y427" s="16"/>
      <c r="Z427" s="678"/>
      <c r="AA427" s="16"/>
      <c r="AB427" s="678"/>
      <c r="AC427" s="16"/>
      <c r="AD427" s="193">
        <f t="shared" si="338"/>
        <v>0</v>
      </c>
    </row>
    <row r="428" spans="1:30" ht="42.75" hidden="1">
      <c r="A428" s="26" t="s">
        <v>240</v>
      </c>
      <c r="B428" s="16" t="s">
        <v>231</v>
      </c>
      <c r="C428" s="16"/>
      <c r="D428" s="678"/>
      <c r="E428" s="16"/>
      <c r="F428" s="678"/>
      <c r="G428" s="678"/>
      <c r="H428" s="678"/>
      <c r="I428" s="353"/>
      <c r="J428" s="678"/>
      <c r="K428" s="16"/>
      <c r="L428" s="678"/>
      <c r="M428" s="16"/>
      <c r="N428" s="678"/>
      <c r="O428" s="233">
        <v>1.7999999999999998</v>
      </c>
      <c r="P428" s="16"/>
      <c r="Q428" s="678"/>
      <c r="R428" s="16"/>
      <c r="S428" s="678"/>
      <c r="T428" s="16"/>
      <c r="U428" s="678"/>
      <c r="V428" s="16"/>
      <c r="W428" s="678"/>
      <c r="X428" s="16"/>
      <c r="Y428" s="16"/>
      <c r="Z428" s="678"/>
      <c r="AA428" s="16"/>
      <c r="AB428" s="678"/>
      <c r="AC428" s="16"/>
      <c r="AD428" s="193">
        <f t="shared" si="338"/>
        <v>0</v>
      </c>
    </row>
    <row r="429" spans="1:30" ht="28.5" hidden="1">
      <c r="A429" s="26">
        <v>26.14</v>
      </c>
      <c r="B429" s="10" t="s">
        <v>217</v>
      </c>
      <c r="C429" s="10"/>
      <c r="D429" s="677"/>
      <c r="E429" s="10"/>
      <c r="F429" s="677"/>
      <c r="G429" s="677"/>
      <c r="H429" s="677"/>
      <c r="I429" s="345"/>
      <c r="J429" s="677"/>
      <c r="K429" s="10"/>
      <c r="L429" s="677"/>
      <c r="M429" s="10"/>
      <c r="N429" s="677"/>
      <c r="O429" s="233">
        <v>1</v>
      </c>
      <c r="P429" s="10"/>
      <c r="Q429" s="677"/>
      <c r="R429" s="10"/>
      <c r="S429" s="677"/>
      <c r="T429" s="10"/>
      <c r="U429" s="677"/>
      <c r="V429" s="10"/>
      <c r="W429" s="677"/>
      <c r="X429" s="10"/>
      <c r="Y429" s="10"/>
      <c r="Z429" s="677"/>
      <c r="AA429" s="10"/>
      <c r="AB429" s="677"/>
      <c r="AC429" s="10"/>
      <c r="AD429" s="193">
        <f t="shared" si="338"/>
        <v>0</v>
      </c>
    </row>
    <row r="430" spans="1:30" ht="28.5" hidden="1">
      <c r="A430" s="26">
        <f t="shared" ref="A430:A438" si="352">+A429+0.01</f>
        <v>26.150000000000002</v>
      </c>
      <c r="B430" s="10" t="s">
        <v>218</v>
      </c>
      <c r="C430" s="10"/>
      <c r="D430" s="677"/>
      <c r="E430" s="10"/>
      <c r="F430" s="677"/>
      <c r="G430" s="677"/>
      <c r="H430" s="677"/>
      <c r="I430" s="345"/>
      <c r="J430" s="677"/>
      <c r="K430" s="10"/>
      <c r="L430" s="677"/>
      <c r="M430" s="10"/>
      <c r="N430" s="677"/>
      <c r="O430" s="233">
        <v>1</v>
      </c>
      <c r="P430" s="10"/>
      <c r="Q430" s="677"/>
      <c r="R430" s="10"/>
      <c r="S430" s="677"/>
      <c r="T430" s="10"/>
      <c r="U430" s="677"/>
      <c r="V430" s="10"/>
      <c r="W430" s="677"/>
      <c r="X430" s="10"/>
      <c r="Y430" s="10"/>
      <c r="Z430" s="677"/>
      <c r="AA430" s="10"/>
      <c r="AB430" s="677"/>
      <c r="AC430" s="10"/>
      <c r="AD430" s="193">
        <f t="shared" si="338"/>
        <v>0</v>
      </c>
    </row>
    <row r="431" spans="1:30" ht="28.5" hidden="1">
      <c r="A431" s="26">
        <f t="shared" si="352"/>
        <v>26.160000000000004</v>
      </c>
      <c r="B431" s="10" t="s">
        <v>219</v>
      </c>
      <c r="C431" s="10"/>
      <c r="D431" s="677"/>
      <c r="E431" s="10"/>
      <c r="F431" s="677"/>
      <c r="G431" s="677"/>
      <c r="H431" s="677"/>
      <c r="I431" s="345"/>
      <c r="J431" s="677"/>
      <c r="K431" s="10"/>
      <c r="L431" s="677"/>
      <c r="M431" s="10"/>
      <c r="N431" s="677"/>
      <c r="O431" s="233">
        <v>1.25</v>
      </c>
      <c r="P431" s="10"/>
      <c r="Q431" s="677"/>
      <c r="R431" s="10"/>
      <c r="S431" s="677"/>
      <c r="T431" s="10"/>
      <c r="U431" s="677"/>
      <c r="V431" s="10"/>
      <c r="W431" s="677"/>
      <c r="X431" s="10"/>
      <c r="Y431" s="10"/>
      <c r="Z431" s="677"/>
      <c r="AA431" s="10"/>
      <c r="AB431" s="677"/>
      <c r="AC431" s="10"/>
      <c r="AD431" s="193">
        <f t="shared" si="338"/>
        <v>0</v>
      </c>
    </row>
    <row r="432" spans="1:30" ht="16.5" hidden="1">
      <c r="A432" s="26">
        <f t="shared" si="352"/>
        <v>26.170000000000005</v>
      </c>
      <c r="B432" s="10" t="s">
        <v>220</v>
      </c>
      <c r="C432" s="10"/>
      <c r="D432" s="677"/>
      <c r="E432" s="10"/>
      <c r="F432" s="677"/>
      <c r="G432" s="677"/>
      <c r="H432" s="677"/>
      <c r="I432" s="345"/>
      <c r="J432" s="677"/>
      <c r="K432" s="10"/>
      <c r="L432" s="677"/>
      <c r="M432" s="10"/>
      <c r="N432" s="677"/>
      <c r="O432" s="233">
        <v>0.75</v>
      </c>
      <c r="P432" s="10"/>
      <c r="Q432" s="677"/>
      <c r="R432" s="10"/>
      <c r="S432" s="677"/>
      <c r="T432" s="10"/>
      <c r="U432" s="677"/>
      <c r="V432" s="10"/>
      <c r="W432" s="677"/>
      <c r="X432" s="10"/>
      <c r="Y432" s="10"/>
      <c r="Z432" s="677"/>
      <c r="AA432" s="10"/>
      <c r="AB432" s="677"/>
      <c r="AC432" s="10"/>
      <c r="AD432" s="193">
        <f t="shared" si="338"/>
        <v>0</v>
      </c>
    </row>
    <row r="433" spans="1:30" ht="28.5" hidden="1">
      <c r="A433" s="26">
        <f t="shared" si="352"/>
        <v>26.180000000000007</v>
      </c>
      <c r="B433" s="10" t="s">
        <v>221</v>
      </c>
      <c r="C433" s="10"/>
      <c r="D433" s="677"/>
      <c r="E433" s="10"/>
      <c r="F433" s="677"/>
      <c r="G433" s="677"/>
      <c r="H433" s="677"/>
      <c r="I433" s="345"/>
      <c r="J433" s="677"/>
      <c r="K433" s="10"/>
      <c r="L433" s="677"/>
      <c r="M433" s="10"/>
      <c r="N433" s="677"/>
      <c r="O433" s="233">
        <v>0.75</v>
      </c>
      <c r="P433" s="10"/>
      <c r="Q433" s="677"/>
      <c r="R433" s="10"/>
      <c r="S433" s="677"/>
      <c r="T433" s="10"/>
      <c r="U433" s="677"/>
      <c r="V433" s="10"/>
      <c r="W433" s="677"/>
      <c r="X433" s="10"/>
      <c r="Y433" s="10"/>
      <c r="Z433" s="677"/>
      <c r="AA433" s="10"/>
      <c r="AB433" s="677"/>
      <c r="AC433" s="10"/>
      <c r="AD433" s="193">
        <f t="shared" si="338"/>
        <v>0</v>
      </c>
    </row>
    <row r="434" spans="1:30" ht="28.5" hidden="1">
      <c r="A434" s="26">
        <f t="shared" si="352"/>
        <v>26.190000000000008</v>
      </c>
      <c r="B434" s="10" t="s">
        <v>222</v>
      </c>
      <c r="C434" s="10"/>
      <c r="D434" s="677"/>
      <c r="E434" s="10"/>
      <c r="F434" s="677"/>
      <c r="G434" s="677"/>
      <c r="H434" s="677"/>
      <c r="I434" s="345"/>
      <c r="J434" s="677"/>
      <c r="K434" s="10"/>
      <c r="L434" s="677"/>
      <c r="M434" s="10"/>
      <c r="N434" s="677"/>
      <c r="O434" s="233">
        <v>0.2</v>
      </c>
      <c r="P434" s="10"/>
      <c r="Q434" s="677"/>
      <c r="R434" s="10"/>
      <c r="S434" s="677"/>
      <c r="T434" s="10"/>
      <c r="U434" s="677"/>
      <c r="V434" s="10"/>
      <c r="W434" s="677"/>
      <c r="X434" s="10"/>
      <c r="Y434" s="10"/>
      <c r="Z434" s="677"/>
      <c r="AA434" s="10"/>
      <c r="AB434" s="677"/>
      <c r="AC434" s="10"/>
      <c r="AD434" s="193">
        <f t="shared" si="338"/>
        <v>0</v>
      </c>
    </row>
    <row r="435" spans="1:30" ht="28.5" hidden="1">
      <c r="A435" s="26">
        <f t="shared" si="352"/>
        <v>26.20000000000001</v>
      </c>
      <c r="B435" s="10" t="s">
        <v>223</v>
      </c>
      <c r="C435" s="10"/>
      <c r="D435" s="677"/>
      <c r="E435" s="10"/>
      <c r="F435" s="677"/>
      <c r="G435" s="677"/>
      <c r="H435" s="677"/>
      <c r="I435" s="345"/>
      <c r="J435" s="677"/>
      <c r="K435" s="10"/>
      <c r="L435" s="677"/>
      <c r="M435" s="10"/>
      <c r="N435" s="677"/>
      <c r="O435" s="233">
        <v>0.2</v>
      </c>
      <c r="P435" s="10"/>
      <c r="Q435" s="677"/>
      <c r="R435" s="10"/>
      <c r="S435" s="677"/>
      <c r="T435" s="10"/>
      <c r="U435" s="677"/>
      <c r="V435" s="10"/>
      <c r="W435" s="677"/>
      <c r="X435" s="10"/>
      <c r="Y435" s="10"/>
      <c r="Z435" s="677"/>
      <c r="AA435" s="10"/>
      <c r="AB435" s="677"/>
      <c r="AC435" s="10"/>
      <c r="AD435" s="193">
        <f t="shared" ref="AD435:AD498" si="353">AB435</f>
        <v>0</v>
      </c>
    </row>
    <row r="436" spans="1:30" ht="28.5" hidden="1">
      <c r="A436" s="26">
        <f t="shared" si="352"/>
        <v>26.210000000000012</v>
      </c>
      <c r="B436" s="10" t="s">
        <v>232</v>
      </c>
      <c r="C436" s="10"/>
      <c r="D436" s="677"/>
      <c r="E436" s="10"/>
      <c r="F436" s="677"/>
      <c r="G436" s="677"/>
      <c r="H436" s="677"/>
      <c r="I436" s="345"/>
      <c r="J436" s="677"/>
      <c r="K436" s="10"/>
      <c r="L436" s="677"/>
      <c r="M436" s="10"/>
      <c r="N436" s="677"/>
      <c r="O436" s="233"/>
      <c r="P436" s="10"/>
      <c r="Q436" s="677"/>
      <c r="R436" s="10"/>
      <c r="S436" s="677"/>
      <c r="T436" s="10"/>
      <c r="U436" s="677"/>
      <c r="V436" s="10"/>
      <c r="W436" s="677"/>
      <c r="X436" s="10"/>
      <c r="Y436" s="10"/>
      <c r="Z436" s="677"/>
      <c r="AA436" s="10"/>
      <c r="AB436" s="677"/>
      <c r="AC436" s="10"/>
      <c r="AD436" s="193">
        <f t="shared" si="353"/>
        <v>0</v>
      </c>
    </row>
    <row r="437" spans="1:30" ht="28.5" hidden="1">
      <c r="A437" s="26">
        <f t="shared" si="352"/>
        <v>26.220000000000013</v>
      </c>
      <c r="B437" s="10" t="s">
        <v>224</v>
      </c>
      <c r="C437" s="10"/>
      <c r="D437" s="677"/>
      <c r="E437" s="10"/>
      <c r="F437" s="677"/>
      <c r="G437" s="677"/>
      <c r="H437" s="677"/>
      <c r="I437" s="345"/>
      <c r="J437" s="677"/>
      <c r="K437" s="10"/>
      <c r="L437" s="677"/>
      <c r="M437" s="10"/>
      <c r="N437" s="677"/>
      <c r="O437" s="233">
        <v>0.5</v>
      </c>
      <c r="P437" s="10"/>
      <c r="Q437" s="677"/>
      <c r="R437" s="10"/>
      <c r="S437" s="677"/>
      <c r="T437" s="10"/>
      <c r="U437" s="677"/>
      <c r="V437" s="10"/>
      <c r="W437" s="677"/>
      <c r="X437" s="10"/>
      <c r="Y437" s="10"/>
      <c r="Z437" s="677"/>
      <c r="AA437" s="10"/>
      <c r="AB437" s="677"/>
      <c r="AC437" s="10"/>
      <c r="AD437" s="193">
        <f t="shared" si="353"/>
        <v>0</v>
      </c>
    </row>
    <row r="438" spans="1:30" ht="28.5" hidden="1">
      <c r="A438" s="26">
        <f t="shared" si="352"/>
        <v>26.230000000000015</v>
      </c>
      <c r="B438" s="10" t="s">
        <v>233</v>
      </c>
      <c r="C438" s="10"/>
      <c r="D438" s="677"/>
      <c r="E438" s="10"/>
      <c r="F438" s="677"/>
      <c r="G438" s="677"/>
      <c r="H438" s="677"/>
      <c r="I438" s="345"/>
      <c r="J438" s="677"/>
      <c r="K438" s="10"/>
      <c r="L438" s="677"/>
      <c r="M438" s="10"/>
      <c r="N438" s="677"/>
      <c r="O438" s="233">
        <v>0.2</v>
      </c>
      <c r="P438" s="10"/>
      <c r="Q438" s="677"/>
      <c r="R438" s="10"/>
      <c r="S438" s="677"/>
      <c r="T438" s="10"/>
      <c r="U438" s="677"/>
      <c r="V438" s="10"/>
      <c r="W438" s="677"/>
      <c r="X438" s="10"/>
      <c r="Y438" s="10"/>
      <c r="Z438" s="677"/>
      <c r="AA438" s="10"/>
      <c r="AB438" s="677"/>
      <c r="AC438" s="10"/>
      <c r="AD438" s="193">
        <f t="shared" si="353"/>
        <v>0</v>
      </c>
    </row>
    <row r="439" spans="1:30" ht="16.5" hidden="1">
      <c r="A439" s="2"/>
      <c r="B439" s="12" t="s">
        <v>160</v>
      </c>
      <c r="C439" s="12"/>
      <c r="D439" s="675"/>
      <c r="E439" s="12"/>
      <c r="F439" s="675"/>
      <c r="G439" s="675"/>
      <c r="H439" s="675"/>
      <c r="I439" s="348"/>
      <c r="J439" s="675"/>
      <c r="K439" s="12"/>
      <c r="L439" s="675"/>
      <c r="M439" s="12"/>
      <c r="N439" s="675"/>
      <c r="O439" s="239"/>
      <c r="P439" s="12"/>
      <c r="Q439" s="675"/>
      <c r="R439" s="12"/>
      <c r="S439" s="675"/>
      <c r="T439" s="12"/>
      <c r="U439" s="675"/>
      <c r="V439" s="12"/>
      <c r="W439" s="675"/>
      <c r="X439" s="12"/>
      <c r="Y439" s="12"/>
      <c r="Z439" s="675"/>
      <c r="AA439" s="12"/>
      <c r="AB439" s="675"/>
      <c r="AC439" s="12"/>
      <c r="AD439" s="193">
        <f t="shared" si="353"/>
        <v>0</v>
      </c>
    </row>
    <row r="440" spans="1:30" ht="28.5" hidden="1">
      <c r="A440" s="2"/>
      <c r="B440" s="12" t="s">
        <v>307</v>
      </c>
      <c r="C440" s="12"/>
      <c r="D440" s="675"/>
      <c r="E440" s="12"/>
      <c r="F440" s="675"/>
      <c r="G440" s="675"/>
      <c r="H440" s="675"/>
      <c r="I440" s="348"/>
      <c r="J440" s="675"/>
      <c r="K440" s="12"/>
      <c r="L440" s="675"/>
      <c r="M440" s="12"/>
      <c r="N440" s="675"/>
      <c r="O440" s="239"/>
      <c r="P440" s="12"/>
      <c r="Q440" s="675"/>
      <c r="R440" s="12"/>
      <c r="S440" s="675"/>
      <c r="T440" s="12"/>
      <c r="U440" s="675"/>
      <c r="V440" s="12"/>
      <c r="W440" s="675"/>
      <c r="X440" s="12"/>
      <c r="Y440" s="12"/>
      <c r="Z440" s="675"/>
      <c r="AA440" s="12"/>
      <c r="AB440" s="675"/>
      <c r="AC440" s="12"/>
      <c r="AD440" s="193">
        <f t="shared" si="353"/>
        <v>0</v>
      </c>
    </row>
    <row r="441" spans="1:30" ht="16.5" hidden="1">
      <c r="A441" s="2"/>
      <c r="B441" s="12" t="s">
        <v>161</v>
      </c>
      <c r="C441" s="12"/>
      <c r="D441" s="675"/>
      <c r="E441" s="12"/>
      <c r="F441" s="675"/>
      <c r="G441" s="675"/>
      <c r="H441" s="675"/>
      <c r="I441" s="348"/>
      <c r="J441" s="675"/>
      <c r="K441" s="12"/>
      <c r="L441" s="675"/>
      <c r="M441" s="12"/>
      <c r="N441" s="675"/>
      <c r="O441" s="239"/>
      <c r="P441" s="12"/>
      <c r="Q441" s="675"/>
      <c r="R441" s="12"/>
      <c r="S441" s="675"/>
      <c r="T441" s="12"/>
      <c r="U441" s="675"/>
      <c r="V441" s="12"/>
      <c r="W441" s="675"/>
      <c r="X441" s="12"/>
      <c r="Y441" s="12"/>
      <c r="Z441" s="675"/>
      <c r="AA441" s="12"/>
      <c r="AB441" s="675"/>
      <c r="AC441" s="12"/>
      <c r="AD441" s="193">
        <f t="shared" si="353"/>
        <v>0</v>
      </c>
    </row>
    <row r="442" spans="1:30" ht="16.5" hidden="1">
      <c r="A442" s="32"/>
      <c r="B442" s="13" t="s">
        <v>162</v>
      </c>
      <c r="C442" s="13"/>
      <c r="D442" s="679"/>
      <c r="E442" s="13"/>
      <c r="F442" s="679"/>
      <c r="G442" s="679"/>
      <c r="H442" s="679"/>
      <c r="I442" s="349"/>
      <c r="J442" s="679"/>
      <c r="K442" s="13"/>
      <c r="L442" s="679"/>
      <c r="M442" s="13"/>
      <c r="N442" s="679"/>
      <c r="O442" s="240"/>
      <c r="P442" s="13"/>
      <c r="Q442" s="679"/>
      <c r="R442" s="13"/>
      <c r="S442" s="679"/>
      <c r="T442" s="13"/>
      <c r="U442" s="679"/>
      <c r="V442" s="13"/>
      <c r="W442" s="679"/>
      <c r="X442" s="13"/>
      <c r="Y442" s="13"/>
      <c r="Z442" s="679"/>
      <c r="AA442" s="13"/>
      <c r="AB442" s="679"/>
      <c r="AC442" s="13"/>
      <c r="AD442" s="193">
        <f t="shared" si="353"/>
        <v>0</v>
      </c>
    </row>
    <row r="443" spans="1:30" ht="16.5" hidden="1">
      <c r="A443" s="33">
        <v>26.24</v>
      </c>
      <c r="B443" s="14" t="s">
        <v>163</v>
      </c>
      <c r="C443" s="14"/>
      <c r="D443" s="680"/>
      <c r="E443" s="14"/>
      <c r="F443" s="680"/>
      <c r="G443" s="680"/>
      <c r="H443" s="680"/>
      <c r="I443" s="350"/>
      <c r="J443" s="680"/>
      <c r="K443" s="14"/>
      <c r="L443" s="680"/>
      <c r="M443" s="14"/>
      <c r="N443" s="680"/>
      <c r="O443" s="241"/>
      <c r="P443" s="14"/>
      <c r="Q443" s="680"/>
      <c r="R443" s="14"/>
      <c r="S443" s="680"/>
      <c r="T443" s="14"/>
      <c r="U443" s="680"/>
      <c r="V443" s="14"/>
      <c r="W443" s="680"/>
      <c r="X443" s="14"/>
      <c r="Y443" s="14"/>
      <c r="Z443" s="680"/>
      <c r="AA443" s="14"/>
      <c r="AB443" s="680"/>
      <c r="AC443" s="14"/>
      <c r="AD443" s="193">
        <f t="shared" si="353"/>
        <v>0</v>
      </c>
    </row>
    <row r="444" spans="1:30" ht="28.5" hidden="1">
      <c r="A444" s="26">
        <f t="shared" ref="A444:A451" si="354">+A443+0.01</f>
        <v>26.25</v>
      </c>
      <c r="B444" s="14" t="s">
        <v>164</v>
      </c>
      <c r="C444" s="14"/>
      <c r="D444" s="680"/>
      <c r="E444" s="14"/>
      <c r="F444" s="680"/>
      <c r="G444" s="680"/>
      <c r="H444" s="680"/>
      <c r="I444" s="350"/>
      <c r="J444" s="680"/>
      <c r="K444" s="14"/>
      <c r="L444" s="680"/>
      <c r="M444" s="14"/>
      <c r="N444" s="680"/>
      <c r="O444" s="241"/>
      <c r="P444" s="14"/>
      <c r="Q444" s="680"/>
      <c r="R444" s="14"/>
      <c r="S444" s="680"/>
      <c r="T444" s="14"/>
      <c r="U444" s="680"/>
      <c r="V444" s="14"/>
      <c r="W444" s="680"/>
      <c r="X444" s="14"/>
      <c r="Y444" s="14"/>
      <c r="Z444" s="680"/>
      <c r="AA444" s="14"/>
      <c r="AB444" s="680"/>
      <c r="AC444" s="14"/>
      <c r="AD444" s="193">
        <f t="shared" si="353"/>
        <v>0</v>
      </c>
    </row>
    <row r="445" spans="1:30" ht="16.5" hidden="1">
      <c r="A445" s="26">
        <f t="shared" si="354"/>
        <v>26.26</v>
      </c>
      <c r="B445" s="14" t="s">
        <v>321</v>
      </c>
      <c r="C445" s="14"/>
      <c r="D445" s="680"/>
      <c r="E445" s="14"/>
      <c r="F445" s="680"/>
      <c r="G445" s="680"/>
      <c r="H445" s="680"/>
      <c r="I445" s="350"/>
      <c r="J445" s="680"/>
      <c r="K445" s="14"/>
      <c r="L445" s="680"/>
      <c r="M445" s="14"/>
      <c r="N445" s="680"/>
      <c r="O445" s="241"/>
      <c r="P445" s="14"/>
      <c r="Q445" s="680"/>
      <c r="R445" s="14"/>
      <c r="S445" s="680"/>
      <c r="T445" s="14"/>
      <c r="U445" s="680"/>
      <c r="V445" s="14"/>
      <c r="W445" s="680"/>
      <c r="X445" s="14"/>
      <c r="Y445" s="14"/>
      <c r="Z445" s="680"/>
      <c r="AA445" s="14"/>
      <c r="AB445" s="680"/>
      <c r="AC445" s="14"/>
      <c r="AD445" s="193">
        <f t="shared" si="353"/>
        <v>0</v>
      </c>
    </row>
    <row r="446" spans="1:30" ht="16.5" hidden="1">
      <c r="A446" s="26">
        <f t="shared" si="354"/>
        <v>26.270000000000003</v>
      </c>
      <c r="B446" s="14" t="s">
        <v>324</v>
      </c>
      <c r="C446" s="14"/>
      <c r="D446" s="680"/>
      <c r="E446" s="14"/>
      <c r="F446" s="680"/>
      <c r="G446" s="680"/>
      <c r="H446" s="680"/>
      <c r="I446" s="350"/>
      <c r="J446" s="680"/>
      <c r="K446" s="14"/>
      <c r="L446" s="680"/>
      <c r="M446" s="14"/>
      <c r="N446" s="680"/>
      <c r="O446" s="241"/>
      <c r="P446" s="14"/>
      <c r="Q446" s="680"/>
      <c r="R446" s="14"/>
      <c r="S446" s="680"/>
      <c r="T446" s="14"/>
      <c r="U446" s="680"/>
      <c r="V446" s="14"/>
      <c r="W446" s="680"/>
      <c r="X446" s="14"/>
      <c r="Y446" s="14"/>
      <c r="Z446" s="680"/>
      <c r="AA446" s="14"/>
      <c r="AB446" s="680"/>
      <c r="AC446" s="14"/>
      <c r="AD446" s="193">
        <f t="shared" si="353"/>
        <v>0</v>
      </c>
    </row>
    <row r="447" spans="1:30" ht="16.5" hidden="1">
      <c r="A447" s="26">
        <f t="shared" si="354"/>
        <v>26.280000000000005</v>
      </c>
      <c r="B447" s="14" t="s">
        <v>325</v>
      </c>
      <c r="C447" s="14"/>
      <c r="D447" s="680"/>
      <c r="E447" s="14"/>
      <c r="F447" s="680"/>
      <c r="G447" s="680"/>
      <c r="H447" s="680"/>
      <c r="I447" s="350"/>
      <c r="J447" s="680"/>
      <c r="K447" s="14"/>
      <c r="L447" s="680"/>
      <c r="M447" s="14"/>
      <c r="N447" s="680"/>
      <c r="O447" s="241"/>
      <c r="P447" s="14"/>
      <c r="Q447" s="680"/>
      <c r="R447" s="14"/>
      <c r="S447" s="680"/>
      <c r="T447" s="14"/>
      <c r="U447" s="680"/>
      <c r="V447" s="14"/>
      <c r="W447" s="680"/>
      <c r="X447" s="14"/>
      <c r="Y447" s="14"/>
      <c r="Z447" s="680"/>
      <c r="AA447" s="14"/>
      <c r="AB447" s="680"/>
      <c r="AC447" s="14"/>
      <c r="AD447" s="193">
        <f t="shared" si="353"/>
        <v>0</v>
      </c>
    </row>
    <row r="448" spans="1:30" ht="28.5" hidden="1">
      <c r="A448" s="26">
        <f t="shared" si="354"/>
        <v>26.290000000000006</v>
      </c>
      <c r="B448" s="14" t="s">
        <v>165</v>
      </c>
      <c r="C448" s="14"/>
      <c r="D448" s="680"/>
      <c r="E448" s="14"/>
      <c r="F448" s="680"/>
      <c r="G448" s="680"/>
      <c r="H448" s="680"/>
      <c r="I448" s="350"/>
      <c r="J448" s="680"/>
      <c r="K448" s="14"/>
      <c r="L448" s="680"/>
      <c r="M448" s="14"/>
      <c r="N448" s="680"/>
      <c r="O448" s="233">
        <v>2</v>
      </c>
      <c r="P448" s="14"/>
      <c r="Q448" s="680"/>
      <c r="R448" s="14"/>
      <c r="S448" s="680"/>
      <c r="T448" s="14"/>
      <c r="U448" s="680"/>
      <c r="V448" s="14"/>
      <c r="W448" s="680"/>
      <c r="X448" s="14"/>
      <c r="Y448" s="14"/>
      <c r="Z448" s="680"/>
      <c r="AA448" s="14"/>
      <c r="AB448" s="680"/>
      <c r="AC448" s="14"/>
      <c r="AD448" s="193">
        <f t="shared" si="353"/>
        <v>0</v>
      </c>
    </row>
    <row r="449" spans="1:30" ht="28.5" hidden="1">
      <c r="A449" s="26">
        <f t="shared" si="354"/>
        <v>26.300000000000008</v>
      </c>
      <c r="B449" s="14" t="s">
        <v>166</v>
      </c>
      <c r="C449" s="14"/>
      <c r="D449" s="680"/>
      <c r="E449" s="14"/>
      <c r="F449" s="680"/>
      <c r="G449" s="680"/>
      <c r="H449" s="680"/>
      <c r="I449" s="350"/>
      <c r="J449" s="680"/>
      <c r="K449" s="14"/>
      <c r="L449" s="680"/>
      <c r="M449" s="14"/>
      <c r="N449" s="680"/>
      <c r="O449" s="233">
        <v>3</v>
      </c>
      <c r="P449" s="14"/>
      <c r="Q449" s="680"/>
      <c r="R449" s="14"/>
      <c r="S449" s="680"/>
      <c r="T449" s="14"/>
      <c r="U449" s="680"/>
      <c r="V449" s="14"/>
      <c r="W449" s="680"/>
      <c r="X449" s="14"/>
      <c r="Y449" s="14"/>
      <c r="Z449" s="680"/>
      <c r="AA449" s="14"/>
      <c r="AB449" s="680"/>
      <c r="AC449" s="14"/>
      <c r="AD449" s="193">
        <f t="shared" si="353"/>
        <v>0</v>
      </c>
    </row>
    <row r="450" spans="1:30" ht="16.5" hidden="1">
      <c r="A450" s="26">
        <f t="shared" si="354"/>
        <v>26.310000000000009</v>
      </c>
      <c r="B450" s="14" t="s">
        <v>283</v>
      </c>
      <c r="C450" s="14"/>
      <c r="D450" s="680"/>
      <c r="E450" s="14"/>
      <c r="F450" s="680"/>
      <c r="G450" s="680"/>
      <c r="H450" s="680"/>
      <c r="I450" s="350"/>
      <c r="J450" s="680"/>
      <c r="K450" s="14"/>
      <c r="L450" s="680"/>
      <c r="M450" s="14"/>
      <c r="N450" s="680"/>
      <c r="O450" s="234">
        <v>0.375</v>
      </c>
      <c r="P450" s="14"/>
      <c r="Q450" s="680"/>
      <c r="R450" s="14"/>
      <c r="S450" s="680"/>
      <c r="T450" s="14"/>
      <c r="U450" s="680"/>
      <c r="V450" s="14"/>
      <c r="W450" s="680"/>
      <c r="X450" s="14"/>
      <c r="Y450" s="14"/>
      <c r="Z450" s="680"/>
      <c r="AA450" s="14"/>
      <c r="AB450" s="680"/>
      <c r="AC450" s="14"/>
      <c r="AD450" s="193">
        <f t="shared" si="353"/>
        <v>0</v>
      </c>
    </row>
    <row r="451" spans="1:30" ht="16.5" hidden="1">
      <c r="A451" s="26">
        <f t="shared" si="354"/>
        <v>26.320000000000011</v>
      </c>
      <c r="B451" s="14" t="s">
        <v>158</v>
      </c>
      <c r="C451" s="14"/>
      <c r="D451" s="680"/>
      <c r="E451" s="14"/>
      <c r="F451" s="680"/>
      <c r="G451" s="680"/>
      <c r="H451" s="680"/>
      <c r="I451" s="350"/>
      <c r="J451" s="680"/>
      <c r="K451" s="14"/>
      <c r="L451" s="680"/>
      <c r="M451" s="14"/>
      <c r="N451" s="680"/>
      <c r="O451" s="235"/>
      <c r="P451" s="14"/>
      <c r="Q451" s="680"/>
      <c r="R451" s="14"/>
      <c r="S451" s="680"/>
      <c r="T451" s="14"/>
      <c r="U451" s="680"/>
      <c r="V451" s="14"/>
      <c r="W451" s="680"/>
      <c r="X451" s="14"/>
      <c r="Y451" s="14"/>
      <c r="Z451" s="680"/>
      <c r="AA451" s="14"/>
      <c r="AB451" s="680"/>
      <c r="AC451" s="14"/>
      <c r="AD451" s="193">
        <f t="shared" si="353"/>
        <v>0</v>
      </c>
    </row>
    <row r="452" spans="1:30" ht="16.5" hidden="1">
      <c r="A452" s="33"/>
      <c r="B452" s="15" t="s">
        <v>168</v>
      </c>
      <c r="C452" s="15"/>
      <c r="D452" s="681"/>
      <c r="E452" s="15"/>
      <c r="F452" s="681"/>
      <c r="G452" s="681"/>
      <c r="H452" s="681"/>
      <c r="I452" s="352"/>
      <c r="J452" s="681"/>
      <c r="K452" s="15"/>
      <c r="L452" s="681"/>
      <c r="M452" s="15"/>
      <c r="N452" s="681"/>
      <c r="O452" s="232"/>
      <c r="P452" s="15"/>
      <c r="Q452" s="681"/>
      <c r="R452" s="15"/>
      <c r="S452" s="681"/>
      <c r="T452" s="15"/>
      <c r="U452" s="681"/>
      <c r="V452" s="15"/>
      <c r="W452" s="681"/>
      <c r="X452" s="15"/>
      <c r="Y452" s="15"/>
      <c r="Z452" s="681"/>
      <c r="AA452" s="15"/>
      <c r="AB452" s="681"/>
      <c r="AC452" s="15"/>
      <c r="AD452" s="193">
        <f t="shared" si="353"/>
        <v>0</v>
      </c>
    </row>
    <row r="453" spans="1:30" ht="16.5" hidden="1">
      <c r="A453" s="33"/>
      <c r="B453" s="15" t="s">
        <v>169</v>
      </c>
      <c r="C453" s="15"/>
      <c r="D453" s="681"/>
      <c r="E453" s="15"/>
      <c r="F453" s="681"/>
      <c r="G453" s="681"/>
      <c r="H453" s="681"/>
      <c r="I453" s="352"/>
      <c r="J453" s="681"/>
      <c r="K453" s="15"/>
      <c r="L453" s="681"/>
      <c r="M453" s="15"/>
      <c r="N453" s="681"/>
      <c r="O453" s="232"/>
      <c r="P453" s="15"/>
      <c r="Q453" s="681"/>
      <c r="R453" s="15"/>
      <c r="S453" s="681"/>
      <c r="T453" s="15"/>
      <c r="U453" s="681"/>
      <c r="V453" s="15"/>
      <c r="W453" s="681"/>
      <c r="X453" s="15"/>
      <c r="Y453" s="15"/>
      <c r="Z453" s="681"/>
      <c r="AA453" s="15"/>
      <c r="AB453" s="681"/>
      <c r="AC453" s="15"/>
      <c r="AD453" s="193">
        <f t="shared" si="353"/>
        <v>0</v>
      </c>
    </row>
    <row r="454" spans="1:30" ht="28.5" hidden="1">
      <c r="A454" s="2">
        <v>26.33</v>
      </c>
      <c r="B454" s="11" t="s">
        <v>170</v>
      </c>
      <c r="C454" s="11"/>
      <c r="D454" s="682"/>
      <c r="E454" s="11"/>
      <c r="F454" s="682"/>
      <c r="G454" s="682"/>
      <c r="H454" s="682"/>
      <c r="I454" s="346"/>
      <c r="J454" s="682"/>
      <c r="K454" s="11"/>
      <c r="L454" s="682"/>
      <c r="M454" s="11"/>
      <c r="N454" s="682"/>
      <c r="O454" s="233">
        <v>9</v>
      </c>
      <c r="P454" s="11"/>
      <c r="Q454" s="682"/>
      <c r="R454" s="11"/>
      <c r="S454" s="682"/>
      <c r="T454" s="11"/>
      <c r="U454" s="682"/>
      <c r="V454" s="11"/>
      <c r="W454" s="682"/>
      <c r="X454" s="11"/>
      <c r="Y454" s="11"/>
      <c r="Z454" s="682"/>
      <c r="AA454" s="11"/>
      <c r="AB454" s="682"/>
      <c r="AC454" s="11"/>
      <c r="AD454" s="193">
        <f t="shared" si="353"/>
        <v>0</v>
      </c>
    </row>
    <row r="455" spans="1:30" ht="16.5" hidden="1">
      <c r="A455" s="26">
        <f t="shared" ref="A455:A457" si="355">+A454+0.01</f>
        <v>26.34</v>
      </c>
      <c r="B455" s="11" t="s">
        <v>171</v>
      </c>
      <c r="C455" s="11"/>
      <c r="D455" s="682"/>
      <c r="E455" s="11"/>
      <c r="F455" s="682"/>
      <c r="G455" s="682"/>
      <c r="H455" s="682"/>
      <c r="I455" s="346"/>
      <c r="J455" s="682"/>
      <c r="K455" s="11"/>
      <c r="L455" s="682"/>
      <c r="M455" s="11"/>
      <c r="N455" s="682"/>
      <c r="O455" s="233">
        <v>0.6</v>
      </c>
      <c r="P455" s="11"/>
      <c r="Q455" s="682"/>
      <c r="R455" s="11"/>
      <c r="S455" s="682"/>
      <c r="T455" s="11"/>
      <c r="U455" s="682"/>
      <c r="V455" s="11"/>
      <c r="W455" s="682"/>
      <c r="X455" s="11"/>
      <c r="Y455" s="11"/>
      <c r="Z455" s="682"/>
      <c r="AA455" s="11"/>
      <c r="AB455" s="682"/>
      <c r="AC455" s="11"/>
      <c r="AD455" s="193">
        <f t="shared" si="353"/>
        <v>0</v>
      </c>
    </row>
    <row r="456" spans="1:30" ht="28.5" hidden="1">
      <c r="A456" s="26">
        <f t="shared" si="355"/>
        <v>26.35</v>
      </c>
      <c r="B456" s="6" t="s">
        <v>172</v>
      </c>
      <c r="C456" s="6"/>
      <c r="D456" s="674"/>
      <c r="E456" s="6"/>
      <c r="F456" s="674"/>
      <c r="G456" s="674"/>
      <c r="H456" s="674"/>
      <c r="I456" s="342"/>
      <c r="J456" s="674"/>
      <c r="K456" s="6"/>
      <c r="L456" s="674"/>
      <c r="M456" s="6"/>
      <c r="N456" s="674"/>
      <c r="O456" s="233">
        <v>0.5</v>
      </c>
      <c r="P456" s="6"/>
      <c r="Q456" s="674"/>
      <c r="R456" s="6"/>
      <c r="S456" s="674"/>
      <c r="T456" s="6"/>
      <c r="U456" s="674"/>
      <c r="V456" s="6"/>
      <c r="W456" s="674"/>
      <c r="X456" s="6"/>
      <c r="Y456" s="6"/>
      <c r="Z456" s="674"/>
      <c r="AA456" s="6"/>
      <c r="AB456" s="674"/>
      <c r="AC456" s="6"/>
      <c r="AD456" s="193">
        <f t="shared" si="353"/>
        <v>0</v>
      </c>
    </row>
    <row r="457" spans="1:30" ht="16.5" hidden="1">
      <c r="A457" s="26">
        <f t="shared" si="355"/>
        <v>26.360000000000003</v>
      </c>
      <c r="B457" s="11" t="s">
        <v>173</v>
      </c>
      <c r="C457" s="11"/>
      <c r="D457" s="682"/>
      <c r="E457" s="11"/>
      <c r="F457" s="682"/>
      <c r="G457" s="682"/>
      <c r="H457" s="682"/>
      <c r="I457" s="346"/>
      <c r="J457" s="682"/>
      <c r="K457" s="11"/>
      <c r="L457" s="682"/>
      <c r="M457" s="11"/>
      <c r="N457" s="682"/>
      <c r="O457" s="236"/>
      <c r="P457" s="11"/>
      <c r="Q457" s="682"/>
      <c r="R457" s="11"/>
      <c r="S457" s="682"/>
      <c r="T457" s="11"/>
      <c r="U457" s="682"/>
      <c r="V457" s="11"/>
      <c r="W457" s="682"/>
      <c r="X457" s="11"/>
      <c r="Y457" s="11"/>
      <c r="Z457" s="682"/>
      <c r="AA457" s="11"/>
      <c r="AB457" s="682"/>
      <c r="AC457" s="11"/>
      <c r="AD457" s="193">
        <f t="shared" si="353"/>
        <v>0</v>
      </c>
    </row>
    <row r="458" spans="1:30" ht="16.5" hidden="1">
      <c r="A458" s="2" t="s">
        <v>19</v>
      </c>
      <c r="B458" s="11" t="s">
        <v>174</v>
      </c>
      <c r="C458" s="11"/>
      <c r="D458" s="682"/>
      <c r="E458" s="11"/>
      <c r="F458" s="682"/>
      <c r="G458" s="682"/>
      <c r="H458" s="682"/>
      <c r="I458" s="346"/>
      <c r="J458" s="682"/>
      <c r="K458" s="11"/>
      <c r="L458" s="682"/>
      <c r="M458" s="11"/>
      <c r="N458" s="682"/>
      <c r="O458" s="237">
        <v>3</v>
      </c>
      <c r="P458" s="11"/>
      <c r="Q458" s="682"/>
      <c r="R458" s="11"/>
      <c r="S458" s="682"/>
      <c r="T458" s="11"/>
      <c r="U458" s="682"/>
      <c r="V458" s="11"/>
      <c r="W458" s="682"/>
      <c r="X458" s="11"/>
      <c r="Y458" s="11"/>
      <c r="Z458" s="682"/>
      <c r="AA458" s="11"/>
      <c r="AB458" s="682"/>
      <c r="AC458" s="11"/>
      <c r="AD458" s="193">
        <f t="shared" si="353"/>
        <v>0</v>
      </c>
    </row>
    <row r="459" spans="1:30" ht="28.5" hidden="1">
      <c r="A459" s="2" t="s">
        <v>20</v>
      </c>
      <c r="B459" s="11" t="s">
        <v>175</v>
      </c>
      <c r="C459" s="11"/>
      <c r="D459" s="682"/>
      <c r="E459" s="11"/>
      <c r="F459" s="682"/>
      <c r="G459" s="682"/>
      <c r="H459" s="682"/>
      <c r="I459" s="346"/>
      <c r="J459" s="682"/>
      <c r="K459" s="11"/>
      <c r="L459" s="682"/>
      <c r="M459" s="11"/>
      <c r="N459" s="682"/>
      <c r="O459" s="237">
        <v>9.6</v>
      </c>
      <c r="P459" s="11"/>
      <c r="Q459" s="682"/>
      <c r="R459" s="11"/>
      <c r="S459" s="682"/>
      <c r="T459" s="11"/>
      <c r="U459" s="682"/>
      <c r="V459" s="11"/>
      <c r="W459" s="682"/>
      <c r="X459" s="11"/>
      <c r="Y459" s="11"/>
      <c r="Z459" s="682"/>
      <c r="AA459" s="11"/>
      <c r="AB459" s="682"/>
      <c r="AC459" s="11"/>
      <c r="AD459" s="193">
        <f t="shared" si="353"/>
        <v>0</v>
      </c>
    </row>
    <row r="460" spans="1:30" ht="57" hidden="1">
      <c r="A460" s="2" t="s">
        <v>21</v>
      </c>
      <c r="B460" s="11" t="s">
        <v>226</v>
      </c>
      <c r="C460" s="11"/>
      <c r="D460" s="682"/>
      <c r="E460" s="11"/>
      <c r="F460" s="682"/>
      <c r="G460" s="682"/>
      <c r="H460" s="682"/>
      <c r="I460" s="346"/>
      <c r="J460" s="682"/>
      <c r="K460" s="11"/>
      <c r="L460" s="682"/>
      <c r="M460" s="11"/>
      <c r="N460" s="682"/>
      <c r="O460" s="233">
        <v>2.88</v>
      </c>
      <c r="P460" s="11"/>
      <c r="Q460" s="682"/>
      <c r="R460" s="11"/>
      <c r="S460" s="682"/>
      <c r="T460" s="11"/>
      <c r="U460" s="682"/>
      <c r="V460" s="11"/>
      <c r="W460" s="682"/>
      <c r="X460" s="11"/>
      <c r="Y460" s="11"/>
      <c r="Z460" s="682"/>
      <c r="AA460" s="11"/>
      <c r="AB460" s="682"/>
      <c r="AC460" s="11"/>
      <c r="AD460" s="193">
        <f t="shared" si="353"/>
        <v>0</v>
      </c>
    </row>
    <row r="461" spans="1:30" ht="28.5" hidden="1">
      <c r="A461" s="2" t="s">
        <v>176</v>
      </c>
      <c r="B461" s="11" t="s">
        <v>177</v>
      </c>
      <c r="C461" s="11"/>
      <c r="D461" s="682"/>
      <c r="E461" s="11"/>
      <c r="F461" s="682"/>
      <c r="G461" s="682"/>
      <c r="H461" s="682"/>
      <c r="I461" s="346"/>
      <c r="J461" s="682"/>
      <c r="K461" s="11"/>
      <c r="L461" s="682"/>
      <c r="M461" s="11"/>
      <c r="N461" s="682"/>
      <c r="O461" s="233">
        <v>1.5</v>
      </c>
      <c r="P461" s="11"/>
      <c r="Q461" s="682"/>
      <c r="R461" s="11"/>
      <c r="S461" s="682"/>
      <c r="T461" s="11"/>
      <c r="U461" s="682"/>
      <c r="V461" s="11"/>
      <c r="W461" s="682"/>
      <c r="X461" s="11"/>
      <c r="Y461" s="11"/>
      <c r="Z461" s="682"/>
      <c r="AA461" s="11"/>
      <c r="AB461" s="682"/>
      <c r="AC461" s="11"/>
      <c r="AD461" s="193">
        <f t="shared" si="353"/>
        <v>0</v>
      </c>
    </row>
    <row r="462" spans="1:30" ht="28.5" hidden="1">
      <c r="A462" s="2" t="s">
        <v>178</v>
      </c>
      <c r="B462" s="11" t="s">
        <v>179</v>
      </c>
      <c r="C462" s="11"/>
      <c r="D462" s="682"/>
      <c r="E462" s="11"/>
      <c r="F462" s="682"/>
      <c r="G462" s="682"/>
      <c r="H462" s="682"/>
      <c r="I462" s="346"/>
      <c r="J462" s="682"/>
      <c r="K462" s="11"/>
      <c r="L462" s="682"/>
      <c r="M462" s="11"/>
      <c r="N462" s="682"/>
      <c r="O462" s="233">
        <v>1.2</v>
      </c>
      <c r="P462" s="11"/>
      <c r="Q462" s="682"/>
      <c r="R462" s="11"/>
      <c r="S462" s="682"/>
      <c r="T462" s="11"/>
      <c r="U462" s="682"/>
      <c r="V462" s="11"/>
      <c r="W462" s="682"/>
      <c r="X462" s="11"/>
      <c r="Y462" s="11"/>
      <c r="Z462" s="682"/>
      <c r="AA462" s="11"/>
      <c r="AB462" s="682"/>
      <c r="AC462" s="11"/>
      <c r="AD462" s="193">
        <f t="shared" si="353"/>
        <v>0</v>
      </c>
    </row>
    <row r="463" spans="1:30" ht="42.75" hidden="1">
      <c r="A463" s="2" t="s">
        <v>180</v>
      </c>
      <c r="B463" s="11" t="s">
        <v>181</v>
      </c>
      <c r="C463" s="11"/>
      <c r="D463" s="682"/>
      <c r="E463" s="11"/>
      <c r="F463" s="682"/>
      <c r="G463" s="682"/>
      <c r="H463" s="682"/>
      <c r="I463" s="346"/>
      <c r="J463" s="682"/>
      <c r="K463" s="11"/>
      <c r="L463" s="682"/>
      <c r="M463" s="11"/>
      <c r="N463" s="682"/>
      <c r="O463" s="233">
        <v>1.2</v>
      </c>
      <c r="P463" s="11"/>
      <c r="Q463" s="682"/>
      <c r="R463" s="11"/>
      <c r="S463" s="682"/>
      <c r="T463" s="11"/>
      <c r="U463" s="682"/>
      <c r="V463" s="11"/>
      <c r="W463" s="682"/>
      <c r="X463" s="11"/>
      <c r="Y463" s="11"/>
      <c r="Z463" s="682"/>
      <c r="AA463" s="11"/>
      <c r="AB463" s="682"/>
      <c r="AC463" s="11"/>
      <c r="AD463" s="193">
        <f t="shared" si="353"/>
        <v>0</v>
      </c>
    </row>
    <row r="464" spans="1:30" ht="42.75" hidden="1">
      <c r="A464" s="2" t="s">
        <v>182</v>
      </c>
      <c r="B464" s="11" t="s">
        <v>227</v>
      </c>
      <c r="C464" s="11"/>
      <c r="D464" s="682"/>
      <c r="E464" s="11"/>
      <c r="F464" s="682"/>
      <c r="G464" s="682"/>
      <c r="H464" s="682"/>
      <c r="I464" s="346"/>
      <c r="J464" s="682"/>
      <c r="K464" s="11"/>
      <c r="L464" s="682"/>
      <c r="M464" s="11"/>
      <c r="N464" s="682"/>
      <c r="O464" s="233">
        <v>1.8</v>
      </c>
      <c r="P464" s="11"/>
      <c r="Q464" s="682"/>
      <c r="R464" s="11"/>
      <c r="S464" s="682"/>
      <c r="T464" s="11"/>
      <c r="U464" s="682"/>
      <c r="V464" s="11"/>
      <c r="W464" s="682"/>
      <c r="X464" s="11"/>
      <c r="Y464" s="11"/>
      <c r="Z464" s="682"/>
      <c r="AA464" s="11"/>
      <c r="AB464" s="682"/>
      <c r="AC464" s="11"/>
      <c r="AD464" s="193">
        <f t="shared" si="353"/>
        <v>0</v>
      </c>
    </row>
    <row r="465" spans="1:30" ht="28.5" hidden="1">
      <c r="A465" s="2">
        <v>26.37</v>
      </c>
      <c r="B465" s="11" t="s">
        <v>274</v>
      </c>
      <c r="C465" s="11"/>
      <c r="D465" s="682"/>
      <c r="E465" s="11"/>
      <c r="F465" s="682"/>
      <c r="G465" s="682"/>
      <c r="H465" s="682"/>
      <c r="I465" s="346"/>
      <c r="J465" s="682"/>
      <c r="K465" s="11"/>
      <c r="L465" s="682"/>
      <c r="M465" s="11"/>
      <c r="N465" s="682"/>
      <c r="O465" s="233">
        <v>0.5</v>
      </c>
      <c r="P465" s="11"/>
      <c r="Q465" s="682"/>
      <c r="R465" s="11"/>
      <c r="S465" s="682"/>
      <c r="T465" s="11"/>
      <c r="U465" s="682"/>
      <c r="V465" s="11"/>
      <c r="W465" s="682"/>
      <c r="X465" s="11"/>
      <c r="Y465" s="11"/>
      <c r="Z465" s="682"/>
      <c r="AA465" s="11"/>
      <c r="AB465" s="682"/>
      <c r="AC465" s="11"/>
      <c r="AD465" s="193">
        <f t="shared" si="353"/>
        <v>0</v>
      </c>
    </row>
    <row r="466" spans="1:30" ht="28.5" hidden="1">
      <c r="A466" s="26">
        <f t="shared" ref="A466:A474" si="356">+A465+0.01</f>
        <v>26.380000000000003</v>
      </c>
      <c r="B466" s="11" t="s">
        <v>275</v>
      </c>
      <c r="C466" s="11"/>
      <c r="D466" s="682"/>
      <c r="E466" s="11"/>
      <c r="F466" s="682"/>
      <c r="G466" s="682"/>
      <c r="H466" s="682"/>
      <c r="I466" s="346"/>
      <c r="J466" s="682"/>
      <c r="K466" s="11"/>
      <c r="L466" s="682"/>
      <c r="M466" s="11"/>
      <c r="N466" s="682"/>
      <c r="O466" s="233">
        <v>0.5</v>
      </c>
      <c r="P466" s="11"/>
      <c r="Q466" s="682"/>
      <c r="R466" s="11"/>
      <c r="S466" s="682"/>
      <c r="T466" s="11"/>
      <c r="U466" s="682"/>
      <c r="V466" s="11"/>
      <c r="W466" s="682"/>
      <c r="X466" s="11"/>
      <c r="Y466" s="11"/>
      <c r="Z466" s="682"/>
      <c r="AA466" s="11"/>
      <c r="AB466" s="682"/>
      <c r="AC466" s="11"/>
      <c r="AD466" s="193">
        <f t="shared" si="353"/>
        <v>0</v>
      </c>
    </row>
    <row r="467" spans="1:30" ht="28.5" hidden="1">
      <c r="A467" s="26">
        <f t="shared" si="356"/>
        <v>26.390000000000004</v>
      </c>
      <c r="B467" s="11" t="s">
        <v>201</v>
      </c>
      <c r="C467" s="11"/>
      <c r="D467" s="682"/>
      <c r="E467" s="11"/>
      <c r="F467" s="682"/>
      <c r="G467" s="682"/>
      <c r="H467" s="682"/>
      <c r="I467" s="346"/>
      <c r="J467" s="682"/>
      <c r="K467" s="11"/>
      <c r="L467" s="682"/>
      <c r="M467" s="11"/>
      <c r="N467" s="682"/>
      <c r="O467" s="234">
        <v>0.625</v>
      </c>
      <c r="P467" s="11"/>
      <c r="Q467" s="682"/>
      <c r="R467" s="11"/>
      <c r="S467" s="682"/>
      <c r="T467" s="11"/>
      <c r="U467" s="682"/>
      <c r="V467" s="11"/>
      <c r="W467" s="682"/>
      <c r="X467" s="11"/>
      <c r="Y467" s="11"/>
      <c r="Z467" s="682"/>
      <c r="AA467" s="11"/>
      <c r="AB467" s="682"/>
      <c r="AC467" s="11"/>
      <c r="AD467" s="193">
        <f t="shared" si="353"/>
        <v>0</v>
      </c>
    </row>
    <row r="468" spans="1:30" ht="28.5" hidden="1">
      <c r="A468" s="26">
        <f t="shared" si="356"/>
        <v>26.400000000000006</v>
      </c>
      <c r="B468" s="11" t="s">
        <v>183</v>
      </c>
      <c r="C468" s="11"/>
      <c r="D468" s="682"/>
      <c r="E468" s="11"/>
      <c r="F468" s="682"/>
      <c r="G468" s="682"/>
      <c r="H468" s="682"/>
      <c r="I468" s="346"/>
      <c r="J468" s="682"/>
      <c r="K468" s="11"/>
      <c r="L468" s="682"/>
      <c r="M468" s="11"/>
      <c r="N468" s="682"/>
      <c r="O468" s="234">
        <v>0.375</v>
      </c>
      <c r="P468" s="11"/>
      <c r="Q468" s="682"/>
      <c r="R468" s="11"/>
      <c r="S468" s="682"/>
      <c r="T468" s="11"/>
      <c r="U468" s="682"/>
      <c r="V468" s="11"/>
      <c r="W468" s="682"/>
      <c r="X468" s="11"/>
      <c r="Y468" s="11"/>
      <c r="Z468" s="682"/>
      <c r="AA468" s="11"/>
      <c r="AB468" s="682"/>
      <c r="AC468" s="11"/>
      <c r="AD468" s="193">
        <f t="shared" si="353"/>
        <v>0</v>
      </c>
    </row>
    <row r="469" spans="1:30" ht="28.5" hidden="1">
      <c r="A469" s="26">
        <f t="shared" si="356"/>
        <v>26.410000000000007</v>
      </c>
      <c r="B469" s="11" t="s">
        <v>184</v>
      </c>
      <c r="C469" s="11"/>
      <c r="D469" s="682"/>
      <c r="E469" s="11"/>
      <c r="F469" s="682"/>
      <c r="G469" s="682"/>
      <c r="H469" s="682"/>
      <c r="I469" s="346"/>
      <c r="J469" s="682"/>
      <c r="K469" s="11"/>
      <c r="L469" s="682"/>
      <c r="M469" s="11"/>
      <c r="N469" s="682"/>
      <c r="O469" s="234">
        <v>0.375</v>
      </c>
      <c r="P469" s="11"/>
      <c r="Q469" s="682"/>
      <c r="R469" s="11"/>
      <c r="S469" s="682"/>
      <c r="T469" s="11"/>
      <c r="U469" s="682"/>
      <c r="V469" s="11"/>
      <c r="W469" s="682"/>
      <c r="X469" s="11"/>
      <c r="Y469" s="11"/>
      <c r="Z469" s="682"/>
      <c r="AA469" s="11"/>
      <c r="AB469" s="682"/>
      <c r="AC469" s="11"/>
      <c r="AD469" s="193">
        <f t="shared" si="353"/>
        <v>0</v>
      </c>
    </row>
    <row r="470" spans="1:30" ht="28.5" hidden="1">
      <c r="A470" s="26">
        <f t="shared" si="356"/>
        <v>26.420000000000009</v>
      </c>
      <c r="B470" s="11" t="s">
        <v>185</v>
      </c>
      <c r="C470" s="11"/>
      <c r="D470" s="682"/>
      <c r="E470" s="11"/>
      <c r="F470" s="682"/>
      <c r="G470" s="682"/>
      <c r="H470" s="682"/>
      <c r="I470" s="346"/>
      <c r="J470" s="682"/>
      <c r="K470" s="11"/>
      <c r="L470" s="682"/>
      <c r="M470" s="11"/>
      <c r="N470" s="682"/>
      <c r="O470" s="233">
        <v>0.15</v>
      </c>
      <c r="P470" s="11"/>
      <c r="Q470" s="682"/>
      <c r="R470" s="11"/>
      <c r="S470" s="682"/>
      <c r="T470" s="11"/>
      <c r="U470" s="682"/>
      <c r="V470" s="11"/>
      <c r="W470" s="682"/>
      <c r="X470" s="11"/>
      <c r="Y470" s="11"/>
      <c r="Z470" s="682"/>
      <c r="AA470" s="11"/>
      <c r="AB470" s="682"/>
      <c r="AC470" s="11"/>
      <c r="AD470" s="193">
        <f t="shared" si="353"/>
        <v>0</v>
      </c>
    </row>
    <row r="471" spans="1:30" ht="28.5" hidden="1">
      <c r="A471" s="26">
        <f t="shared" si="356"/>
        <v>26.43000000000001</v>
      </c>
      <c r="B471" s="11" t="s">
        <v>186</v>
      </c>
      <c r="C471" s="11"/>
      <c r="D471" s="682"/>
      <c r="E471" s="11"/>
      <c r="F471" s="682"/>
      <c r="G471" s="682"/>
      <c r="H471" s="682"/>
      <c r="I471" s="346"/>
      <c r="J471" s="682"/>
      <c r="K471" s="11"/>
      <c r="L471" s="682"/>
      <c r="M471" s="11"/>
      <c r="N471" s="682"/>
      <c r="O471" s="233">
        <v>0.15</v>
      </c>
      <c r="P471" s="11"/>
      <c r="Q471" s="682"/>
      <c r="R471" s="11"/>
      <c r="S471" s="682"/>
      <c r="T471" s="11"/>
      <c r="U471" s="682"/>
      <c r="V471" s="11"/>
      <c r="W471" s="682"/>
      <c r="X471" s="11"/>
      <c r="Y471" s="11"/>
      <c r="Z471" s="682"/>
      <c r="AA471" s="11"/>
      <c r="AB471" s="682"/>
      <c r="AC471" s="11"/>
      <c r="AD471" s="193">
        <f t="shared" si="353"/>
        <v>0</v>
      </c>
    </row>
    <row r="472" spans="1:30" ht="28.5" hidden="1">
      <c r="A472" s="26">
        <f t="shared" si="356"/>
        <v>26.440000000000012</v>
      </c>
      <c r="B472" s="11" t="s">
        <v>187</v>
      </c>
      <c r="C472" s="11"/>
      <c r="D472" s="682"/>
      <c r="E472" s="11"/>
      <c r="F472" s="682"/>
      <c r="G472" s="682"/>
      <c r="H472" s="682"/>
      <c r="I472" s="346"/>
      <c r="J472" s="682"/>
      <c r="K472" s="11"/>
      <c r="L472" s="682"/>
      <c r="M472" s="11"/>
      <c r="N472" s="682"/>
      <c r="O472" s="233"/>
      <c r="P472" s="11"/>
      <c r="Q472" s="682"/>
      <c r="R472" s="11"/>
      <c r="S472" s="682"/>
      <c r="T472" s="11"/>
      <c r="U472" s="682"/>
      <c r="V472" s="11"/>
      <c r="W472" s="682"/>
      <c r="X472" s="11"/>
      <c r="Y472" s="11"/>
      <c r="Z472" s="682"/>
      <c r="AA472" s="11"/>
      <c r="AB472" s="682"/>
      <c r="AC472" s="11"/>
      <c r="AD472" s="193">
        <f t="shared" si="353"/>
        <v>0</v>
      </c>
    </row>
    <row r="473" spans="1:30" ht="28.5" hidden="1">
      <c r="A473" s="26">
        <f t="shared" si="356"/>
        <v>26.450000000000014</v>
      </c>
      <c r="B473" s="11" t="s">
        <v>188</v>
      </c>
      <c r="C473" s="11"/>
      <c r="D473" s="682"/>
      <c r="E473" s="11"/>
      <c r="F473" s="682"/>
      <c r="G473" s="682"/>
      <c r="H473" s="682"/>
      <c r="I473" s="346"/>
      <c r="J473" s="682"/>
      <c r="K473" s="11"/>
      <c r="L473" s="682"/>
      <c r="M473" s="11"/>
      <c r="N473" s="682"/>
      <c r="O473" s="233">
        <v>0.25</v>
      </c>
      <c r="P473" s="11"/>
      <c r="Q473" s="682"/>
      <c r="R473" s="11"/>
      <c r="S473" s="682"/>
      <c r="T473" s="11"/>
      <c r="U473" s="682"/>
      <c r="V473" s="11"/>
      <c r="W473" s="682"/>
      <c r="X473" s="11"/>
      <c r="Y473" s="11"/>
      <c r="Z473" s="682"/>
      <c r="AA473" s="11"/>
      <c r="AB473" s="682"/>
      <c r="AC473" s="11"/>
      <c r="AD473" s="193">
        <f t="shared" si="353"/>
        <v>0</v>
      </c>
    </row>
    <row r="474" spans="1:30" ht="28.5" hidden="1">
      <c r="A474" s="26">
        <f t="shared" si="356"/>
        <v>26.460000000000015</v>
      </c>
      <c r="B474" s="11" t="s">
        <v>189</v>
      </c>
      <c r="C474" s="11"/>
      <c r="D474" s="682"/>
      <c r="E474" s="11"/>
      <c r="F474" s="682"/>
      <c r="G474" s="682"/>
      <c r="H474" s="682"/>
      <c r="I474" s="346"/>
      <c r="J474" s="682"/>
      <c r="K474" s="11"/>
      <c r="L474" s="682"/>
      <c r="M474" s="11"/>
      <c r="N474" s="682"/>
      <c r="O474" s="233">
        <v>0.1</v>
      </c>
      <c r="P474" s="11"/>
      <c r="Q474" s="682"/>
      <c r="R474" s="11"/>
      <c r="S474" s="682"/>
      <c r="T474" s="11"/>
      <c r="U474" s="682"/>
      <c r="V474" s="11"/>
      <c r="W474" s="682"/>
      <c r="X474" s="11"/>
      <c r="Y474" s="11"/>
      <c r="Z474" s="682"/>
      <c r="AA474" s="11"/>
      <c r="AB474" s="682"/>
      <c r="AC474" s="11"/>
      <c r="AD474" s="193">
        <f t="shared" si="353"/>
        <v>0</v>
      </c>
    </row>
    <row r="475" spans="1:30" ht="16.5" hidden="1">
      <c r="A475" s="2"/>
      <c r="B475" s="3" t="s">
        <v>190</v>
      </c>
      <c r="C475" s="3"/>
      <c r="D475" s="311"/>
      <c r="E475" s="3"/>
      <c r="F475" s="311"/>
      <c r="G475" s="311"/>
      <c r="H475" s="311"/>
      <c r="I475" s="341"/>
      <c r="J475" s="311"/>
      <c r="K475" s="3"/>
      <c r="L475" s="311"/>
      <c r="M475" s="3"/>
      <c r="N475" s="311"/>
      <c r="O475" s="239"/>
      <c r="P475" s="3"/>
      <c r="Q475" s="311"/>
      <c r="R475" s="3"/>
      <c r="S475" s="311"/>
      <c r="T475" s="3"/>
      <c r="U475" s="311"/>
      <c r="V475" s="3"/>
      <c r="W475" s="311"/>
      <c r="X475" s="3"/>
      <c r="Y475" s="3"/>
      <c r="Z475" s="311"/>
      <c r="AA475" s="3"/>
      <c r="AB475" s="311"/>
      <c r="AC475" s="3"/>
      <c r="AD475" s="193">
        <f t="shared" si="353"/>
        <v>0</v>
      </c>
    </row>
    <row r="476" spans="1:30" ht="28.5" hidden="1">
      <c r="A476" s="2"/>
      <c r="B476" s="3" t="s">
        <v>308</v>
      </c>
      <c r="C476" s="3"/>
      <c r="D476" s="311"/>
      <c r="E476" s="3"/>
      <c r="F476" s="311"/>
      <c r="G476" s="311"/>
      <c r="H476" s="311"/>
      <c r="I476" s="341"/>
      <c r="J476" s="311"/>
      <c r="K476" s="3"/>
      <c r="L476" s="311"/>
      <c r="M476" s="3"/>
      <c r="N476" s="311"/>
      <c r="O476" s="239"/>
      <c r="P476" s="3"/>
      <c r="Q476" s="311"/>
      <c r="R476" s="3"/>
      <c r="S476" s="311"/>
      <c r="T476" s="3"/>
      <c r="U476" s="311"/>
      <c r="V476" s="3"/>
      <c r="W476" s="311"/>
      <c r="X476" s="3"/>
      <c r="Y476" s="3"/>
      <c r="Z476" s="311"/>
      <c r="AA476" s="3"/>
      <c r="AB476" s="311"/>
      <c r="AC476" s="3"/>
      <c r="AD476" s="193">
        <f t="shared" si="353"/>
        <v>0</v>
      </c>
    </row>
    <row r="477" spans="1:30" ht="16.5" hidden="1">
      <c r="A477" s="2"/>
      <c r="B477" s="3" t="s">
        <v>191</v>
      </c>
      <c r="C477" s="3"/>
      <c r="D477" s="311"/>
      <c r="E477" s="3"/>
      <c r="F477" s="311"/>
      <c r="G477" s="311"/>
      <c r="H477" s="311"/>
      <c r="I477" s="341"/>
      <c r="J477" s="311"/>
      <c r="K477" s="3"/>
      <c r="L477" s="311"/>
      <c r="M477" s="3"/>
      <c r="N477" s="311"/>
      <c r="O477" s="239"/>
      <c r="P477" s="3"/>
      <c r="Q477" s="311"/>
      <c r="R477" s="3"/>
      <c r="S477" s="311"/>
      <c r="T477" s="3"/>
      <c r="U477" s="311"/>
      <c r="V477" s="3"/>
      <c r="W477" s="311"/>
      <c r="X477" s="3"/>
      <c r="Y477" s="3"/>
      <c r="Z477" s="311"/>
      <c r="AA477" s="3"/>
      <c r="AB477" s="311"/>
      <c r="AC477" s="3"/>
      <c r="AD477" s="193">
        <f t="shared" si="353"/>
        <v>0</v>
      </c>
    </row>
    <row r="478" spans="1:30" ht="16.5" hidden="1">
      <c r="A478" s="309"/>
      <c r="B478" s="3" t="s">
        <v>192</v>
      </c>
      <c r="C478" s="3"/>
      <c r="D478" s="311"/>
      <c r="E478" s="3"/>
      <c r="F478" s="311"/>
      <c r="G478" s="311"/>
      <c r="H478" s="311"/>
      <c r="I478" s="341"/>
      <c r="J478" s="311"/>
      <c r="K478" s="3"/>
      <c r="L478" s="311"/>
      <c r="M478" s="3"/>
      <c r="N478" s="311"/>
      <c r="O478" s="239"/>
      <c r="P478" s="3"/>
      <c r="Q478" s="311"/>
      <c r="R478" s="3"/>
      <c r="S478" s="311"/>
      <c r="T478" s="3"/>
      <c r="U478" s="311"/>
      <c r="V478" s="3"/>
      <c r="W478" s="311"/>
      <c r="X478" s="3"/>
      <c r="Y478" s="3"/>
      <c r="Z478" s="311"/>
      <c r="AA478" s="3"/>
      <c r="AB478" s="311"/>
      <c r="AC478" s="3"/>
      <c r="AD478" s="193">
        <f t="shared" si="353"/>
        <v>0</v>
      </c>
    </row>
    <row r="479" spans="1:30" ht="16.5" hidden="1">
      <c r="A479" s="2">
        <v>26.47</v>
      </c>
      <c r="B479" s="6" t="s">
        <v>163</v>
      </c>
      <c r="C479" s="6"/>
      <c r="D479" s="674"/>
      <c r="E479" s="6"/>
      <c r="F479" s="674"/>
      <c r="G479" s="674"/>
      <c r="H479" s="674"/>
      <c r="I479" s="342"/>
      <c r="J479" s="674"/>
      <c r="K479" s="6"/>
      <c r="L479" s="674"/>
      <c r="M479" s="6"/>
      <c r="N479" s="674"/>
      <c r="O479" s="229"/>
      <c r="P479" s="6"/>
      <c r="Q479" s="674"/>
      <c r="R479" s="6"/>
      <c r="S479" s="674"/>
      <c r="T479" s="6"/>
      <c r="U479" s="674"/>
      <c r="V479" s="6"/>
      <c r="W479" s="674"/>
      <c r="X479" s="6"/>
      <c r="Y479" s="6"/>
      <c r="Z479" s="674"/>
      <c r="AA479" s="6"/>
      <c r="AB479" s="674"/>
      <c r="AC479" s="6"/>
      <c r="AD479" s="193">
        <f t="shared" si="353"/>
        <v>0</v>
      </c>
    </row>
    <row r="480" spans="1:30" ht="28.5" hidden="1">
      <c r="A480" s="26">
        <f t="shared" ref="A480:A487" si="357">+A479+0.01</f>
        <v>26.48</v>
      </c>
      <c r="B480" s="6" t="s">
        <v>276</v>
      </c>
      <c r="C480" s="6"/>
      <c r="D480" s="674"/>
      <c r="E480" s="6"/>
      <c r="F480" s="674"/>
      <c r="G480" s="674"/>
      <c r="H480" s="674"/>
      <c r="I480" s="342"/>
      <c r="J480" s="674"/>
      <c r="K480" s="6"/>
      <c r="L480" s="674"/>
      <c r="M480" s="6"/>
      <c r="N480" s="674"/>
      <c r="O480" s="229"/>
      <c r="P480" s="6"/>
      <c r="Q480" s="674"/>
      <c r="R480" s="6"/>
      <c r="S480" s="674"/>
      <c r="T480" s="6"/>
      <c r="U480" s="674"/>
      <c r="V480" s="6"/>
      <c r="W480" s="674"/>
      <c r="X480" s="6"/>
      <c r="Y480" s="6"/>
      <c r="Z480" s="674"/>
      <c r="AA480" s="6"/>
      <c r="AB480" s="674"/>
      <c r="AC480" s="6"/>
      <c r="AD480" s="193">
        <f t="shared" si="353"/>
        <v>0</v>
      </c>
    </row>
    <row r="481" spans="1:30" ht="16.5" hidden="1">
      <c r="A481" s="26">
        <f t="shared" si="357"/>
        <v>26.490000000000002</v>
      </c>
      <c r="B481" s="6" t="s">
        <v>123</v>
      </c>
      <c r="C481" s="6"/>
      <c r="D481" s="674"/>
      <c r="E481" s="6"/>
      <c r="F481" s="674"/>
      <c r="G481" s="674"/>
      <c r="H481" s="674"/>
      <c r="I481" s="342"/>
      <c r="J481" s="674"/>
      <c r="K481" s="6"/>
      <c r="L481" s="674"/>
      <c r="M481" s="6"/>
      <c r="N481" s="674"/>
      <c r="O481" s="229"/>
      <c r="P481" s="6"/>
      <c r="Q481" s="674"/>
      <c r="R481" s="6"/>
      <c r="S481" s="674"/>
      <c r="T481" s="6"/>
      <c r="U481" s="674"/>
      <c r="V481" s="6"/>
      <c r="W481" s="674"/>
      <c r="X481" s="6"/>
      <c r="Y481" s="6"/>
      <c r="Z481" s="674"/>
      <c r="AA481" s="6"/>
      <c r="AB481" s="674"/>
      <c r="AC481" s="6"/>
      <c r="AD481" s="193">
        <f t="shared" si="353"/>
        <v>0</v>
      </c>
    </row>
    <row r="482" spans="1:30" ht="16.5" hidden="1">
      <c r="A482" s="26">
        <f t="shared" si="357"/>
        <v>26.500000000000004</v>
      </c>
      <c r="B482" s="6" t="s">
        <v>326</v>
      </c>
      <c r="C482" s="6"/>
      <c r="D482" s="674"/>
      <c r="E482" s="6"/>
      <c r="F482" s="674"/>
      <c r="G482" s="674"/>
      <c r="H482" s="674"/>
      <c r="I482" s="342"/>
      <c r="J482" s="674"/>
      <c r="K482" s="6"/>
      <c r="L482" s="674"/>
      <c r="M482" s="6"/>
      <c r="N482" s="674"/>
      <c r="O482" s="229"/>
      <c r="P482" s="6"/>
      <c r="Q482" s="674"/>
      <c r="R482" s="6"/>
      <c r="S482" s="674"/>
      <c r="T482" s="6"/>
      <c r="U482" s="674"/>
      <c r="V482" s="6"/>
      <c r="W482" s="674"/>
      <c r="X482" s="6"/>
      <c r="Y482" s="6"/>
      <c r="Z482" s="674"/>
      <c r="AA482" s="6"/>
      <c r="AB482" s="674"/>
      <c r="AC482" s="6"/>
      <c r="AD482" s="193">
        <f t="shared" si="353"/>
        <v>0</v>
      </c>
    </row>
    <row r="483" spans="1:30" ht="16.5" hidden="1">
      <c r="A483" s="26">
        <f t="shared" si="357"/>
        <v>26.510000000000005</v>
      </c>
      <c r="B483" s="6" t="s">
        <v>325</v>
      </c>
      <c r="C483" s="6"/>
      <c r="D483" s="674"/>
      <c r="E483" s="6"/>
      <c r="F483" s="674"/>
      <c r="G483" s="674"/>
      <c r="H483" s="674"/>
      <c r="I483" s="342"/>
      <c r="J483" s="674"/>
      <c r="K483" s="6"/>
      <c r="L483" s="674"/>
      <c r="M483" s="6"/>
      <c r="N483" s="674"/>
      <c r="O483" s="229"/>
      <c r="P483" s="6"/>
      <c r="Q483" s="674"/>
      <c r="R483" s="6"/>
      <c r="S483" s="674"/>
      <c r="T483" s="6"/>
      <c r="U483" s="674"/>
      <c r="V483" s="6"/>
      <c r="W483" s="674"/>
      <c r="X483" s="6"/>
      <c r="Y483" s="6"/>
      <c r="Z483" s="674"/>
      <c r="AA483" s="6"/>
      <c r="AB483" s="674"/>
      <c r="AC483" s="6"/>
      <c r="AD483" s="193">
        <f t="shared" si="353"/>
        <v>0</v>
      </c>
    </row>
    <row r="484" spans="1:30" ht="28.5" hidden="1">
      <c r="A484" s="26">
        <f t="shared" si="357"/>
        <v>26.520000000000007</v>
      </c>
      <c r="B484" s="6" t="s">
        <v>165</v>
      </c>
      <c r="C484" s="6"/>
      <c r="D484" s="674"/>
      <c r="E484" s="6"/>
      <c r="F484" s="674"/>
      <c r="G484" s="674"/>
      <c r="H484" s="674"/>
      <c r="I484" s="342"/>
      <c r="J484" s="674"/>
      <c r="K484" s="6"/>
      <c r="L484" s="674"/>
      <c r="M484" s="6"/>
      <c r="N484" s="674"/>
      <c r="O484" s="242">
        <v>2.5</v>
      </c>
      <c r="P484" s="6"/>
      <c r="Q484" s="674"/>
      <c r="R484" s="6"/>
      <c r="S484" s="674"/>
      <c r="T484" s="6"/>
      <c r="U484" s="674"/>
      <c r="V484" s="6"/>
      <c r="W484" s="674"/>
      <c r="X484" s="6"/>
      <c r="Y484" s="6"/>
      <c r="Z484" s="674"/>
      <c r="AA484" s="6"/>
      <c r="AB484" s="674"/>
      <c r="AC484" s="6"/>
      <c r="AD484" s="193">
        <f t="shared" si="353"/>
        <v>0</v>
      </c>
    </row>
    <row r="485" spans="1:30" ht="16.5" hidden="1">
      <c r="A485" s="26">
        <f t="shared" si="357"/>
        <v>26.530000000000008</v>
      </c>
      <c r="B485" s="6" t="s">
        <v>15</v>
      </c>
      <c r="C485" s="6"/>
      <c r="D485" s="674"/>
      <c r="E485" s="6"/>
      <c r="F485" s="674"/>
      <c r="G485" s="674"/>
      <c r="H485" s="674"/>
      <c r="I485" s="342"/>
      <c r="J485" s="674"/>
      <c r="K485" s="6"/>
      <c r="L485" s="674"/>
      <c r="M485" s="6"/>
      <c r="N485" s="674"/>
      <c r="O485" s="242">
        <v>3</v>
      </c>
      <c r="P485" s="6"/>
      <c r="Q485" s="674"/>
      <c r="R485" s="6"/>
      <c r="S485" s="674"/>
      <c r="T485" s="6"/>
      <c r="U485" s="674"/>
      <c r="V485" s="6"/>
      <c r="W485" s="674"/>
      <c r="X485" s="6"/>
      <c r="Y485" s="6"/>
      <c r="Z485" s="674"/>
      <c r="AA485" s="6"/>
      <c r="AB485" s="674"/>
      <c r="AC485" s="6"/>
      <c r="AD485" s="193">
        <f t="shared" si="353"/>
        <v>0</v>
      </c>
    </row>
    <row r="486" spans="1:30" ht="16.5" hidden="1">
      <c r="A486" s="26">
        <f t="shared" si="357"/>
        <v>26.54000000000001</v>
      </c>
      <c r="B486" s="6" t="s">
        <v>283</v>
      </c>
      <c r="C486" s="6"/>
      <c r="D486" s="674"/>
      <c r="E486" s="6"/>
      <c r="F486" s="674"/>
      <c r="G486" s="674"/>
      <c r="H486" s="674"/>
      <c r="I486" s="342"/>
      <c r="J486" s="674"/>
      <c r="K486" s="6"/>
      <c r="L486" s="674"/>
      <c r="M486" s="6"/>
      <c r="N486" s="674"/>
      <c r="O486" s="229">
        <v>0.375</v>
      </c>
      <c r="P486" s="6"/>
      <c r="Q486" s="674"/>
      <c r="R486" s="6"/>
      <c r="S486" s="674"/>
      <c r="T486" s="6"/>
      <c r="U486" s="674"/>
      <c r="V486" s="6"/>
      <c r="W486" s="674"/>
      <c r="X486" s="6"/>
      <c r="Y486" s="6"/>
      <c r="Z486" s="674"/>
      <c r="AA486" s="6"/>
      <c r="AB486" s="674"/>
      <c r="AC486" s="6"/>
      <c r="AD486" s="193">
        <f t="shared" si="353"/>
        <v>0</v>
      </c>
    </row>
    <row r="487" spans="1:30" ht="16.5" hidden="1">
      <c r="A487" s="26">
        <f t="shared" si="357"/>
        <v>26.550000000000011</v>
      </c>
      <c r="B487" s="6" t="s">
        <v>158</v>
      </c>
      <c r="C487" s="6"/>
      <c r="D487" s="674"/>
      <c r="E487" s="6"/>
      <c r="F487" s="674"/>
      <c r="G487" s="674"/>
      <c r="H487" s="674"/>
      <c r="I487" s="342"/>
      <c r="J487" s="674"/>
      <c r="K487" s="6"/>
      <c r="L487" s="674"/>
      <c r="M487" s="6"/>
      <c r="N487" s="674"/>
      <c r="O487" s="229"/>
      <c r="P487" s="6"/>
      <c r="Q487" s="674"/>
      <c r="R487" s="6"/>
      <c r="S487" s="674"/>
      <c r="T487" s="6"/>
      <c r="U487" s="674"/>
      <c r="V487" s="6"/>
      <c r="W487" s="674"/>
      <c r="X487" s="6"/>
      <c r="Y487" s="6"/>
      <c r="Z487" s="674"/>
      <c r="AA487" s="6"/>
      <c r="AB487" s="674"/>
      <c r="AC487" s="6"/>
      <c r="AD487" s="193">
        <f t="shared" si="353"/>
        <v>0</v>
      </c>
    </row>
    <row r="488" spans="1:30" ht="16.5" hidden="1">
      <c r="A488" s="2"/>
      <c r="B488" s="12" t="s">
        <v>193</v>
      </c>
      <c r="C488" s="12"/>
      <c r="D488" s="675"/>
      <c r="E488" s="12"/>
      <c r="F488" s="675"/>
      <c r="G488" s="675"/>
      <c r="H488" s="675"/>
      <c r="I488" s="348"/>
      <c r="J488" s="675"/>
      <c r="K488" s="12"/>
      <c r="L488" s="675"/>
      <c r="M488" s="12"/>
      <c r="N488" s="675"/>
      <c r="O488" s="239"/>
      <c r="P488" s="12"/>
      <c r="Q488" s="675"/>
      <c r="R488" s="12"/>
      <c r="S488" s="675"/>
      <c r="T488" s="12"/>
      <c r="U488" s="675"/>
      <c r="V488" s="12"/>
      <c r="W488" s="675"/>
      <c r="X488" s="12"/>
      <c r="Y488" s="12"/>
      <c r="Z488" s="675"/>
      <c r="AA488" s="12"/>
      <c r="AB488" s="675"/>
      <c r="AC488" s="12"/>
      <c r="AD488" s="193">
        <f t="shared" si="353"/>
        <v>0</v>
      </c>
    </row>
    <row r="489" spans="1:30" ht="16.5" hidden="1">
      <c r="A489" s="309"/>
      <c r="B489" s="3" t="s">
        <v>194</v>
      </c>
      <c r="C489" s="3"/>
      <c r="D489" s="311"/>
      <c r="E489" s="3"/>
      <c r="F489" s="311"/>
      <c r="G489" s="311"/>
      <c r="H489" s="311"/>
      <c r="I489" s="341"/>
      <c r="J489" s="311"/>
      <c r="K489" s="3"/>
      <c r="L489" s="311"/>
      <c r="M489" s="3"/>
      <c r="N489" s="311"/>
      <c r="O489" s="239"/>
      <c r="P489" s="3"/>
      <c r="Q489" s="311"/>
      <c r="R489" s="3"/>
      <c r="S489" s="311"/>
      <c r="T489" s="3"/>
      <c r="U489" s="311"/>
      <c r="V489" s="3"/>
      <c r="W489" s="311"/>
      <c r="X489" s="3"/>
      <c r="Y489" s="3"/>
      <c r="Z489" s="311"/>
      <c r="AA489" s="3"/>
      <c r="AB489" s="311"/>
      <c r="AC489" s="3"/>
      <c r="AD489" s="193">
        <f t="shared" si="353"/>
        <v>0</v>
      </c>
    </row>
    <row r="490" spans="1:30" ht="16.5" hidden="1">
      <c r="A490" s="26">
        <f>+A487+0.01</f>
        <v>26.560000000000013</v>
      </c>
      <c r="B490" s="18" t="s">
        <v>211</v>
      </c>
      <c r="C490" s="18"/>
      <c r="D490" s="683"/>
      <c r="E490" s="18"/>
      <c r="F490" s="683"/>
      <c r="G490" s="683"/>
      <c r="H490" s="683"/>
      <c r="I490" s="355"/>
      <c r="J490" s="683"/>
      <c r="K490" s="18"/>
      <c r="L490" s="683"/>
      <c r="M490" s="18"/>
      <c r="N490" s="683"/>
      <c r="O490" s="259">
        <v>9</v>
      </c>
      <c r="P490" s="18"/>
      <c r="Q490" s="683"/>
      <c r="R490" s="18"/>
      <c r="S490" s="683"/>
      <c r="T490" s="18"/>
      <c r="U490" s="683"/>
      <c r="V490" s="18"/>
      <c r="W490" s="683"/>
      <c r="X490" s="18"/>
      <c r="Y490" s="18"/>
      <c r="Z490" s="683"/>
      <c r="AA490" s="18"/>
      <c r="AB490" s="683"/>
      <c r="AC490" s="18"/>
      <c r="AD490" s="193">
        <f t="shared" si="353"/>
        <v>0</v>
      </c>
    </row>
    <row r="491" spans="1:30" ht="16.5" hidden="1">
      <c r="A491" s="26">
        <f t="shared" ref="A491:A493" si="358">+A490+0.01</f>
        <v>26.570000000000014</v>
      </c>
      <c r="B491" s="18" t="s">
        <v>212</v>
      </c>
      <c r="C491" s="18"/>
      <c r="D491" s="683"/>
      <c r="E491" s="18"/>
      <c r="F491" s="683"/>
      <c r="G491" s="683"/>
      <c r="H491" s="683"/>
      <c r="I491" s="355"/>
      <c r="J491" s="683"/>
      <c r="K491" s="18"/>
      <c r="L491" s="683"/>
      <c r="M491" s="18"/>
      <c r="N491" s="683"/>
      <c r="O491" s="259">
        <v>0.60000000000000009</v>
      </c>
      <c r="P491" s="18"/>
      <c r="Q491" s="683"/>
      <c r="R491" s="18"/>
      <c r="S491" s="683"/>
      <c r="T491" s="18"/>
      <c r="U491" s="683"/>
      <c r="V491" s="18"/>
      <c r="W491" s="683"/>
      <c r="X491" s="18"/>
      <c r="Y491" s="18"/>
      <c r="Z491" s="683"/>
      <c r="AA491" s="18"/>
      <c r="AB491" s="683"/>
      <c r="AC491" s="18"/>
      <c r="AD491" s="193">
        <f t="shared" si="353"/>
        <v>0</v>
      </c>
    </row>
    <row r="492" spans="1:30" ht="45" hidden="1">
      <c r="A492" s="26">
        <f t="shared" si="358"/>
        <v>26.580000000000016</v>
      </c>
      <c r="B492" s="18" t="s">
        <v>213</v>
      </c>
      <c r="C492" s="18"/>
      <c r="D492" s="683"/>
      <c r="E492" s="18"/>
      <c r="F492" s="683"/>
      <c r="G492" s="683"/>
      <c r="H492" s="683"/>
      <c r="I492" s="355"/>
      <c r="J492" s="683"/>
      <c r="K492" s="18"/>
      <c r="L492" s="683"/>
      <c r="M492" s="18"/>
      <c r="N492" s="683"/>
      <c r="O492" s="259">
        <v>0.5</v>
      </c>
      <c r="P492" s="18"/>
      <c r="Q492" s="683"/>
      <c r="R492" s="18"/>
      <c r="S492" s="683"/>
      <c r="T492" s="18"/>
      <c r="U492" s="683"/>
      <c r="V492" s="18"/>
      <c r="W492" s="683"/>
      <c r="X492" s="18"/>
      <c r="Y492" s="18"/>
      <c r="Z492" s="683"/>
      <c r="AA492" s="18"/>
      <c r="AB492" s="683"/>
      <c r="AC492" s="18"/>
      <c r="AD492" s="193">
        <f t="shared" si="353"/>
        <v>0</v>
      </c>
    </row>
    <row r="493" spans="1:30" ht="16.5" hidden="1">
      <c r="A493" s="26">
        <f t="shared" si="358"/>
        <v>26.590000000000018</v>
      </c>
      <c r="B493" s="18" t="s">
        <v>18</v>
      </c>
      <c r="C493" s="18"/>
      <c r="D493" s="683"/>
      <c r="E493" s="18"/>
      <c r="F493" s="683"/>
      <c r="G493" s="683"/>
      <c r="H493" s="683"/>
      <c r="I493" s="355"/>
      <c r="J493" s="683"/>
      <c r="K493" s="18"/>
      <c r="L493" s="683"/>
      <c r="M493" s="18"/>
      <c r="N493" s="683"/>
      <c r="O493" s="243"/>
      <c r="P493" s="18"/>
      <c r="Q493" s="683"/>
      <c r="R493" s="18"/>
      <c r="S493" s="683"/>
      <c r="T493" s="18"/>
      <c r="U493" s="683"/>
      <c r="V493" s="18"/>
      <c r="W493" s="683"/>
      <c r="X493" s="18"/>
      <c r="Y493" s="18"/>
      <c r="Z493" s="683"/>
      <c r="AA493" s="18"/>
      <c r="AB493" s="683"/>
      <c r="AC493" s="18"/>
      <c r="AD493" s="193">
        <f t="shared" si="353"/>
        <v>0</v>
      </c>
    </row>
    <row r="494" spans="1:30" ht="16.5" hidden="1">
      <c r="A494" s="2" t="s">
        <v>19</v>
      </c>
      <c r="B494" s="19" t="s">
        <v>214</v>
      </c>
      <c r="C494" s="19"/>
      <c r="D494" s="684"/>
      <c r="E494" s="19"/>
      <c r="F494" s="684"/>
      <c r="G494" s="684"/>
      <c r="H494" s="684"/>
      <c r="I494" s="356"/>
      <c r="J494" s="684"/>
      <c r="K494" s="19"/>
      <c r="L494" s="684"/>
      <c r="M494" s="19"/>
      <c r="N494" s="684"/>
      <c r="O494" s="260">
        <v>3</v>
      </c>
      <c r="P494" s="19"/>
      <c r="Q494" s="684"/>
      <c r="R494" s="19"/>
      <c r="S494" s="684"/>
      <c r="T494" s="19"/>
      <c r="U494" s="684"/>
      <c r="V494" s="19"/>
      <c r="W494" s="684"/>
      <c r="X494" s="19"/>
      <c r="Y494" s="19"/>
      <c r="Z494" s="684"/>
      <c r="AA494" s="19"/>
      <c r="AB494" s="684"/>
      <c r="AC494" s="19"/>
      <c r="AD494" s="193">
        <f t="shared" si="353"/>
        <v>0</v>
      </c>
    </row>
    <row r="495" spans="1:30" ht="57" hidden="1">
      <c r="A495" s="2" t="s">
        <v>20</v>
      </c>
      <c r="B495" s="6" t="s">
        <v>195</v>
      </c>
      <c r="C495" s="6"/>
      <c r="D495" s="674"/>
      <c r="E495" s="6"/>
      <c r="F495" s="674"/>
      <c r="G495" s="674"/>
      <c r="H495" s="674"/>
      <c r="I495" s="342"/>
      <c r="J495" s="674"/>
      <c r="K495" s="6"/>
      <c r="L495" s="674"/>
      <c r="M495" s="6"/>
      <c r="N495" s="674"/>
      <c r="O495" s="229">
        <v>2.88</v>
      </c>
      <c r="P495" s="6"/>
      <c r="Q495" s="674"/>
      <c r="R495" s="6"/>
      <c r="S495" s="674"/>
      <c r="T495" s="6"/>
      <c r="U495" s="674"/>
      <c r="V495" s="6"/>
      <c r="W495" s="674"/>
      <c r="X495" s="6"/>
      <c r="Y495" s="6"/>
      <c r="Z495" s="674"/>
      <c r="AA495" s="6"/>
      <c r="AB495" s="674"/>
      <c r="AC495" s="6"/>
      <c r="AD495" s="193">
        <f t="shared" si="353"/>
        <v>0</v>
      </c>
    </row>
    <row r="496" spans="1:30" ht="28.5" hidden="1">
      <c r="A496" s="2" t="s">
        <v>21</v>
      </c>
      <c r="B496" s="6" t="s">
        <v>196</v>
      </c>
      <c r="C496" s="6"/>
      <c r="D496" s="674"/>
      <c r="E496" s="6"/>
      <c r="F496" s="674"/>
      <c r="G496" s="674"/>
      <c r="H496" s="674"/>
      <c r="I496" s="342"/>
      <c r="J496" s="674"/>
      <c r="K496" s="6"/>
      <c r="L496" s="674"/>
      <c r="M496" s="6"/>
      <c r="N496" s="674"/>
      <c r="O496" s="242">
        <v>1.5</v>
      </c>
      <c r="P496" s="6"/>
      <c r="Q496" s="674"/>
      <c r="R496" s="6"/>
      <c r="S496" s="674"/>
      <c r="T496" s="6"/>
      <c r="U496" s="674"/>
      <c r="V496" s="6"/>
      <c r="W496" s="674"/>
      <c r="X496" s="6"/>
      <c r="Y496" s="6"/>
      <c r="Z496" s="674"/>
      <c r="AA496" s="6"/>
      <c r="AB496" s="674"/>
      <c r="AC496" s="6"/>
      <c r="AD496" s="193">
        <f t="shared" si="353"/>
        <v>0</v>
      </c>
    </row>
    <row r="497" spans="1:30" ht="28.5" hidden="1">
      <c r="A497" s="2" t="s">
        <v>176</v>
      </c>
      <c r="B497" s="6" t="s">
        <v>197</v>
      </c>
      <c r="C497" s="6"/>
      <c r="D497" s="674"/>
      <c r="E497" s="6"/>
      <c r="F497" s="674"/>
      <c r="G497" s="674"/>
      <c r="H497" s="674"/>
      <c r="I497" s="342"/>
      <c r="J497" s="674"/>
      <c r="K497" s="6"/>
      <c r="L497" s="674"/>
      <c r="M497" s="6"/>
      <c r="N497" s="674"/>
      <c r="O497" s="242">
        <v>1.2</v>
      </c>
      <c r="P497" s="6"/>
      <c r="Q497" s="674"/>
      <c r="R497" s="6"/>
      <c r="S497" s="674"/>
      <c r="T497" s="6"/>
      <c r="U497" s="674"/>
      <c r="V497" s="6"/>
      <c r="W497" s="674"/>
      <c r="X497" s="6"/>
      <c r="Y497" s="6"/>
      <c r="Z497" s="674"/>
      <c r="AA497" s="6"/>
      <c r="AB497" s="674"/>
      <c r="AC497" s="6"/>
      <c r="AD497" s="193">
        <f t="shared" si="353"/>
        <v>0</v>
      </c>
    </row>
    <row r="498" spans="1:30" ht="42.75" hidden="1">
      <c r="A498" s="2" t="s">
        <v>178</v>
      </c>
      <c r="B498" s="6" t="s">
        <v>198</v>
      </c>
      <c r="C498" s="6"/>
      <c r="D498" s="674"/>
      <c r="E498" s="6"/>
      <c r="F498" s="674"/>
      <c r="G498" s="674"/>
      <c r="H498" s="674"/>
      <c r="I498" s="342"/>
      <c r="J498" s="674"/>
      <c r="K498" s="6"/>
      <c r="L498" s="674"/>
      <c r="M498" s="6"/>
      <c r="N498" s="674"/>
      <c r="O498" s="242">
        <v>1.2</v>
      </c>
      <c r="P498" s="6"/>
      <c r="Q498" s="674"/>
      <c r="R498" s="6"/>
      <c r="S498" s="674"/>
      <c r="T498" s="6"/>
      <c r="U498" s="674"/>
      <c r="V498" s="6"/>
      <c r="W498" s="674"/>
      <c r="X498" s="6"/>
      <c r="Y498" s="6"/>
      <c r="Z498" s="674"/>
      <c r="AA498" s="6"/>
      <c r="AB498" s="674"/>
      <c r="AC498" s="6"/>
      <c r="AD498" s="193">
        <f t="shared" si="353"/>
        <v>0</v>
      </c>
    </row>
    <row r="499" spans="1:30" ht="42.75" hidden="1">
      <c r="A499" s="2" t="s">
        <v>180</v>
      </c>
      <c r="B499" s="6" t="s">
        <v>225</v>
      </c>
      <c r="C499" s="6"/>
      <c r="D499" s="674"/>
      <c r="E499" s="6"/>
      <c r="F499" s="674"/>
      <c r="G499" s="674"/>
      <c r="H499" s="674"/>
      <c r="I499" s="342"/>
      <c r="J499" s="674"/>
      <c r="K499" s="6"/>
      <c r="L499" s="674"/>
      <c r="M499" s="6"/>
      <c r="N499" s="674"/>
      <c r="O499" s="242">
        <v>1.8</v>
      </c>
      <c r="P499" s="6"/>
      <c r="Q499" s="674"/>
      <c r="R499" s="6"/>
      <c r="S499" s="674"/>
      <c r="T499" s="6"/>
      <c r="U499" s="674"/>
      <c r="V499" s="6"/>
      <c r="W499" s="674"/>
      <c r="X499" s="6"/>
      <c r="Y499" s="6"/>
      <c r="Z499" s="674"/>
      <c r="AA499" s="6"/>
      <c r="AB499" s="674"/>
      <c r="AC499" s="6"/>
      <c r="AD499" s="193">
        <f t="shared" ref="AD499:AD515" si="359">AB499</f>
        <v>0</v>
      </c>
    </row>
    <row r="500" spans="1:30" ht="28.5" hidden="1">
      <c r="A500" s="26">
        <f>+A493+0.01</f>
        <v>26.600000000000019</v>
      </c>
      <c r="B500" s="6" t="s">
        <v>199</v>
      </c>
      <c r="C500" s="6"/>
      <c r="D500" s="674"/>
      <c r="E500" s="6"/>
      <c r="F500" s="674"/>
      <c r="G500" s="674"/>
      <c r="H500" s="674"/>
      <c r="I500" s="342"/>
      <c r="J500" s="674"/>
      <c r="K500" s="6"/>
      <c r="L500" s="674"/>
      <c r="M500" s="6"/>
      <c r="N500" s="674"/>
      <c r="O500" s="242">
        <v>0.5</v>
      </c>
      <c r="P500" s="6"/>
      <c r="Q500" s="674"/>
      <c r="R500" s="6"/>
      <c r="S500" s="674"/>
      <c r="T500" s="6"/>
      <c r="U500" s="674"/>
      <c r="V500" s="6"/>
      <c r="W500" s="674"/>
      <c r="X500" s="6"/>
      <c r="Y500" s="6"/>
      <c r="Z500" s="674"/>
      <c r="AA500" s="6"/>
      <c r="AB500" s="674"/>
      <c r="AC500" s="6"/>
      <c r="AD500" s="193">
        <f t="shared" si="359"/>
        <v>0</v>
      </c>
    </row>
    <row r="501" spans="1:30" ht="28.5" hidden="1">
      <c r="A501" s="26">
        <f t="shared" ref="A501:A509" si="360">+A500+0.01</f>
        <v>26.610000000000021</v>
      </c>
      <c r="B501" s="6" t="s">
        <v>200</v>
      </c>
      <c r="C501" s="6"/>
      <c r="D501" s="674"/>
      <c r="E501" s="6"/>
      <c r="F501" s="674"/>
      <c r="G501" s="674"/>
      <c r="H501" s="674"/>
      <c r="I501" s="342"/>
      <c r="J501" s="674"/>
      <c r="K501" s="6"/>
      <c r="L501" s="674"/>
      <c r="M501" s="6"/>
      <c r="N501" s="674"/>
      <c r="O501" s="242">
        <v>0.5</v>
      </c>
      <c r="P501" s="6"/>
      <c r="Q501" s="674"/>
      <c r="R501" s="6"/>
      <c r="S501" s="674"/>
      <c r="T501" s="6"/>
      <c r="U501" s="674"/>
      <c r="V501" s="6"/>
      <c r="W501" s="674"/>
      <c r="X501" s="6"/>
      <c r="Y501" s="6"/>
      <c r="Z501" s="674"/>
      <c r="AA501" s="6"/>
      <c r="AB501" s="674"/>
      <c r="AC501" s="6"/>
      <c r="AD501" s="193">
        <f t="shared" si="359"/>
        <v>0</v>
      </c>
    </row>
    <row r="502" spans="1:30" ht="28.5" hidden="1">
      <c r="A502" s="26">
        <f t="shared" si="360"/>
        <v>26.620000000000022</v>
      </c>
      <c r="B502" s="6" t="s">
        <v>201</v>
      </c>
      <c r="C502" s="6"/>
      <c r="D502" s="674"/>
      <c r="E502" s="6"/>
      <c r="F502" s="674"/>
      <c r="G502" s="674"/>
      <c r="H502" s="674"/>
      <c r="I502" s="342"/>
      <c r="J502" s="674"/>
      <c r="K502" s="6"/>
      <c r="L502" s="674"/>
      <c r="M502" s="6"/>
      <c r="N502" s="674"/>
      <c r="O502" s="229">
        <v>0.625</v>
      </c>
      <c r="P502" s="6"/>
      <c r="Q502" s="674"/>
      <c r="R502" s="6"/>
      <c r="S502" s="674"/>
      <c r="T502" s="6"/>
      <c r="U502" s="674"/>
      <c r="V502" s="6"/>
      <c r="W502" s="674"/>
      <c r="X502" s="6"/>
      <c r="Y502" s="6"/>
      <c r="Z502" s="674"/>
      <c r="AA502" s="6"/>
      <c r="AB502" s="674"/>
      <c r="AC502" s="6"/>
      <c r="AD502" s="193">
        <f t="shared" si="359"/>
        <v>0</v>
      </c>
    </row>
    <row r="503" spans="1:30" ht="28.5" hidden="1">
      <c r="A503" s="26">
        <f t="shared" si="360"/>
        <v>26.630000000000024</v>
      </c>
      <c r="B503" s="6" t="s">
        <v>202</v>
      </c>
      <c r="C503" s="6"/>
      <c r="D503" s="674"/>
      <c r="E503" s="6"/>
      <c r="F503" s="674"/>
      <c r="G503" s="674"/>
      <c r="H503" s="674"/>
      <c r="I503" s="342"/>
      <c r="J503" s="674"/>
      <c r="K503" s="6"/>
      <c r="L503" s="674"/>
      <c r="M503" s="6"/>
      <c r="N503" s="674"/>
      <c r="O503" s="229">
        <v>0.375</v>
      </c>
      <c r="P503" s="6"/>
      <c r="Q503" s="674"/>
      <c r="R503" s="6"/>
      <c r="S503" s="674"/>
      <c r="T503" s="6"/>
      <c r="U503" s="674"/>
      <c r="V503" s="6"/>
      <c r="W503" s="674"/>
      <c r="X503" s="6"/>
      <c r="Y503" s="6"/>
      <c r="Z503" s="674"/>
      <c r="AA503" s="6"/>
      <c r="AB503" s="674"/>
      <c r="AC503" s="6"/>
      <c r="AD503" s="193">
        <f t="shared" si="359"/>
        <v>0</v>
      </c>
    </row>
    <row r="504" spans="1:30" ht="28.5" hidden="1">
      <c r="A504" s="26">
        <f t="shared" si="360"/>
        <v>26.640000000000025</v>
      </c>
      <c r="B504" s="6" t="s">
        <v>203</v>
      </c>
      <c r="C504" s="6"/>
      <c r="D504" s="674"/>
      <c r="E504" s="6"/>
      <c r="F504" s="674"/>
      <c r="G504" s="674"/>
      <c r="H504" s="674"/>
      <c r="I504" s="342"/>
      <c r="J504" s="674"/>
      <c r="K504" s="6"/>
      <c r="L504" s="674"/>
      <c r="M504" s="6"/>
      <c r="N504" s="674"/>
      <c r="O504" s="229">
        <v>0.375</v>
      </c>
      <c r="P504" s="6"/>
      <c r="Q504" s="674"/>
      <c r="R504" s="6"/>
      <c r="S504" s="674"/>
      <c r="T504" s="6"/>
      <c r="U504" s="674"/>
      <c r="V504" s="6"/>
      <c r="W504" s="674"/>
      <c r="X504" s="6"/>
      <c r="Y504" s="6"/>
      <c r="Z504" s="674"/>
      <c r="AA504" s="6"/>
      <c r="AB504" s="674"/>
      <c r="AC504" s="6"/>
      <c r="AD504" s="193">
        <f t="shared" si="359"/>
        <v>0</v>
      </c>
    </row>
    <row r="505" spans="1:30" ht="28.5" hidden="1">
      <c r="A505" s="26">
        <f t="shared" si="360"/>
        <v>26.650000000000027</v>
      </c>
      <c r="B505" s="6" t="s">
        <v>204</v>
      </c>
      <c r="C505" s="6"/>
      <c r="D505" s="674"/>
      <c r="E505" s="6"/>
      <c r="F505" s="674"/>
      <c r="G505" s="674"/>
      <c r="H505" s="674"/>
      <c r="I505" s="342"/>
      <c r="J505" s="674"/>
      <c r="K505" s="6"/>
      <c r="L505" s="674"/>
      <c r="M505" s="6"/>
      <c r="N505" s="674"/>
      <c r="O505" s="229">
        <v>0.15</v>
      </c>
      <c r="P505" s="6"/>
      <c r="Q505" s="674"/>
      <c r="R505" s="6"/>
      <c r="S505" s="674"/>
      <c r="T505" s="6"/>
      <c r="U505" s="674"/>
      <c r="V505" s="6"/>
      <c r="W505" s="674"/>
      <c r="X505" s="6"/>
      <c r="Y505" s="6"/>
      <c r="Z505" s="674"/>
      <c r="AA505" s="6"/>
      <c r="AB505" s="674"/>
      <c r="AC505" s="6"/>
      <c r="AD505" s="193">
        <f t="shared" si="359"/>
        <v>0</v>
      </c>
    </row>
    <row r="506" spans="1:30" ht="28.5" hidden="1">
      <c r="A506" s="26">
        <f t="shared" si="360"/>
        <v>26.660000000000029</v>
      </c>
      <c r="B506" s="6" t="s">
        <v>205</v>
      </c>
      <c r="C506" s="6"/>
      <c r="D506" s="674"/>
      <c r="E506" s="6"/>
      <c r="F506" s="674"/>
      <c r="G506" s="674"/>
      <c r="H506" s="674"/>
      <c r="I506" s="342"/>
      <c r="J506" s="674"/>
      <c r="K506" s="6"/>
      <c r="L506" s="674"/>
      <c r="M506" s="6"/>
      <c r="N506" s="674"/>
      <c r="O506" s="229">
        <v>0.15</v>
      </c>
      <c r="P506" s="6"/>
      <c r="Q506" s="674"/>
      <c r="R506" s="6"/>
      <c r="S506" s="674"/>
      <c r="T506" s="6"/>
      <c r="U506" s="674"/>
      <c r="V506" s="6"/>
      <c r="W506" s="674"/>
      <c r="X506" s="6"/>
      <c r="Y506" s="6"/>
      <c r="Z506" s="674"/>
      <c r="AA506" s="6"/>
      <c r="AB506" s="674"/>
      <c r="AC506" s="6"/>
      <c r="AD506" s="193">
        <f t="shared" si="359"/>
        <v>0</v>
      </c>
    </row>
    <row r="507" spans="1:30" ht="28.5" hidden="1">
      <c r="A507" s="26">
        <f t="shared" si="360"/>
        <v>26.67000000000003</v>
      </c>
      <c r="B507" s="6" t="s">
        <v>206</v>
      </c>
      <c r="C507" s="6"/>
      <c r="D507" s="674"/>
      <c r="E507" s="6"/>
      <c r="F507" s="674"/>
      <c r="G507" s="674"/>
      <c r="H507" s="674"/>
      <c r="I507" s="342"/>
      <c r="J507" s="674"/>
      <c r="K507" s="6"/>
      <c r="L507" s="674"/>
      <c r="M507" s="6"/>
      <c r="N507" s="674"/>
      <c r="O507" s="229"/>
      <c r="P507" s="6"/>
      <c r="Q507" s="674"/>
      <c r="R507" s="6"/>
      <c r="S507" s="674"/>
      <c r="T507" s="6"/>
      <c r="U507" s="674"/>
      <c r="V507" s="6"/>
      <c r="W507" s="674"/>
      <c r="X507" s="6"/>
      <c r="Y507" s="6"/>
      <c r="Z507" s="674"/>
      <c r="AA507" s="6"/>
      <c r="AB507" s="674"/>
      <c r="AC507" s="6"/>
      <c r="AD507" s="193">
        <f t="shared" si="359"/>
        <v>0</v>
      </c>
    </row>
    <row r="508" spans="1:30" ht="28.5" hidden="1">
      <c r="A508" s="26">
        <f t="shared" si="360"/>
        <v>26.680000000000032</v>
      </c>
      <c r="B508" s="6" t="s">
        <v>207</v>
      </c>
      <c r="C508" s="6"/>
      <c r="D508" s="674"/>
      <c r="E508" s="6"/>
      <c r="F508" s="674"/>
      <c r="G508" s="674"/>
      <c r="H508" s="674"/>
      <c r="I508" s="342"/>
      <c r="J508" s="674"/>
      <c r="K508" s="6"/>
      <c r="L508" s="674"/>
      <c r="M508" s="6"/>
      <c r="N508" s="674"/>
      <c r="O508" s="229">
        <v>0.25</v>
      </c>
      <c r="P508" s="6"/>
      <c r="Q508" s="674"/>
      <c r="R508" s="6"/>
      <c r="S508" s="674"/>
      <c r="T508" s="6"/>
      <c r="U508" s="674"/>
      <c r="V508" s="6"/>
      <c r="W508" s="674"/>
      <c r="X508" s="6"/>
      <c r="Y508" s="6"/>
      <c r="Z508" s="674"/>
      <c r="AA508" s="6"/>
      <c r="AB508" s="674"/>
      <c r="AC508" s="6"/>
      <c r="AD508" s="193">
        <f t="shared" si="359"/>
        <v>0</v>
      </c>
    </row>
    <row r="509" spans="1:30" ht="28.5" hidden="1">
      <c r="A509" s="26">
        <f t="shared" si="360"/>
        <v>26.690000000000033</v>
      </c>
      <c r="B509" s="6" t="s">
        <v>208</v>
      </c>
      <c r="C509" s="6"/>
      <c r="D509" s="674"/>
      <c r="E509" s="6"/>
      <c r="F509" s="674"/>
      <c r="G509" s="674"/>
      <c r="H509" s="674"/>
      <c r="I509" s="342"/>
      <c r="J509" s="674"/>
      <c r="K509" s="6"/>
      <c r="L509" s="674"/>
      <c r="M509" s="6"/>
      <c r="N509" s="674"/>
      <c r="O509" s="242">
        <v>0.1</v>
      </c>
      <c r="P509" s="6"/>
      <c r="Q509" s="674"/>
      <c r="R509" s="6"/>
      <c r="S509" s="674"/>
      <c r="T509" s="6"/>
      <c r="U509" s="674"/>
      <c r="V509" s="6"/>
      <c r="W509" s="674"/>
      <c r="X509" s="6"/>
      <c r="Y509" s="6"/>
      <c r="Z509" s="674"/>
      <c r="AA509" s="6"/>
      <c r="AB509" s="674"/>
      <c r="AC509" s="6"/>
      <c r="AD509" s="193">
        <f t="shared" si="359"/>
        <v>0</v>
      </c>
    </row>
    <row r="510" spans="1:30" ht="16.5" hidden="1">
      <c r="A510" s="2"/>
      <c r="B510" s="3" t="s">
        <v>209</v>
      </c>
      <c r="C510" s="3"/>
      <c r="D510" s="311"/>
      <c r="E510" s="3"/>
      <c r="F510" s="311"/>
      <c r="G510" s="311"/>
      <c r="H510" s="311"/>
      <c r="I510" s="341"/>
      <c r="J510" s="311"/>
      <c r="K510" s="3"/>
      <c r="L510" s="311"/>
      <c r="M510" s="3"/>
      <c r="N510" s="311"/>
      <c r="O510" s="239"/>
      <c r="P510" s="3"/>
      <c r="Q510" s="311"/>
      <c r="R510" s="3"/>
      <c r="S510" s="311"/>
      <c r="T510" s="3"/>
      <c r="U510" s="311"/>
      <c r="V510" s="3"/>
      <c r="W510" s="311"/>
      <c r="X510" s="3"/>
      <c r="Y510" s="3"/>
      <c r="Z510" s="311"/>
      <c r="AA510" s="3"/>
      <c r="AB510" s="311"/>
      <c r="AC510" s="3"/>
      <c r="AD510" s="193">
        <f t="shared" si="359"/>
        <v>0</v>
      </c>
    </row>
    <row r="511" spans="1:30" ht="28.5" hidden="1">
      <c r="A511" s="2"/>
      <c r="B511" s="3" t="s">
        <v>309</v>
      </c>
      <c r="C511" s="3"/>
      <c r="D511" s="311"/>
      <c r="E511" s="3"/>
      <c r="F511" s="311"/>
      <c r="G511" s="311"/>
      <c r="H511" s="311"/>
      <c r="I511" s="341"/>
      <c r="J511" s="311"/>
      <c r="K511" s="3"/>
      <c r="L511" s="311"/>
      <c r="M511" s="3"/>
      <c r="N511" s="311"/>
      <c r="O511" s="239"/>
      <c r="P511" s="3"/>
      <c r="Q511" s="311"/>
      <c r="R511" s="3"/>
      <c r="S511" s="311"/>
      <c r="T511" s="3"/>
      <c r="U511" s="311"/>
      <c r="V511" s="3"/>
      <c r="W511" s="311"/>
      <c r="X511" s="3"/>
      <c r="Y511" s="3"/>
      <c r="Z511" s="311"/>
      <c r="AA511" s="3"/>
      <c r="AB511" s="311"/>
      <c r="AC511" s="3"/>
      <c r="AD511" s="193">
        <f t="shared" si="359"/>
        <v>0</v>
      </c>
    </row>
    <row r="512" spans="1:30" ht="16.5" hidden="1">
      <c r="A512" s="2"/>
      <c r="B512" s="12" t="s">
        <v>304</v>
      </c>
      <c r="C512" s="12"/>
      <c r="D512" s="675"/>
      <c r="E512" s="12"/>
      <c r="F512" s="675"/>
      <c r="G512" s="675"/>
      <c r="H512" s="675"/>
      <c r="I512" s="348"/>
      <c r="J512" s="675"/>
      <c r="K512" s="12"/>
      <c r="L512" s="675"/>
      <c r="M512" s="12"/>
      <c r="N512" s="675"/>
      <c r="O512" s="239"/>
      <c r="P512" s="12"/>
      <c r="Q512" s="675"/>
      <c r="R512" s="12"/>
      <c r="S512" s="675"/>
      <c r="T512" s="12"/>
      <c r="U512" s="675"/>
      <c r="V512" s="12"/>
      <c r="W512" s="675"/>
      <c r="X512" s="12"/>
      <c r="Y512" s="12"/>
      <c r="Z512" s="675"/>
      <c r="AA512" s="12"/>
      <c r="AB512" s="675"/>
      <c r="AC512" s="12"/>
      <c r="AD512" s="193">
        <f t="shared" si="359"/>
        <v>0</v>
      </c>
    </row>
    <row r="513" spans="1:30" ht="16.5" hidden="1">
      <c r="A513" s="2"/>
      <c r="B513" s="12" t="s">
        <v>302</v>
      </c>
      <c r="C513" s="12"/>
      <c r="D513" s="675"/>
      <c r="E513" s="12"/>
      <c r="F513" s="675"/>
      <c r="G513" s="675"/>
      <c r="H513" s="675"/>
      <c r="I513" s="348"/>
      <c r="J513" s="675"/>
      <c r="K513" s="12"/>
      <c r="L513" s="675"/>
      <c r="M513" s="12"/>
      <c r="N513" s="675"/>
      <c r="O513" s="239"/>
      <c r="P513" s="12"/>
      <c r="Q513" s="675"/>
      <c r="R513" s="12"/>
      <c r="S513" s="675"/>
      <c r="T513" s="12"/>
      <c r="U513" s="675"/>
      <c r="V513" s="12"/>
      <c r="W513" s="675"/>
      <c r="X513" s="12"/>
      <c r="Y513" s="12"/>
      <c r="Z513" s="675"/>
      <c r="AA513" s="12"/>
      <c r="AB513" s="675"/>
      <c r="AC513" s="12"/>
      <c r="AD513" s="193">
        <f t="shared" si="359"/>
        <v>0</v>
      </c>
    </row>
    <row r="514" spans="1:30" ht="28.5" hidden="1">
      <c r="A514" s="2"/>
      <c r="B514" s="12" t="s">
        <v>303</v>
      </c>
      <c r="C514" s="12"/>
      <c r="D514" s="675"/>
      <c r="E514" s="12"/>
      <c r="F514" s="675"/>
      <c r="G514" s="675"/>
      <c r="H514" s="675"/>
      <c r="I514" s="348"/>
      <c r="J514" s="675"/>
      <c r="K514" s="12"/>
      <c r="L514" s="675"/>
      <c r="M514" s="12"/>
      <c r="N514" s="675"/>
      <c r="O514" s="239"/>
      <c r="P514" s="12"/>
      <c r="Q514" s="675"/>
      <c r="R514" s="12"/>
      <c r="S514" s="675"/>
      <c r="T514" s="12"/>
      <c r="U514" s="675"/>
      <c r="V514" s="12"/>
      <c r="W514" s="675"/>
      <c r="X514" s="12"/>
      <c r="Y514" s="12"/>
      <c r="Z514" s="675"/>
      <c r="AA514" s="12"/>
      <c r="AB514" s="675"/>
      <c r="AC514" s="12"/>
      <c r="AD514" s="193">
        <f t="shared" si="359"/>
        <v>0</v>
      </c>
    </row>
    <row r="515" spans="1:30" ht="16.5" hidden="1">
      <c r="A515" s="2"/>
      <c r="B515" s="12" t="s">
        <v>210</v>
      </c>
      <c r="C515" s="12"/>
      <c r="D515" s="675"/>
      <c r="E515" s="12"/>
      <c r="F515" s="675"/>
      <c r="G515" s="675"/>
      <c r="H515" s="675"/>
      <c r="I515" s="348"/>
      <c r="J515" s="675"/>
      <c r="K515" s="12"/>
      <c r="L515" s="675"/>
      <c r="M515" s="12"/>
      <c r="N515" s="675"/>
      <c r="O515" s="239"/>
      <c r="P515" s="12"/>
      <c r="Q515" s="675"/>
      <c r="R515" s="12"/>
      <c r="S515" s="675"/>
      <c r="T515" s="12"/>
      <c r="U515" s="675"/>
      <c r="V515" s="12"/>
      <c r="W515" s="675"/>
      <c r="X515" s="12"/>
      <c r="Y515" s="12"/>
      <c r="Z515" s="675"/>
      <c r="AA515" s="12"/>
      <c r="AB515" s="675"/>
      <c r="AC515" s="12"/>
      <c r="AD515" s="193">
        <f t="shared" si="359"/>
        <v>0</v>
      </c>
    </row>
    <row r="517" spans="1:30">
      <c r="W517" s="317">
        <f>N402-W402</f>
        <v>25</v>
      </c>
    </row>
    <row r="519" spans="1:30">
      <c r="AB519" s="317">
        <f>AB394/AB402*100</f>
        <v>2.4999897059247398</v>
      </c>
    </row>
    <row r="523" spans="1:30" ht="24.75" customHeight="1">
      <c r="AC523" s="318"/>
    </row>
    <row r="524" spans="1:30">
      <c r="AC524" s="318"/>
      <c r="AD524" s="317">
        <f>AB394/AB402*100</f>
        <v>2.4999897059247398</v>
      </c>
    </row>
    <row r="525" spans="1:30">
      <c r="AC525" s="318"/>
    </row>
    <row r="526" spans="1:30">
      <c r="AC526" s="318"/>
    </row>
  </sheetData>
  <mergeCells count="17">
    <mergeCell ref="AC1:AC3"/>
    <mergeCell ref="C2:D2"/>
    <mergeCell ref="E2:H2"/>
    <mergeCell ref="I2:J2"/>
    <mergeCell ref="K2:L2"/>
    <mergeCell ref="A1:A3"/>
    <mergeCell ref="B1:B3"/>
    <mergeCell ref="C1:J1"/>
    <mergeCell ref="K1:S1"/>
    <mergeCell ref="T1:AB1"/>
    <mergeCell ref="AA2:AB2"/>
    <mergeCell ref="M2:N2"/>
    <mergeCell ref="O2:Q2"/>
    <mergeCell ref="R2:S2"/>
    <mergeCell ref="T2:U2"/>
    <mergeCell ref="V2:W2"/>
    <mergeCell ref="X2:Z2"/>
  </mergeCells>
  <conditionalFormatting sqref="O490:O492">
    <cfRule type="cellIs" dxfId="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32" orientation="landscape" r:id="rId1"/>
  <headerFooter>
    <oddHeader>&amp;L&amp;"-,Bold"&amp;14North Andaman</oddHeader>
  </headerFooter>
  <rowBreaks count="1" manualBreakCount="1">
    <brk id="4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526"/>
  <sheetViews>
    <sheetView showZeros="0" tabSelected="1" view="pageBreakPreview" zoomScale="70" zoomScaleNormal="40" zoomScaleSheetLayoutView="70" workbookViewId="0">
      <pane xSplit="2" ySplit="6" topLeftCell="L387" activePane="bottomRight" state="frozen"/>
      <selection activeCell="AD520" sqref="AD520"/>
      <selection pane="topRight" activeCell="AD520" sqref="AD520"/>
      <selection pane="bottomLeft" activeCell="AD520" sqref="AD520"/>
      <selection pane="bottomRight" activeCell="Q390" sqref="Q390"/>
    </sheetView>
  </sheetViews>
  <sheetFormatPr defaultColWidth="8.85546875" defaultRowHeight="15"/>
  <cols>
    <col min="1" max="1" width="7.85546875" style="257" customWidth="1"/>
    <col min="2" max="2" width="33.42578125" style="190" customWidth="1"/>
    <col min="3" max="3" width="8.28515625" style="190" customWidth="1"/>
    <col min="4" max="4" width="10.7109375" style="317" customWidth="1"/>
    <col min="5" max="5" width="9.140625" style="190" customWidth="1"/>
    <col min="6" max="6" width="9.28515625" style="317" customWidth="1"/>
    <col min="7" max="7" width="9.42578125" style="317" customWidth="1"/>
    <col min="8" max="8" width="9.7109375" style="317" customWidth="1"/>
    <col min="9" max="9" width="12.140625" style="360" customWidth="1"/>
    <col min="10" max="10" width="13.140625" style="317" customWidth="1"/>
    <col min="11" max="11" width="8.28515625" style="190" customWidth="1"/>
    <col min="12" max="12" width="8" style="317" customWidth="1"/>
    <col min="13" max="13" width="6.85546875" style="190" customWidth="1"/>
    <col min="14" max="14" width="8.7109375" style="317" customWidth="1"/>
    <col min="15" max="15" width="10.85546875" style="261" customWidth="1"/>
    <col min="16" max="16" width="9.28515625" style="190" customWidth="1"/>
    <col min="17" max="17" width="9.85546875" style="317" customWidth="1"/>
    <col min="18" max="18" width="8.140625" style="190" customWidth="1"/>
    <col min="19" max="19" width="10.28515625" style="317" customWidth="1"/>
    <col min="20" max="20" width="9.28515625" style="190" customWidth="1"/>
    <col min="21" max="21" width="9.7109375" style="317" customWidth="1"/>
    <col min="22" max="22" width="9.7109375" style="190" customWidth="1"/>
    <col min="23" max="23" width="9.7109375" style="317" customWidth="1"/>
    <col min="24" max="24" width="9.7109375" style="190" customWidth="1"/>
    <col min="25" max="25" width="8" style="190" customWidth="1"/>
    <col min="26" max="26" width="9.5703125" style="317" customWidth="1"/>
    <col min="27" max="27" width="7.7109375" style="190" customWidth="1"/>
    <col min="28" max="28" width="10.7109375" style="317" customWidth="1"/>
    <col min="29" max="29" width="14.5703125" style="190" customWidth="1"/>
    <col min="30" max="30" width="17.85546875" style="190" customWidth="1"/>
    <col min="31" max="16384" width="8.85546875" style="190"/>
  </cols>
  <sheetData>
    <row r="1" spans="1:31" ht="30.6" customHeight="1">
      <c r="A1" s="694" t="s">
        <v>0</v>
      </c>
      <c r="B1" s="695" t="s">
        <v>1</v>
      </c>
      <c r="C1" s="696" t="s">
        <v>499</v>
      </c>
      <c r="D1" s="696"/>
      <c r="E1" s="696"/>
      <c r="F1" s="696"/>
      <c r="G1" s="696"/>
      <c r="H1" s="696"/>
      <c r="I1" s="696"/>
      <c r="J1" s="696"/>
      <c r="K1" s="696" t="s">
        <v>498</v>
      </c>
      <c r="L1" s="696"/>
      <c r="M1" s="696"/>
      <c r="N1" s="696"/>
      <c r="O1" s="696"/>
      <c r="P1" s="696"/>
      <c r="Q1" s="696"/>
      <c r="R1" s="696"/>
      <c r="S1" s="696"/>
      <c r="T1" s="696" t="s">
        <v>501</v>
      </c>
      <c r="U1" s="696"/>
      <c r="V1" s="696"/>
      <c r="W1" s="696"/>
      <c r="X1" s="696"/>
      <c r="Y1" s="696"/>
      <c r="Z1" s="696"/>
      <c r="AA1" s="696"/>
      <c r="AB1" s="697"/>
      <c r="AC1" s="696" t="s">
        <v>284</v>
      </c>
      <c r="AD1" s="191"/>
    </row>
    <row r="2" spans="1:31" ht="52.5" customHeight="1">
      <c r="A2" s="694"/>
      <c r="B2" s="695"/>
      <c r="C2" s="696" t="s">
        <v>285</v>
      </c>
      <c r="D2" s="696"/>
      <c r="E2" s="696" t="s">
        <v>286</v>
      </c>
      <c r="F2" s="696"/>
      <c r="G2" s="696"/>
      <c r="H2" s="696"/>
      <c r="I2" s="702" t="s">
        <v>287</v>
      </c>
      <c r="J2" s="702"/>
      <c r="K2" s="698" t="s">
        <v>288</v>
      </c>
      <c r="L2" s="701"/>
      <c r="M2" s="697" t="s">
        <v>500</v>
      </c>
      <c r="N2" s="700"/>
      <c r="O2" s="696" t="s">
        <v>289</v>
      </c>
      <c r="P2" s="696"/>
      <c r="Q2" s="696"/>
      <c r="R2" s="698" t="s">
        <v>38</v>
      </c>
      <c r="S2" s="701"/>
      <c r="T2" s="698" t="s">
        <v>288</v>
      </c>
      <c r="U2" s="701"/>
      <c r="V2" s="697" t="s">
        <v>500</v>
      </c>
      <c r="W2" s="700"/>
      <c r="X2" s="696" t="s">
        <v>289</v>
      </c>
      <c r="Y2" s="696"/>
      <c r="Z2" s="696"/>
      <c r="AA2" s="698" t="s">
        <v>38</v>
      </c>
      <c r="AB2" s="699"/>
      <c r="AC2" s="696"/>
      <c r="AD2" s="191"/>
    </row>
    <row r="3" spans="1:31" ht="28.5">
      <c r="A3" s="694"/>
      <c r="B3" s="695"/>
      <c r="C3" s="1" t="s">
        <v>290</v>
      </c>
      <c r="D3" s="339" t="s">
        <v>291</v>
      </c>
      <c r="E3" s="1" t="s">
        <v>290</v>
      </c>
      <c r="F3" s="339" t="s">
        <v>292</v>
      </c>
      <c r="G3" s="339" t="s">
        <v>293</v>
      </c>
      <c r="H3" s="339" t="s">
        <v>294</v>
      </c>
      <c r="I3" s="340" t="s">
        <v>290</v>
      </c>
      <c r="J3" s="339" t="s">
        <v>292</v>
      </c>
      <c r="K3" s="1" t="s">
        <v>290</v>
      </c>
      <c r="L3" s="339" t="s">
        <v>292</v>
      </c>
      <c r="M3" s="1" t="s">
        <v>290</v>
      </c>
      <c r="N3" s="339" t="s">
        <v>292</v>
      </c>
      <c r="O3" s="255" t="s">
        <v>295</v>
      </c>
      <c r="P3" s="1" t="s">
        <v>290</v>
      </c>
      <c r="Q3" s="339" t="s">
        <v>292</v>
      </c>
      <c r="R3" s="1" t="s">
        <v>290</v>
      </c>
      <c r="S3" s="339" t="s">
        <v>292</v>
      </c>
      <c r="T3" s="1" t="s">
        <v>290</v>
      </c>
      <c r="U3" s="339" t="s">
        <v>292</v>
      </c>
      <c r="V3" s="1" t="s">
        <v>290</v>
      </c>
      <c r="W3" s="339" t="s">
        <v>292</v>
      </c>
      <c r="X3" s="195" t="s">
        <v>295</v>
      </c>
      <c r="Y3" s="1" t="s">
        <v>290</v>
      </c>
      <c r="Z3" s="339" t="s">
        <v>292</v>
      </c>
      <c r="AA3" s="1" t="s">
        <v>290</v>
      </c>
      <c r="AB3" s="178" t="s">
        <v>292</v>
      </c>
      <c r="AC3" s="696"/>
      <c r="AD3" s="191"/>
    </row>
    <row r="4" spans="1:31">
      <c r="A4" s="2" t="s">
        <v>2</v>
      </c>
      <c r="B4" s="3" t="s">
        <v>3</v>
      </c>
      <c r="C4" s="3"/>
      <c r="D4" s="311"/>
      <c r="E4" s="3"/>
      <c r="F4" s="311"/>
      <c r="G4" s="311"/>
      <c r="H4" s="311"/>
      <c r="I4" s="341"/>
      <c r="J4" s="311"/>
      <c r="K4" s="3"/>
      <c r="L4" s="311"/>
      <c r="M4" s="3"/>
      <c r="N4" s="311"/>
      <c r="O4" s="239"/>
      <c r="P4" s="3"/>
      <c r="Q4" s="311"/>
      <c r="R4" s="3"/>
      <c r="S4" s="311"/>
      <c r="T4" s="3"/>
      <c r="U4" s="311"/>
      <c r="V4" s="3"/>
      <c r="W4" s="311"/>
      <c r="X4" s="3"/>
      <c r="Y4" s="3"/>
      <c r="Z4" s="311"/>
      <c r="AA4" s="306"/>
      <c r="AB4" s="339"/>
      <c r="AC4" s="3"/>
      <c r="AD4" s="192"/>
    </row>
    <row r="5" spans="1:31">
      <c r="A5" s="2"/>
      <c r="B5" s="3" t="s">
        <v>4</v>
      </c>
      <c r="C5" s="3"/>
      <c r="D5" s="311"/>
      <c r="E5" s="3"/>
      <c r="F5" s="311"/>
      <c r="G5" s="311"/>
      <c r="H5" s="311"/>
      <c r="I5" s="341"/>
      <c r="J5" s="311"/>
      <c r="K5" s="3"/>
      <c r="L5" s="311"/>
      <c r="M5" s="3"/>
      <c r="N5" s="311"/>
      <c r="O5" s="239"/>
      <c r="P5" s="3"/>
      <c r="Q5" s="311"/>
      <c r="R5" s="3"/>
      <c r="S5" s="311"/>
      <c r="T5" s="3"/>
      <c r="U5" s="311"/>
      <c r="V5" s="3"/>
      <c r="W5" s="311"/>
      <c r="X5" s="3"/>
      <c r="Y5" s="3"/>
      <c r="Z5" s="311"/>
      <c r="AA5" s="306"/>
      <c r="AB5" s="339"/>
      <c r="AC5" s="3"/>
      <c r="AD5" s="192"/>
    </row>
    <row r="6" spans="1:31">
      <c r="A6" s="4">
        <v>1</v>
      </c>
      <c r="B6" s="3" t="s">
        <v>5</v>
      </c>
      <c r="C6" s="17"/>
      <c r="D6" s="276"/>
      <c r="E6" s="17"/>
      <c r="F6" s="276"/>
      <c r="G6" s="276"/>
      <c r="H6" s="276"/>
      <c r="I6" s="359"/>
      <c r="J6" s="276"/>
      <c r="K6" s="17"/>
      <c r="L6" s="276"/>
      <c r="M6" s="17"/>
      <c r="N6" s="276"/>
      <c r="O6" s="239"/>
      <c r="P6" s="17"/>
      <c r="Q6" s="276"/>
      <c r="R6" s="17"/>
      <c r="S6" s="276"/>
      <c r="T6" s="17"/>
      <c r="U6" s="276"/>
      <c r="V6" s="17"/>
      <c r="W6" s="276"/>
      <c r="X6" s="17"/>
      <c r="Y6" s="17"/>
      <c r="Z6" s="276"/>
      <c r="AA6" s="17"/>
      <c r="AB6" s="276"/>
      <c r="AC6" s="3"/>
      <c r="AD6" s="192"/>
    </row>
    <row r="7" spans="1:31" ht="16.5">
      <c r="A7" s="256">
        <v>1.01</v>
      </c>
      <c r="B7" s="5" t="s">
        <v>6</v>
      </c>
      <c r="C7" s="262"/>
      <c r="D7" s="271"/>
      <c r="E7" s="262"/>
      <c r="F7" s="271"/>
      <c r="G7" s="271"/>
      <c r="H7" s="271"/>
      <c r="I7" s="539"/>
      <c r="J7" s="271"/>
      <c r="K7" s="262"/>
      <c r="L7" s="271"/>
      <c r="M7" s="262"/>
      <c r="N7" s="271"/>
      <c r="O7" s="229"/>
      <c r="P7" s="262"/>
      <c r="Q7" s="271"/>
      <c r="R7" s="262"/>
      <c r="S7" s="271"/>
      <c r="T7" s="262"/>
      <c r="U7" s="271"/>
      <c r="V7" s="262"/>
      <c r="W7" s="271"/>
      <c r="X7" s="229"/>
      <c r="Y7" s="262"/>
      <c r="Z7" s="271"/>
      <c r="AA7" s="262"/>
      <c r="AB7" s="271"/>
      <c r="AC7" s="5"/>
      <c r="AD7" s="193">
        <f>AB7</f>
        <v>0</v>
      </c>
      <c r="AE7" s="190" t="b">
        <f>AB7=Z7</f>
        <v>1</v>
      </c>
    </row>
    <row r="8" spans="1:31" ht="16.5">
      <c r="A8" s="2">
        <v>1.02</v>
      </c>
      <c r="B8" s="5" t="s">
        <v>7</v>
      </c>
      <c r="C8" s="262"/>
      <c r="D8" s="271"/>
      <c r="E8" s="262"/>
      <c r="F8" s="271"/>
      <c r="G8" s="271"/>
      <c r="H8" s="271"/>
      <c r="I8" s="539"/>
      <c r="J8" s="271"/>
      <c r="K8" s="262"/>
      <c r="L8" s="271"/>
      <c r="M8" s="262"/>
      <c r="N8" s="271"/>
      <c r="O8" s="229"/>
      <c r="P8" s="262"/>
      <c r="Q8" s="271"/>
      <c r="R8" s="262"/>
      <c r="S8" s="271"/>
      <c r="T8" s="262"/>
      <c r="U8" s="271"/>
      <c r="V8" s="262"/>
      <c r="W8" s="271"/>
      <c r="X8" s="229"/>
      <c r="Y8" s="262"/>
      <c r="Z8" s="271"/>
      <c r="AA8" s="262"/>
      <c r="AB8" s="271"/>
      <c r="AC8" s="5"/>
      <c r="AD8" s="193">
        <f t="shared" ref="AD8:AD71" si="0">AB8</f>
        <v>0</v>
      </c>
      <c r="AE8" s="190" t="b">
        <f t="shared" ref="AE8:AE71" si="1">AB8=Z8</f>
        <v>1</v>
      </c>
    </row>
    <row r="9" spans="1:31" ht="16.5">
      <c r="A9" s="2">
        <v>1.03</v>
      </c>
      <c r="B9" s="5" t="s">
        <v>8</v>
      </c>
      <c r="C9" s="262"/>
      <c r="D9" s="271"/>
      <c r="E9" s="262"/>
      <c r="F9" s="271"/>
      <c r="G9" s="271"/>
      <c r="H9" s="271"/>
      <c r="I9" s="539"/>
      <c r="J9" s="271"/>
      <c r="K9" s="262"/>
      <c r="L9" s="271"/>
      <c r="M9" s="262"/>
      <c r="N9" s="271"/>
      <c r="O9" s="229"/>
      <c r="P9" s="262"/>
      <c r="Q9" s="271"/>
      <c r="R9" s="262"/>
      <c r="S9" s="271"/>
      <c r="T9" s="262"/>
      <c r="U9" s="271"/>
      <c r="V9" s="262"/>
      <c r="W9" s="271"/>
      <c r="X9" s="229"/>
      <c r="Y9" s="262"/>
      <c r="Z9" s="271"/>
      <c r="AA9" s="262"/>
      <c r="AB9" s="271"/>
      <c r="AC9" s="5"/>
      <c r="AD9" s="193">
        <f t="shared" si="0"/>
        <v>0</v>
      </c>
      <c r="AE9" s="190" t="b">
        <f t="shared" si="1"/>
        <v>1</v>
      </c>
    </row>
    <row r="10" spans="1:31" ht="28.5">
      <c r="A10" s="2">
        <v>1.04</v>
      </c>
      <c r="B10" s="6" t="s">
        <v>9</v>
      </c>
      <c r="C10" s="262"/>
      <c r="D10" s="271"/>
      <c r="E10" s="262"/>
      <c r="F10" s="271"/>
      <c r="G10" s="271"/>
      <c r="H10" s="271"/>
      <c r="I10" s="539"/>
      <c r="J10" s="271"/>
      <c r="K10" s="262"/>
      <c r="L10" s="271"/>
      <c r="M10" s="262"/>
      <c r="N10" s="271"/>
      <c r="O10" s="229"/>
      <c r="P10" s="262"/>
      <c r="Q10" s="271"/>
      <c r="R10" s="262"/>
      <c r="S10" s="271"/>
      <c r="T10" s="262"/>
      <c r="U10" s="271"/>
      <c r="V10" s="262"/>
      <c r="W10" s="271"/>
      <c r="X10" s="229"/>
      <c r="Y10" s="262"/>
      <c r="Z10" s="271"/>
      <c r="AA10" s="262"/>
      <c r="AB10" s="271"/>
      <c r="AC10" s="6"/>
      <c r="AD10" s="193">
        <f t="shared" si="0"/>
        <v>0</v>
      </c>
      <c r="AE10" s="190" t="b">
        <f t="shared" si="1"/>
        <v>1</v>
      </c>
    </row>
    <row r="11" spans="1:31" ht="16.5">
      <c r="A11" s="2">
        <v>1.05</v>
      </c>
      <c r="B11" s="6" t="s">
        <v>10</v>
      </c>
      <c r="C11" s="262"/>
      <c r="D11" s="271"/>
      <c r="E11" s="262"/>
      <c r="F11" s="271"/>
      <c r="G11" s="271"/>
      <c r="H11" s="271"/>
      <c r="I11" s="539"/>
      <c r="J11" s="271"/>
      <c r="K11" s="262"/>
      <c r="L11" s="271"/>
      <c r="M11" s="262"/>
      <c r="N11" s="271"/>
      <c r="O11" s="229"/>
      <c r="P11" s="262"/>
      <c r="Q11" s="271"/>
      <c r="R11" s="262"/>
      <c r="S11" s="271"/>
      <c r="T11" s="262"/>
      <c r="U11" s="271"/>
      <c r="V11" s="262"/>
      <c r="W11" s="271"/>
      <c r="X11" s="229"/>
      <c r="Y11" s="262"/>
      <c r="Z11" s="271"/>
      <c r="AA11" s="262"/>
      <c r="AB11" s="271"/>
      <c r="AC11" s="6"/>
      <c r="AD11" s="193">
        <f t="shared" si="0"/>
        <v>0</v>
      </c>
      <c r="AE11" s="190" t="b">
        <f t="shared" si="1"/>
        <v>1</v>
      </c>
    </row>
    <row r="12" spans="1:31" ht="28.5">
      <c r="A12" s="2">
        <v>1.06</v>
      </c>
      <c r="B12" s="7" t="s">
        <v>11</v>
      </c>
      <c r="C12" s="540"/>
      <c r="D12" s="656"/>
      <c r="E12" s="541"/>
      <c r="F12" s="656"/>
      <c r="G12" s="656"/>
      <c r="H12" s="656"/>
      <c r="I12" s="542"/>
      <c r="J12" s="656"/>
      <c r="K12" s="540"/>
      <c r="L12" s="656"/>
      <c r="M12" s="540"/>
      <c r="N12" s="656"/>
      <c r="O12" s="230"/>
      <c r="P12" s="540"/>
      <c r="Q12" s="656"/>
      <c r="R12" s="540"/>
      <c r="S12" s="656"/>
      <c r="T12" s="540"/>
      <c r="U12" s="656"/>
      <c r="V12" s="540"/>
      <c r="W12" s="656"/>
      <c r="X12" s="230"/>
      <c r="Y12" s="540"/>
      <c r="Z12" s="656"/>
      <c r="AA12" s="540"/>
      <c r="AB12" s="656"/>
      <c r="AC12" s="7"/>
      <c r="AD12" s="193">
        <f t="shared" si="0"/>
        <v>0</v>
      </c>
      <c r="AE12" s="190" t="b">
        <f t="shared" si="1"/>
        <v>1</v>
      </c>
    </row>
    <row r="13" spans="1:31" ht="28.5">
      <c r="A13" s="2">
        <v>1.07</v>
      </c>
      <c r="B13" s="7" t="s">
        <v>12</v>
      </c>
      <c r="C13" s="540"/>
      <c r="D13" s="656"/>
      <c r="E13" s="540"/>
      <c r="F13" s="656"/>
      <c r="G13" s="656"/>
      <c r="H13" s="656"/>
      <c r="I13" s="542"/>
      <c r="J13" s="656"/>
      <c r="K13" s="540"/>
      <c r="L13" s="656"/>
      <c r="M13" s="540"/>
      <c r="N13" s="656"/>
      <c r="O13" s="230"/>
      <c r="P13" s="540"/>
      <c r="Q13" s="656"/>
      <c r="R13" s="540"/>
      <c r="S13" s="656"/>
      <c r="T13" s="540"/>
      <c r="U13" s="656"/>
      <c r="V13" s="540"/>
      <c r="W13" s="656"/>
      <c r="X13" s="230"/>
      <c r="Y13" s="540"/>
      <c r="Z13" s="656"/>
      <c r="AA13" s="540"/>
      <c r="AB13" s="656"/>
      <c r="AC13" s="7"/>
      <c r="AD13" s="193">
        <f t="shared" si="0"/>
        <v>0</v>
      </c>
      <c r="AE13" s="190" t="b">
        <f t="shared" si="1"/>
        <v>1</v>
      </c>
    </row>
    <row r="14" spans="1:31" ht="28.5">
      <c r="A14" s="4">
        <v>2</v>
      </c>
      <c r="B14" s="8" t="s">
        <v>13</v>
      </c>
      <c r="C14" s="270"/>
      <c r="D14" s="657"/>
      <c r="E14" s="270"/>
      <c r="F14" s="657"/>
      <c r="G14" s="657"/>
      <c r="H14" s="657"/>
      <c r="I14" s="543"/>
      <c r="J14" s="657"/>
      <c r="K14" s="270"/>
      <c r="L14" s="657"/>
      <c r="M14" s="270"/>
      <c r="N14" s="657"/>
      <c r="O14" s="231"/>
      <c r="P14" s="270"/>
      <c r="Q14" s="657"/>
      <c r="R14" s="270"/>
      <c r="S14" s="657"/>
      <c r="T14" s="270"/>
      <c r="U14" s="657"/>
      <c r="V14" s="270"/>
      <c r="W14" s="657"/>
      <c r="X14" s="231"/>
      <c r="Y14" s="270"/>
      <c r="Z14" s="657"/>
      <c r="AA14" s="270"/>
      <c r="AB14" s="657"/>
      <c r="AC14" s="8"/>
      <c r="AD14" s="193">
        <f t="shared" si="0"/>
        <v>0</v>
      </c>
      <c r="AE14" s="190" t="b">
        <f t="shared" si="1"/>
        <v>1</v>
      </c>
    </row>
    <row r="15" spans="1:31" ht="16.5">
      <c r="A15" s="4"/>
      <c r="B15" s="8" t="s">
        <v>261</v>
      </c>
      <c r="C15" s="270"/>
      <c r="D15" s="657"/>
      <c r="E15" s="270"/>
      <c r="F15" s="657"/>
      <c r="G15" s="657"/>
      <c r="H15" s="657"/>
      <c r="I15" s="543"/>
      <c r="J15" s="657"/>
      <c r="K15" s="270"/>
      <c r="L15" s="657"/>
      <c r="M15" s="270"/>
      <c r="N15" s="657"/>
      <c r="O15" s="231"/>
      <c r="P15" s="270"/>
      <c r="Q15" s="657"/>
      <c r="R15" s="270"/>
      <c r="S15" s="657"/>
      <c r="T15" s="270"/>
      <c r="U15" s="657"/>
      <c r="V15" s="270"/>
      <c r="W15" s="657"/>
      <c r="X15" s="231"/>
      <c r="Y15" s="270"/>
      <c r="Z15" s="657"/>
      <c r="AA15" s="270"/>
      <c r="AB15" s="657"/>
      <c r="AC15" s="8"/>
      <c r="AD15" s="193">
        <f t="shared" si="0"/>
        <v>0</v>
      </c>
      <c r="AE15" s="190" t="b">
        <f t="shared" si="1"/>
        <v>1</v>
      </c>
    </row>
    <row r="16" spans="1:31" ht="16.5">
      <c r="A16" s="2"/>
      <c r="B16" s="9" t="s">
        <v>14</v>
      </c>
      <c r="C16" s="544"/>
      <c r="D16" s="658"/>
      <c r="E16" s="544"/>
      <c r="F16" s="658"/>
      <c r="G16" s="658"/>
      <c r="H16" s="658"/>
      <c r="I16" s="545"/>
      <c r="J16" s="658"/>
      <c r="K16" s="544"/>
      <c r="L16" s="658"/>
      <c r="M16" s="544"/>
      <c r="N16" s="658"/>
      <c r="O16" s="232"/>
      <c r="P16" s="544"/>
      <c r="Q16" s="658"/>
      <c r="R16" s="544"/>
      <c r="S16" s="658"/>
      <c r="T16" s="544"/>
      <c r="U16" s="658"/>
      <c r="V16" s="544"/>
      <c r="W16" s="658"/>
      <c r="X16" s="232"/>
      <c r="Y16" s="544"/>
      <c r="Z16" s="658"/>
      <c r="AA16" s="544"/>
      <c r="AB16" s="658"/>
      <c r="AC16" s="9"/>
      <c r="AD16" s="193">
        <f t="shared" si="0"/>
        <v>0</v>
      </c>
      <c r="AE16" s="190" t="b">
        <f t="shared" si="1"/>
        <v>1</v>
      </c>
    </row>
    <row r="17" spans="1:31" ht="28.5">
      <c r="A17" s="2">
        <v>2.0099999999999998</v>
      </c>
      <c r="B17" s="6" t="s">
        <v>156</v>
      </c>
      <c r="C17" s="262"/>
      <c r="D17" s="271"/>
      <c r="E17" s="262"/>
      <c r="F17" s="271"/>
      <c r="G17" s="271"/>
      <c r="H17" s="271"/>
      <c r="I17" s="539"/>
      <c r="J17" s="271"/>
      <c r="K17" s="262"/>
      <c r="L17" s="271"/>
      <c r="M17" s="262"/>
      <c r="N17" s="271"/>
      <c r="O17" s="233">
        <v>2</v>
      </c>
      <c r="P17" s="262"/>
      <c r="Q17" s="271"/>
      <c r="R17" s="262"/>
      <c r="S17" s="271"/>
      <c r="T17" s="262"/>
      <c r="U17" s="271"/>
      <c r="V17" s="262"/>
      <c r="W17" s="271"/>
      <c r="X17" s="233">
        <v>2</v>
      </c>
      <c r="Y17" s="262"/>
      <c r="Z17" s="271"/>
      <c r="AA17" s="262">
        <f>Y17+V17+T17</f>
        <v>0</v>
      </c>
      <c r="AB17" s="271">
        <f>Z17+W17+U17</f>
        <v>0</v>
      </c>
      <c r="AC17" s="6"/>
      <c r="AD17" s="193">
        <f t="shared" si="0"/>
        <v>0</v>
      </c>
      <c r="AE17" s="190" t="b">
        <f t="shared" si="1"/>
        <v>1</v>
      </c>
    </row>
    <row r="18" spans="1:31" ht="28.5">
      <c r="A18" s="2">
        <v>2.02</v>
      </c>
      <c r="B18" s="6" t="s">
        <v>15</v>
      </c>
      <c r="C18" s="262"/>
      <c r="D18" s="271"/>
      <c r="E18" s="262"/>
      <c r="F18" s="271"/>
      <c r="G18" s="271"/>
      <c r="H18" s="271"/>
      <c r="I18" s="539"/>
      <c r="J18" s="271"/>
      <c r="K18" s="262"/>
      <c r="L18" s="271"/>
      <c r="M18" s="262"/>
      <c r="N18" s="271"/>
      <c r="O18" s="233">
        <v>3</v>
      </c>
      <c r="P18" s="262"/>
      <c r="Q18" s="271"/>
      <c r="R18" s="262"/>
      <c r="S18" s="271"/>
      <c r="T18" s="262"/>
      <c r="U18" s="271"/>
      <c r="V18" s="262"/>
      <c r="W18" s="271"/>
      <c r="X18" s="233">
        <v>3</v>
      </c>
      <c r="Y18" s="262"/>
      <c r="Z18" s="271"/>
      <c r="AA18" s="262">
        <f t="shared" ref="AA18:AB19" si="2">Y18+V18+T18</f>
        <v>0</v>
      </c>
      <c r="AB18" s="271">
        <f t="shared" si="2"/>
        <v>0</v>
      </c>
      <c r="AC18" s="6"/>
      <c r="AD18" s="193">
        <f t="shared" si="0"/>
        <v>0</v>
      </c>
      <c r="AE18" s="190" t="b">
        <f t="shared" si="1"/>
        <v>1</v>
      </c>
    </row>
    <row r="19" spans="1:31" ht="16.5">
      <c r="A19" s="2">
        <v>2.0299999999999998</v>
      </c>
      <c r="B19" s="6" t="s">
        <v>157</v>
      </c>
      <c r="C19" s="262"/>
      <c r="D19" s="271"/>
      <c r="E19" s="262"/>
      <c r="F19" s="271"/>
      <c r="G19" s="271"/>
      <c r="H19" s="271"/>
      <c r="I19" s="539"/>
      <c r="J19" s="271"/>
      <c r="K19" s="262"/>
      <c r="L19" s="271"/>
      <c r="M19" s="262"/>
      <c r="N19" s="271"/>
      <c r="O19" s="234">
        <v>0.375</v>
      </c>
      <c r="P19" s="262"/>
      <c r="Q19" s="271"/>
      <c r="R19" s="262"/>
      <c r="S19" s="271"/>
      <c r="T19" s="262"/>
      <c r="U19" s="271"/>
      <c r="V19" s="262"/>
      <c r="W19" s="271"/>
      <c r="X19" s="234">
        <v>0.375</v>
      </c>
      <c r="Y19" s="262"/>
      <c r="Z19" s="271"/>
      <c r="AA19" s="262">
        <f t="shared" si="2"/>
        <v>0</v>
      </c>
      <c r="AB19" s="271">
        <f t="shared" si="2"/>
        <v>0</v>
      </c>
      <c r="AC19" s="6"/>
      <c r="AD19" s="193">
        <f t="shared" si="0"/>
        <v>0</v>
      </c>
      <c r="AE19" s="190" t="b">
        <f t="shared" si="1"/>
        <v>1</v>
      </c>
    </row>
    <row r="20" spans="1:31" ht="28.5">
      <c r="A20" s="2">
        <v>2.04</v>
      </c>
      <c r="B20" s="6" t="s">
        <v>158</v>
      </c>
      <c r="C20" s="262"/>
      <c r="D20" s="271"/>
      <c r="E20" s="262"/>
      <c r="F20" s="271"/>
      <c r="G20" s="271"/>
      <c r="H20" s="271"/>
      <c r="I20" s="539"/>
      <c r="J20" s="271"/>
      <c r="K20" s="262"/>
      <c r="L20" s="271"/>
      <c r="M20" s="262"/>
      <c r="N20" s="271"/>
      <c r="O20" s="235"/>
      <c r="P20" s="262"/>
      <c r="Q20" s="271"/>
      <c r="R20" s="262"/>
      <c r="S20" s="271"/>
      <c r="T20" s="262"/>
      <c r="U20" s="271"/>
      <c r="V20" s="262"/>
      <c r="W20" s="271"/>
      <c r="X20" s="235"/>
      <c r="Y20" s="262"/>
      <c r="Z20" s="271"/>
      <c r="AA20" s="262"/>
      <c r="AB20" s="271"/>
      <c r="AC20" s="6"/>
      <c r="AD20" s="193">
        <f t="shared" si="0"/>
        <v>0</v>
      </c>
      <c r="AE20" s="190" t="b">
        <f t="shared" si="1"/>
        <v>1</v>
      </c>
    </row>
    <row r="21" spans="1:31" s="279" customFormat="1" ht="16.5">
      <c r="A21" s="182"/>
      <c r="B21" s="183" t="s">
        <v>236</v>
      </c>
      <c r="C21" s="183"/>
      <c r="D21" s="659"/>
      <c r="E21" s="183"/>
      <c r="F21" s="659"/>
      <c r="G21" s="659"/>
      <c r="H21" s="659"/>
      <c r="I21" s="344"/>
      <c r="J21" s="659"/>
      <c r="K21" s="183"/>
      <c r="L21" s="659"/>
      <c r="M21" s="183"/>
      <c r="N21" s="659"/>
      <c r="O21" s="281"/>
      <c r="P21" s="183"/>
      <c r="Q21" s="659"/>
      <c r="R21" s="183"/>
      <c r="S21" s="659"/>
      <c r="T21" s="183"/>
      <c r="U21" s="659"/>
      <c r="V21" s="183"/>
      <c r="W21" s="659"/>
      <c r="X21" s="281"/>
      <c r="Y21" s="183"/>
      <c r="Z21" s="659"/>
      <c r="AA21" s="183"/>
      <c r="AB21" s="659"/>
      <c r="AC21" s="183"/>
      <c r="AD21" s="278">
        <f t="shared" si="0"/>
        <v>0</v>
      </c>
      <c r="AE21" s="279" t="b">
        <f t="shared" si="1"/>
        <v>1</v>
      </c>
    </row>
    <row r="22" spans="1:31" ht="16.5">
      <c r="A22" s="2"/>
      <c r="B22" s="9" t="s">
        <v>331</v>
      </c>
      <c r="C22" s="544"/>
      <c r="D22" s="658"/>
      <c r="E22" s="544"/>
      <c r="F22" s="658"/>
      <c r="G22" s="658"/>
      <c r="H22" s="658"/>
      <c r="I22" s="545"/>
      <c r="J22" s="658"/>
      <c r="K22" s="544"/>
      <c r="L22" s="658"/>
      <c r="M22" s="544"/>
      <c r="N22" s="658"/>
      <c r="O22" s="232"/>
      <c r="P22" s="544"/>
      <c r="Q22" s="658"/>
      <c r="R22" s="544"/>
      <c r="S22" s="658"/>
      <c r="T22" s="544"/>
      <c r="U22" s="658"/>
      <c r="V22" s="544"/>
      <c r="W22" s="658"/>
      <c r="X22" s="232"/>
      <c r="Y22" s="544"/>
      <c r="Z22" s="658"/>
      <c r="AA22" s="544"/>
      <c r="AB22" s="658"/>
      <c r="AC22" s="9"/>
      <c r="AD22" s="193">
        <f t="shared" si="0"/>
        <v>0</v>
      </c>
      <c r="AE22" s="190" t="b">
        <f t="shared" si="1"/>
        <v>1</v>
      </c>
    </row>
    <row r="23" spans="1:31" ht="28.5">
      <c r="A23" s="2">
        <v>2.0499999999999998</v>
      </c>
      <c r="B23" s="10" t="s">
        <v>248</v>
      </c>
      <c r="C23" s="546"/>
      <c r="D23" s="660"/>
      <c r="E23" s="546"/>
      <c r="F23" s="660"/>
      <c r="G23" s="660"/>
      <c r="H23" s="660"/>
      <c r="I23" s="547"/>
      <c r="J23" s="660"/>
      <c r="K23" s="546"/>
      <c r="L23" s="660"/>
      <c r="M23" s="546"/>
      <c r="N23" s="660"/>
      <c r="O23" s="233">
        <v>9</v>
      </c>
      <c r="P23" s="546"/>
      <c r="Q23" s="660"/>
      <c r="R23" s="546"/>
      <c r="S23" s="660"/>
      <c r="T23" s="546"/>
      <c r="U23" s="660"/>
      <c r="V23" s="546"/>
      <c r="W23" s="660"/>
      <c r="X23" s="233">
        <v>9</v>
      </c>
      <c r="Y23" s="546"/>
      <c r="Z23" s="660"/>
      <c r="AA23" s="262">
        <f t="shared" ref="AA23:AB24" si="3">Y23+V23+T23</f>
        <v>0</v>
      </c>
      <c r="AB23" s="271">
        <f t="shared" si="3"/>
        <v>0</v>
      </c>
      <c r="AC23" s="10"/>
      <c r="AD23" s="193">
        <f t="shared" si="0"/>
        <v>0</v>
      </c>
      <c r="AE23" s="190" t="b">
        <f t="shared" si="1"/>
        <v>1</v>
      </c>
    </row>
    <row r="24" spans="1:31" ht="28.5">
      <c r="A24" s="2">
        <v>2.06</v>
      </c>
      <c r="B24" s="10" t="s">
        <v>171</v>
      </c>
      <c r="C24" s="546"/>
      <c r="D24" s="660"/>
      <c r="E24" s="546"/>
      <c r="F24" s="660"/>
      <c r="G24" s="660"/>
      <c r="H24" s="660"/>
      <c r="I24" s="547"/>
      <c r="J24" s="660"/>
      <c r="K24" s="546"/>
      <c r="L24" s="660"/>
      <c r="M24" s="546"/>
      <c r="N24" s="660"/>
      <c r="O24" s="233">
        <v>0.6</v>
      </c>
      <c r="P24" s="546"/>
      <c r="Q24" s="660"/>
      <c r="R24" s="546"/>
      <c r="S24" s="660"/>
      <c r="T24" s="546"/>
      <c r="U24" s="660"/>
      <c r="V24" s="546"/>
      <c r="W24" s="660"/>
      <c r="X24" s="233">
        <v>0.6</v>
      </c>
      <c r="Y24" s="546"/>
      <c r="Z24" s="660"/>
      <c r="AA24" s="262">
        <f t="shared" si="3"/>
        <v>0</v>
      </c>
      <c r="AB24" s="271">
        <f t="shared" si="3"/>
        <v>0</v>
      </c>
      <c r="AC24" s="10"/>
      <c r="AD24" s="193">
        <f t="shared" si="0"/>
        <v>0</v>
      </c>
      <c r="AE24" s="190" t="b">
        <f t="shared" si="1"/>
        <v>1</v>
      </c>
    </row>
    <row r="25" spans="1:31" ht="42.75">
      <c r="A25" s="2">
        <v>2.0699999999999998</v>
      </c>
      <c r="B25" s="10" t="s">
        <v>247</v>
      </c>
      <c r="C25" s="546"/>
      <c r="D25" s="660"/>
      <c r="E25" s="546"/>
      <c r="F25" s="660"/>
      <c r="G25" s="660"/>
      <c r="H25" s="660"/>
      <c r="I25" s="547"/>
      <c r="J25" s="660"/>
      <c r="K25" s="546"/>
      <c r="L25" s="660"/>
      <c r="M25" s="546"/>
      <c r="N25" s="660"/>
      <c r="O25" s="233">
        <v>0.5</v>
      </c>
      <c r="P25" s="546"/>
      <c r="Q25" s="660"/>
      <c r="R25" s="546"/>
      <c r="S25" s="660"/>
      <c r="T25" s="546"/>
      <c r="U25" s="660"/>
      <c r="V25" s="546"/>
      <c r="W25" s="660"/>
      <c r="X25" s="233">
        <v>0.5</v>
      </c>
      <c r="Y25" s="546"/>
      <c r="Z25" s="660"/>
      <c r="AA25" s="262">
        <f>Y25+V25+T25</f>
        <v>0</v>
      </c>
      <c r="AB25" s="271">
        <f>Z25+W25+U25</f>
        <v>0</v>
      </c>
      <c r="AC25" s="10"/>
      <c r="AD25" s="193">
        <f t="shared" si="0"/>
        <v>0</v>
      </c>
      <c r="AE25" s="190" t="b">
        <f t="shared" si="1"/>
        <v>1</v>
      </c>
    </row>
    <row r="26" spans="1:31" ht="16.5">
      <c r="A26" s="2">
        <v>2.08</v>
      </c>
      <c r="B26" s="10" t="s">
        <v>18</v>
      </c>
      <c r="C26" s="546"/>
      <c r="D26" s="660"/>
      <c r="E26" s="546"/>
      <c r="F26" s="660"/>
      <c r="G26" s="660"/>
      <c r="H26" s="660"/>
      <c r="I26" s="547"/>
      <c r="J26" s="660"/>
      <c r="K26" s="546"/>
      <c r="L26" s="660"/>
      <c r="M26" s="546"/>
      <c r="N26" s="660"/>
      <c r="O26" s="236"/>
      <c r="P26" s="546"/>
      <c r="Q26" s="660"/>
      <c r="R26" s="546"/>
      <c r="S26" s="660"/>
      <c r="T26" s="546"/>
      <c r="U26" s="660"/>
      <c r="V26" s="546"/>
      <c r="W26" s="660"/>
      <c r="X26" s="236"/>
      <c r="Y26" s="546"/>
      <c r="Z26" s="660"/>
      <c r="AA26" s="546"/>
      <c r="AB26" s="660"/>
      <c r="AC26" s="10"/>
      <c r="AD26" s="193">
        <f t="shared" si="0"/>
        <v>0</v>
      </c>
      <c r="AE26" s="190" t="b">
        <f t="shared" si="1"/>
        <v>1</v>
      </c>
    </row>
    <row r="27" spans="1:31" ht="16.5">
      <c r="A27" s="2" t="s">
        <v>19</v>
      </c>
      <c r="B27" s="11" t="s">
        <v>174</v>
      </c>
      <c r="C27" s="548"/>
      <c r="D27" s="661"/>
      <c r="E27" s="548"/>
      <c r="F27" s="661"/>
      <c r="G27" s="661"/>
      <c r="H27" s="661"/>
      <c r="I27" s="549"/>
      <c r="J27" s="661"/>
      <c r="K27" s="548"/>
      <c r="L27" s="661"/>
      <c r="M27" s="548"/>
      <c r="N27" s="661"/>
      <c r="O27" s="237">
        <v>3</v>
      </c>
      <c r="P27" s="548"/>
      <c r="Q27" s="661"/>
      <c r="R27" s="548"/>
      <c r="S27" s="661"/>
      <c r="T27" s="548"/>
      <c r="U27" s="661"/>
      <c r="V27" s="548"/>
      <c r="W27" s="661"/>
      <c r="X27" s="237">
        <v>3</v>
      </c>
      <c r="Y27" s="548"/>
      <c r="Z27" s="661"/>
      <c r="AA27" s="262">
        <f t="shared" ref="AA27:AB43" si="4">Y27+V27+T27</f>
        <v>0</v>
      </c>
      <c r="AB27" s="271">
        <f t="shared" si="4"/>
        <v>0</v>
      </c>
      <c r="AC27" s="11"/>
      <c r="AD27" s="193">
        <f t="shared" si="0"/>
        <v>0</v>
      </c>
      <c r="AE27" s="190" t="b">
        <f t="shared" si="1"/>
        <v>1</v>
      </c>
    </row>
    <row r="28" spans="1:31" ht="42.75">
      <c r="A28" s="2" t="s">
        <v>20</v>
      </c>
      <c r="B28" s="11" t="s">
        <v>175</v>
      </c>
      <c r="C28" s="548"/>
      <c r="D28" s="661"/>
      <c r="E28" s="548"/>
      <c r="F28" s="661"/>
      <c r="G28" s="661"/>
      <c r="H28" s="661"/>
      <c r="I28" s="549"/>
      <c r="J28" s="661"/>
      <c r="K28" s="548"/>
      <c r="L28" s="661"/>
      <c r="M28" s="548"/>
      <c r="N28" s="661"/>
      <c r="O28" s="238">
        <v>9.6</v>
      </c>
      <c r="P28" s="548"/>
      <c r="Q28" s="661"/>
      <c r="R28" s="548"/>
      <c r="S28" s="661"/>
      <c r="T28" s="548"/>
      <c r="U28" s="661"/>
      <c r="V28" s="548"/>
      <c r="W28" s="661"/>
      <c r="X28" s="238">
        <v>9.6</v>
      </c>
      <c r="Y28" s="548"/>
      <c r="Z28" s="661"/>
      <c r="AA28" s="262">
        <f t="shared" si="4"/>
        <v>0</v>
      </c>
      <c r="AB28" s="271">
        <f t="shared" si="4"/>
        <v>0</v>
      </c>
      <c r="AC28" s="11"/>
      <c r="AD28" s="193">
        <f t="shared" si="0"/>
        <v>0</v>
      </c>
      <c r="AE28" s="190" t="b">
        <f t="shared" si="1"/>
        <v>1</v>
      </c>
    </row>
    <row r="29" spans="1:31" ht="57">
      <c r="A29" s="2" t="s">
        <v>21</v>
      </c>
      <c r="B29" s="11" t="s">
        <v>226</v>
      </c>
      <c r="C29" s="548"/>
      <c r="D29" s="661"/>
      <c r="E29" s="548"/>
      <c r="F29" s="661"/>
      <c r="G29" s="661"/>
      <c r="H29" s="661"/>
      <c r="I29" s="549"/>
      <c r="J29" s="661"/>
      <c r="K29" s="548"/>
      <c r="L29" s="661"/>
      <c r="M29" s="548"/>
      <c r="N29" s="661"/>
      <c r="O29" s="233">
        <v>2.88</v>
      </c>
      <c r="P29" s="548"/>
      <c r="Q29" s="661"/>
      <c r="R29" s="548"/>
      <c r="S29" s="661"/>
      <c r="T29" s="548"/>
      <c r="U29" s="661"/>
      <c r="V29" s="548"/>
      <c r="W29" s="661"/>
      <c r="X29" s="233">
        <v>2.88</v>
      </c>
      <c r="Y29" s="548"/>
      <c r="Z29" s="661"/>
      <c r="AA29" s="262">
        <f t="shared" si="4"/>
        <v>0</v>
      </c>
      <c r="AB29" s="271">
        <f t="shared" si="4"/>
        <v>0</v>
      </c>
      <c r="AC29" s="11"/>
      <c r="AD29" s="193">
        <f t="shared" si="0"/>
        <v>0</v>
      </c>
      <c r="AE29" s="190" t="b">
        <f t="shared" si="1"/>
        <v>1</v>
      </c>
    </row>
    <row r="30" spans="1:31" ht="28.5">
      <c r="A30" s="2" t="s">
        <v>176</v>
      </c>
      <c r="B30" s="11" t="s">
        <v>177</v>
      </c>
      <c r="C30" s="548"/>
      <c r="D30" s="661"/>
      <c r="E30" s="548"/>
      <c r="F30" s="661"/>
      <c r="G30" s="661"/>
      <c r="H30" s="661"/>
      <c r="I30" s="549"/>
      <c r="J30" s="661"/>
      <c r="K30" s="548"/>
      <c r="L30" s="661"/>
      <c r="M30" s="548"/>
      <c r="N30" s="661"/>
      <c r="O30" s="233">
        <v>1.5</v>
      </c>
      <c r="P30" s="548"/>
      <c r="Q30" s="661"/>
      <c r="R30" s="548"/>
      <c r="S30" s="661"/>
      <c r="T30" s="548"/>
      <c r="U30" s="661"/>
      <c r="V30" s="548"/>
      <c r="W30" s="661"/>
      <c r="X30" s="233">
        <v>1.5</v>
      </c>
      <c r="Y30" s="548"/>
      <c r="Z30" s="661"/>
      <c r="AA30" s="262">
        <f t="shared" si="4"/>
        <v>0</v>
      </c>
      <c r="AB30" s="271">
        <f t="shared" si="4"/>
        <v>0</v>
      </c>
      <c r="AC30" s="11"/>
      <c r="AD30" s="193">
        <f t="shared" si="0"/>
        <v>0</v>
      </c>
      <c r="AE30" s="190" t="b">
        <f t="shared" si="1"/>
        <v>1</v>
      </c>
    </row>
    <row r="31" spans="1:31" ht="28.5">
      <c r="A31" s="2" t="s">
        <v>178</v>
      </c>
      <c r="B31" s="11" t="s">
        <v>179</v>
      </c>
      <c r="C31" s="548"/>
      <c r="D31" s="661"/>
      <c r="E31" s="548"/>
      <c r="F31" s="661"/>
      <c r="G31" s="661"/>
      <c r="H31" s="661"/>
      <c r="I31" s="549"/>
      <c r="J31" s="661"/>
      <c r="K31" s="548"/>
      <c r="L31" s="661"/>
      <c r="M31" s="548"/>
      <c r="N31" s="661"/>
      <c r="O31" s="233">
        <v>1.2</v>
      </c>
      <c r="P31" s="548"/>
      <c r="Q31" s="661"/>
      <c r="R31" s="548"/>
      <c r="S31" s="661"/>
      <c r="T31" s="548"/>
      <c r="U31" s="661"/>
      <c r="V31" s="548"/>
      <c r="W31" s="661"/>
      <c r="X31" s="233">
        <v>1.2</v>
      </c>
      <c r="Y31" s="548"/>
      <c r="Z31" s="661"/>
      <c r="AA31" s="262">
        <f t="shared" si="4"/>
        <v>0</v>
      </c>
      <c r="AB31" s="271">
        <f t="shared" si="4"/>
        <v>0</v>
      </c>
      <c r="AC31" s="11"/>
      <c r="AD31" s="193">
        <f t="shared" si="0"/>
        <v>0</v>
      </c>
      <c r="AE31" s="190" t="b">
        <f t="shared" si="1"/>
        <v>1</v>
      </c>
    </row>
    <row r="32" spans="1:31" ht="57">
      <c r="A32" s="2" t="s">
        <v>180</v>
      </c>
      <c r="B32" s="11" t="s">
        <v>181</v>
      </c>
      <c r="C32" s="548"/>
      <c r="D32" s="661"/>
      <c r="E32" s="548"/>
      <c r="F32" s="661"/>
      <c r="G32" s="661"/>
      <c r="H32" s="661"/>
      <c r="I32" s="549"/>
      <c r="J32" s="661"/>
      <c r="K32" s="548"/>
      <c r="L32" s="661"/>
      <c r="M32" s="548"/>
      <c r="N32" s="661"/>
      <c r="O32" s="233">
        <v>1.2</v>
      </c>
      <c r="P32" s="548"/>
      <c r="Q32" s="661"/>
      <c r="R32" s="548"/>
      <c r="S32" s="661"/>
      <c r="T32" s="548"/>
      <c r="U32" s="661"/>
      <c r="V32" s="548"/>
      <c r="W32" s="661"/>
      <c r="X32" s="233">
        <v>1.2</v>
      </c>
      <c r="Y32" s="548"/>
      <c r="Z32" s="661"/>
      <c r="AA32" s="262">
        <f t="shared" si="4"/>
        <v>0</v>
      </c>
      <c r="AB32" s="271">
        <f t="shared" si="4"/>
        <v>0</v>
      </c>
      <c r="AC32" s="11"/>
      <c r="AD32" s="193">
        <f t="shared" si="0"/>
        <v>0</v>
      </c>
      <c r="AE32" s="190" t="b">
        <f t="shared" si="1"/>
        <v>1</v>
      </c>
    </row>
    <row r="33" spans="1:31" ht="42.75">
      <c r="A33" s="2" t="s">
        <v>182</v>
      </c>
      <c r="B33" s="11" t="s">
        <v>227</v>
      </c>
      <c r="C33" s="548"/>
      <c r="D33" s="661"/>
      <c r="E33" s="548"/>
      <c r="F33" s="661"/>
      <c r="G33" s="661"/>
      <c r="H33" s="661"/>
      <c r="I33" s="549"/>
      <c r="J33" s="661"/>
      <c r="K33" s="548"/>
      <c r="L33" s="661"/>
      <c r="M33" s="548"/>
      <c r="N33" s="661"/>
      <c r="O33" s="233">
        <v>1.8</v>
      </c>
      <c r="P33" s="548"/>
      <c r="Q33" s="661"/>
      <c r="R33" s="548"/>
      <c r="S33" s="661"/>
      <c r="T33" s="548"/>
      <c r="U33" s="661"/>
      <c r="V33" s="548"/>
      <c r="W33" s="661"/>
      <c r="X33" s="233">
        <v>1.8</v>
      </c>
      <c r="Y33" s="548"/>
      <c r="Z33" s="661"/>
      <c r="AA33" s="262">
        <f t="shared" si="4"/>
        <v>0</v>
      </c>
      <c r="AB33" s="271">
        <f t="shared" si="4"/>
        <v>0</v>
      </c>
      <c r="AC33" s="11"/>
      <c r="AD33" s="193">
        <f t="shared" si="0"/>
        <v>0</v>
      </c>
      <c r="AE33" s="190" t="b">
        <f t="shared" si="1"/>
        <v>1</v>
      </c>
    </row>
    <row r="34" spans="1:31" ht="28.5">
      <c r="A34" s="2">
        <v>2.09</v>
      </c>
      <c r="B34" s="11" t="s">
        <v>265</v>
      </c>
      <c r="C34" s="548"/>
      <c r="D34" s="661"/>
      <c r="E34" s="548"/>
      <c r="F34" s="661"/>
      <c r="G34" s="661"/>
      <c r="H34" s="661"/>
      <c r="I34" s="549"/>
      <c r="J34" s="661"/>
      <c r="K34" s="548"/>
      <c r="L34" s="661"/>
      <c r="M34" s="548"/>
      <c r="N34" s="661"/>
      <c r="O34" s="233">
        <v>0.5</v>
      </c>
      <c r="P34" s="548"/>
      <c r="Q34" s="661"/>
      <c r="R34" s="548"/>
      <c r="S34" s="661"/>
      <c r="T34" s="548"/>
      <c r="U34" s="661"/>
      <c r="V34" s="548"/>
      <c r="W34" s="661"/>
      <c r="X34" s="233">
        <v>0.5</v>
      </c>
      <c r="Y34" s="548"/>
      <c r="Z34" s="661"/>
      <c r="AA34" s="262">
        <f t="shared" si="4"/>
        <v>0</v>
      </c>
      <c r="AB34" s="271">
        <f t="shared" si="4"/>
        <v>0</v>
      </c>
      <c r="AC34" s="11"/>
      <c r="AD34" s="193">
        <f t="shared" si="0"/>
        <v>0</v>
      </c>
      <c r="AE34" s="190" t="b">
        <f t="shared" si="1"/>
        <v>1</v>
      </c>
    </row>
    <row r="35" spans="1:31" ht="28.5">
      <c r="A35" s="2">
        <v>2.1</v>
      </c>
      <c r="B35" s="11" t="s">
        <v>266</v>
      </c>
      <c r="C35" s="548"/>
      <c r="D35" s="661"/>
      <c r="E35" s="548"/>
      <c r="F35" s="661"/>
      <c r="G35" s="661"/>
      <c r="H35" s="661"/>
      <c r="I35" s="549"/>
      <c r="J35" s="661"/>
      <c r="K35" s="548"/>
      <c r="L35" s="661"/>
      <c r="M35" s="548"/>
      <c r="N35" s="661"/>
      <c r="O35" s="233">
        <v>0.5</v>
      </c>
      <c r="P35" s="548"/>
      <c r="Q35" s="661"/>
      <c r="R35" s="548"/>
      <c r="S35" s="661"/>
      <c r="T35" s="548"/>
      <c r="U35" s="661"/>
      <c r="V35" s="548"/>
      <c r="W35" s="661"/>
      <c r="X35" s="233">
        <v>0.5</v>
      </c>
      <c r="Y35" s="548"/>
      <c r="Z35" s="661"/>
      <c r="AA35" s="262">
        <f t="shared" si="4"/>
        <v>0</v>
      </c>
      <c r="AB35" s="271">
        <f t="shared" si="4"/>
        <v>0</v>
      </c>
      <c r="AC35" s="11"/>
      <c r="AD35" s="193">
        <f t="shared" si="0"/>
        <v>0</v>
      </c>
      <c r="AE35" s="190" t="b">
        <f t="shared" si="1"/>
        <v>1</v>
      </c>
    </row>
    <row r="36" spans="1:31" ht="28.5">
      <c r="A36" s="2">
        <f>+A35+0.01</f>
        <v>2.11</v>
      </c>
      <c r="B36" s="11" t="s">
        <v>267</v>
      </c>
      <c r="C36" s="548"/>
      <c r="D36" s="661"/>
      <c r="E36" s="548"/>
      <c r="F36" s="661"/>
      <c r="G36" s="661"/>
      <c r="H36" s="661"/>
      <c r="I36" s="549"/>
      <c r="J36" s="661"/>
      <c r="K36" s="548"/>
      <c r="L36" s="661"/>
      <c r="M36" s="548"/>
      <c r="N36" s="661"/>
      <c r="O36" s="234">
        <v>0.625</v>
      </c>
      <c r="P36" s="548"/>
      <c r="Q36" s="661"/>
      <c r="R36" s="548"/>
      <c r="S36" s="661"/>
      <c r="T36" s="548"/>
      <c r="U36" s="661"/>
      <c r="V36" s="548"/>
      <c r="W36" s="661"/>
      <c r="X36" s="234">
        <v>0.625</v>
      </c>
      <c r="Y36" s="548"/>
      <c r="Z36" s="661"/>
      <c r="AA36" s="262">
        <f t="shared" si="4"/>
        <v>0</v>
      </c>
      <c r="AB36" s="271">
        <f t="shared" si="4"/>
        <v>0</v>
      </c>
      <c r="AC36" s="11"/>
      <c r="AD36" s="193">
        <f t="shared" si="0"/>
        <v>0</v>
      </c>
      <c r="AE36" s="190" t="b">
        <f t="shared" si="1"/>
        <v>1</v>
      </c>
    </row>
    <row r="37" spans="1:31" ht="28.5">
      <c r="A37" s="2">
        <f t="shared" ref="A37:A43" si="5">+A36+0.01</f>
        <v>2.1199999999999997</v>
      </c>
      <c r="B37" s="11" t="s">
        <v>183</v>
      </c>
      <c r="C37" s="548"/>
      <c r="D37" s="661"/>
      <c r="E37" s="548"/>
      <c r="F37" s="661"/>
      <c r="G37" s="661"/>
      <c r="H37" s="661"/>
      <c r="I37" s="549"/>
      <c r="J37" s="661"/>
      <c r="K37" s="548"/>
      <c r="L37" s="661"/>
      <c r="M37" s="548"/>
      <c r="N37" s="661"/>
      <c r="O37" s="234">
        <v>0.375</v>
      </c>
      <c r="P37" s="548"/>
      <c r="Q37" s="661"/>
      <c r="R37" s="548"/>
      <c r="S37" s="661"/>
      <c r="T37" s="548"/>
      <c r="U37" s="661"/>
      <c r="V37" s="548"/>
      <c r="W37" s="661"/>
      <c r="X37" s="234">
        <v>0.375</v>
      </c>
      <c r="Y37" s="548"/>
      <c r="Z37" s="661"/>
      <c r="AA37" s="262">
        <f t="shared" si="4"/>
        <v>0</v>
      </c>
      <c r="AB37" s="271">
        <f t="shared" si="4"/>
        <v>0</v>
      </c>
      <c r="AC37" s="11"/>
      <c r="AD37" s="193">
        <f t="shared" si="0"/>
        <v>0</v>
      </c>
      <c r="AE37" s="190" t="b">
        <f t="shared" si="1"/>
        <v>1</v>
      </c>
    </row>
    <row r="38" spans="1:31" ht="28.5">
      <c r="A38" s="2">
        <f t="shared" si="5"/>
        <v>2.1299999999999994</v>
      </c>
      <c r="B38" s="11" t="s">
        <v>184</v>
      </c>
      <c r="C38" s="548"/>
      <c r="D38" s="661"/>
      <c r="E38" s="548"/>
      <c r="F38" s="661"/>
      <c r="G38" s="661"/>
      <c r="H38" s="661"/>
      <c r="I38" s="549"/>
      <c r="J38" s="661"/>
      <c r="K38" s="548"/>
      <c r="L38" s="661"/>
      <c r="M38" s="548"/>
      <c r="N38" s="661"/>
      <c r="O38" s="234">
        <v>0.375</v>
      </c>
      <c r="P38" s="548"/>
      <c r="Q38" s="661"/>
      <c r="R38" s="548"/>
      <c r="S38" s="661"/>
      <c r="T38" s="548"/>
      <c r="U38" s="661"/>
      <c r="V38" s="548"/>
      <c r="W38" s="661"/>
      <c r="X38" s="234">
        <v>0.375</v>
      </c>
      <c r="Y38" s="548"/>
      <c r="Z38" s="661"/>
      <c r="AA38" s="262">
        <f t="shared" si="4"/>
        <v>0</v>
      </c>
      <c r="AB38" s="271">
        <f t="shared" si="4"/>
        <v>0</v>
      </c>
      <c r="AC38" s="11"/>
      <c r="AD38" s="193">
        <f t="shared" si="0"/>
        <v>0</v>
      </c>
      <c r="AE38" s="190" t="b">
        <f t="shared" si="1"/>
        <v>1</v>
      </c>
    </row>
    <row r="39" spans="1:31" ht="28.5">
      <c r="A39" s="2">
        <f t="shared" si="5"/>
        <v>2.1399999999999992</v>
      </c>
      <c r="B39" s="11" t="s">
        <v>185</v>
      </c>
      <c r="C39" s="548"/>
      <c r="D39" s="661"/>
      <c r="E39" s="548"/>
      <c r="F39" s="661"/>
      <c r="G39" s="661"/>
      <c r="H39" s="661"/>
      <c r="I39" s="549"/>
      <c r="J39" s="661"/>
      <c r="K39" s="548"/>
      <c r="L39" s="661"/>
      <c r="M39" s="548"/>
      <c r="N39" s="661"/>
      <c r="O39" s="233">
        <v>0.15</v>
      </c>
      <c r="P39" s="548"/>
      <c r="Q39" s="661"/>
      <c r="R39" s="548"/>
      <c r="S39" s="661"/>
      <c r="T39" s="548"/>
      <c r="U39" s="661"/>
      <c r="V39" s="548"/>
      <c r="W39" s="661"/>
      <c r="X39" s="233">
        <v>0.15</v>
      </c>
      <c r="Y39" s="548"/>
      <c r="Z39" s="661"/>
      <c r="AA39" s="262">
        <f t="shared" si="4"/>
        <v>0</v>
      </c>
      <c r="AB39" s="271">
        <f t="shared" si="4"/>
        <v>0</v>
      </c>
      <c r="AC39" s="11"/>
      <c r="AD39" s="193">
        <f t="shared" si="0"/>
        <v>0</v>
      </c>
      <c r="AE39" s="190" t="b">
        <f t="shared" si="1"/>
        <v>1</v>
      </c>
    </row>
    <row r="40" spans="1:31" ht="28.5">
      <c r="A40" s="2">
        <f t="shared" si="5"/>
        <v>2.149999999999999</v>
      </c>
      <c r="B40" s="11" t="s">
        <v>186</v>
      </c>
      <c r="C40" s="548"/>
      <c r="D40" s="661"/>
      <c r="E40" s="548"/>
      <c r="F40" s="661"/>
      <c r="G40" s="661"/>
      <c r="H40" s="661"/>
      <c r="I40" s="549"/>
      <c r="J40" s="661"/>
      <c r="K40" s="548"/>
      <c r="L40" s="661"/>
      <c r="M40" s="548"/>
      <c r="N40" s="661"/>
      <c r="O40" s="233">
        <v>0.15</v>
      </c>
      <c r="P40" s="548"/>
      <c r="Q40" s="661"/>
      <c r="R40" s="548"/>
      <c r="S40" s="661"/>
      <c r="T40" s="548"/>
      <c r="U40" s="661"/>
      <c r="V40" s="548"/>
      <c r="W40" s="661"/>
      <c r="X40" s="233">
        <v>0.15</v>
      </c>
      <c r="Y40" s="548"/>
      <c r="Z40" s="661"/>
      <c r="AA40" s="262">
        <f t="shared" si="4"/>
        <v>0</v>
      </c>
      <c r="AB40" s="271">
        <f t="shared" si="4"/>
        <v>0</v>
      </c>
      <c r="AC40" s="11"/>
      <c r="AD40" s="193">
        <f t="shared" si="0"/>
        <v>0</v>
      </c>
      <c r="AE40" s="190" t="b">
        <f t="shared" si="1"/>
        <v>1</v>
      </c>
    </row>
    <row r="41" spans="1:31" ht="28.5">
      <c r="A41" s="2">
        <f t="shared" si="5"/>
        <v>2.1599999999999988</v>
      </c>
      <c r="B41" s="11" t="s">
        <v>187</v>
      </c>
      <c r="C41" s="548"/>
      <c r="D41" s="661"/>
      <c r="E41" s="548"/>
      <c r="F41" s="661"/>
      <c r="G41" s="661"/>
      <c r="H41" s="661"/>
      <c r="I41" s="549"/>
      <c r="J41" s="661"/>
      <c r="K41" s="548"/>
      <c r="L41" s="661"/>
      <c r="M41" s="548"/>
      <c r="N41" s="661"/>
      <c r="O41" s="233"/>
      <c r="P41" s="548"/>
      <c r="Q41" s="661"/>
      <c r="R41" s="548"/>
      <c r="S41" s="661"/>
      <c r="T41" s="548"/>
      <c r="U41" s="661"/>
      <c r="V41" s="548"/>
      <c r="W41" s="661"/>
      <c r="X41" s="233"/>
      <c r="Y41" s="548"/>
      <c r="Z41" s="661"/>
      <c r="AA41" s="262">
        <f t="shared" si="4"/>
        <v>0</v>
      </c>
      <c r="AB41" s="271">
        <f t="shared" si="4"/>
        <v>0</v>
      </c>
      <c r="AC41" s="11"/>
      <c r="AD41" s="193">
        <f t="shared" si="0"/>
        <v>0</v>
      </c>
      <c r="AE41" s="190" t="b">
        <f t="shared" si="1"/>
        <v>1</v>
      </c>
    </row>
    <row r="42" spans="1:31" ht="28.5">
      <c r="A42" s="2">
        <f t="shared" si="5"/>
        <v>2.1699999999999986</v>
      </c>
      <c r="B42" s="11" t="s">
        <v>188</v>
      </c>
      <c r="C42" s="548"/>
      <c r="D42" s="661"/>
      <c r="E42" s="548"/>
      <c r="F42" s="661"/>
      <c r="G42" s="661"/>
      <c r="H42" s="661"/>
      <c r="I42" s="549"/>
      <c r="J42" s="661"/>
      <c r="K42" s="548"/>
      <c r="L42" s="661"/>
      <c r="M42" s="548"/>
      <c r="N42" s="661"/>
      <c r="O42" s="233">
        <v>0.25</v>
      </c>
      <c r="P42" s="548"/>
      <c r="Q42" s="661"/>
      <c r="R42" s="548"/>
      <c r="S42" s="661"/>
      <c r="T42" s="548"/>
      <c r="U42" s="661"/>
      <c r="V42" s="548"/>
      <c r="W42" s="661"/>
      <c r="X42" s="233">
        <v>0.25</v>
      </c>
      <c r="Y42" s="548"/>
      <c r="Z42" s="661"/>
      <c r="AA42" s="262">
        <f t="shared" si="4"/>
        <v>0</v>
      </c>
      <c r="AB42" s="271">
        <f t="shared" si="4"/>
        <v>0</v>
      </c>
      <c r="AC42" s="11"/>
      <c r="AD42" s="193">
        <f t="shared" si="0"/>
        <v>0</v>
      </c>
      <c r="AE42" s="190" t="b">
        <f t="shared" si="1"/>
        <v>1</v>
      </c>
    </row>
    <row r="43" spans="1:31" ht="28.5">
      <c r="A43" s="2">
        <f t="shared" si="5"/>
        <v>2.1799999999999984</v>
      </c>
      <c r="B43" s="11" t="s">
        <v>189</v>
      </c>
      <c r="C43" s="548"/>
      <c r="D43" s="661"/>
      <c r="E43" s="548"/>
      <c r="F43" s="661"/>
      <c r="G43" s="661"/>
      <c r="H43" s="661"/>
      <c r="I43" s="549"/>
      <c r="J43" s="661"/>
      <c r="K43" s="548"/>
      <c r="L43" s="661"/>
      <c r="M43" s="548"/>
      <c r="N43" s="661"/>
      <c r="O43" s="233">
        <v>0.1</v>
      </c>
      <c r="P43" s="548"/>
      <c r="Q43" s="661"/>
      <c r="R43" s="548"/>
      <c r="S43" s="661"/>
      <c r="T43" s="548"/>
      <c r="U43" s="661"/>
      <c r="V43" s="548"/>
      <c r="W43" s="661"/>
      <c r="X43" s="233">
        <v>0.1</v>
      </c>
      <c r="Y43" s="548"/>
      <c r="Z43" s="661"/>
      <c r="AA43" s="262">
        <f t="shared" si="4"/>
        <v>0</v>
      </c>
      <c r="AB43" s="271">
        <f t="shared" si="4"/>
        <v>0</v>
      </c>
      <c r="AC43" s="11"/>
      <c r="AD43" s="193">
        <f t="shared" si="0"/>
        <v>0</v>
      </c>
      <c r="AE43" s="190" t="b">
        <f t="shared" si="1"/>
        <v>1</v>
      </c>
    </row>
    <row r="44" spans="1:31" s="279" customFormat="1" ht="16.5">
      <c r="A44" s="182"/>
      <c r="B44" s="282" t="s">
        <v>235</v>
      </c>
      <c r="C44" s="282"/>
      <c r="D44" s="662"/>
      <c r="E44" s="282"/>
      <c r="F44" s="662"/>
      <c r="G44" s="662"/>
      <c r="H44" s="662"/>
      <c r="I44" s="347"/>
      <c r="J44" s="662"/>
      <c r="K44" s="282"/>
      <c r="L44" s="662"/>
      <c r="M44" s="282"/>
      <c r="N44" s="662"/>
      <c r="O44" s="280"/>
      <c r="P44" s="282"/>
      <c r="Q44" s="662"/>
      <c r="R44" s="282"/>
      <c r="S44" s="662"/>
      <c r="T44" s="282"/>
      <c r="U44" s="662"/>
      <c r="V44" s="282"/>
      <c r="W44" s="662"/>
      <c r="X44" s="280"/>
      <c r="Y44" s="282"/>
      <c r="Z44" s="662"/>
      <c r="AA44" s="282"/>
      <c r="AB44" s="662"/>
      <c r="AC44" s="282"/>
      <c r="AD44" s="278">
        <f t="shared" si="0"/>
        <v>0</v>
      </c>
      <c r="AE44" s="279" t="b">
        <f t="shared" si="1"/>
        <v>1</v>
      </c>
    </row>
    <row r="45" spans="1:31" s="279" customFormat="1" ht="28.5">
      <c r="A45" s="182"/>
      <c r="B45" s="183" t="s">
        <v>237</v>
      </c>
      <c r="C45" s="183"/>
      <c r="D45" s="659"/>
      <c r="E45" s="183"/>
      <c r="F45" s="659"/>
      <c r="G45" s="659"/>
      <c r="H45" s="659"/>
      <c r="I45" s="344"/>
      <c r="J45" s="659"/>
      <c r="K45" s="183"/>
      <c r="L45" s="659"/>
      <c r="M45" s="183"/>
      <c r="N45" s="659"/>
      <c r="O45" s="281"/>
      <c r="P45" s="183"/>
      <c r="Q45" s="659"/>
      <c r="R45" s="183"/>
      <c r="S45" s="659"/>
      <c r="T45" s="183"/>
      <c r="U45" s="659"/>
      <c r="V45" s="183"/>
      <c r="W45" s="659"/>
      <c r="X45" s="281"/>
      <c r="Y45" s="183"/>
      <c r="Z45" s="659"/>
      <c r="AA45" s="183"/>
      <c r="AB45" s="659"/>
      <c r="AC45" s="183"/>
      <c r="AD45" s="278">
        <f t="shared" si="0"/>
        <v>0</v>
      </c>
      <c r="AE45" s="279" t="b">
        <f t="shared" si="1"/>
        <v>1</v>
      </c>
    </row>
    <row r="46" spans="1:31" ht="16.5">
      <c r="A46" s="2"/>
      <c r="B46" s="12" t="s">
        <v>263</v>
      </c>
      <c r="C46" s="17"/>
      <c r="D46" s="276"/>
      <c r="E46" s="17"/>
      <c r="F46" s="276"/>
      <c r="G46" s="276"/>
      <c r="H46" s="276"/>
      <c r="I46" s="359"/>
      <c r="J46" s="276"/>
      <c r="K46" s="17"/>
      <c r="L46" s="276"/>
      <c r="M46" s="17"/>
      <c r="N46" s="276"/>
      <c r="O46" s="239"/>
      <c r="P46" s="17"/>
      <c r="Q46" s="276"/>
      <c r="R46" s="17"/>
      <c r="S46" s="276"/>
      <c r="T46" s="17"/>
      <c r="U46" s="276"/>
      <c r="V46" s="17"/>
      <c r="W46" s="276"/>
      <c r="X46" s="239"/>
      <c r="Y46" s="17"/>
      <c r="Z46" s="276"/>
      <c r="AA46" s="17"/>
      <c r="AB46" s="276"/>
      <c r="AC46" s="12"/>
      <c r="AD46" s="193">
        <f t="shared" si="0"/>
        <v>0</v>
      </c>
      <c r="AE46" s="190" t="b">
        <f t="shared" si="1"/>
        <v>1</v>
      </c>
    </row>
    <row r="47" spans="1:31" ht="16.5">
      <c r="A47" s="2"/>
      <c r="B47" s="13" t="s">
        <v>14</v>
      </c>
      <c r="C47" s="550"/>
      <c r="D47" s="663"/>
      <c r="E47" s="550"/>
      <c r="F47" s="663"/>
      <c r="G47" s="663"/>
      <c r="H47" s="663"/>
      <c r="I47" s="551"/>
      <c r="J47" s="663"/>
      <c r="K47" s="550"/>
      <c r="L47" s="663"/>
      <c r="M47" s="550"/>
      <c r="N47" s="663"/>
      <c r="O47" s="240"/>
      <c r="P47" s="550"/>
      <c r="Q47" s="663"/>
      <c r="R47" s="550"/>
      <c r="S47" s="663"/>
      <c r="T47" s="550"/>
      <c r="U47" s="663"/>
      <c r="V47" s="550"/>
      <c r="W47" s="663"/>
      <c r="X47" s="240"/>
      <c r="Y47" s="550"/>
      <c r="Z47" s="663"/>
      <c r="AA47" s="550"/>
      <c r="AB47" s="663"/>
      <c r="AC47" s="13"/>
      <c r="AD47" s="193">
        <f t="shared" si="0"/>
        <v>0</v>
      </c>
      <c r="AE47" s="190" t="b">
        <f t="shared" si="1"/>
        <v>1</v>
      </c>
    </row>
    <row r="48" spans="1:31" ht="28.5">
      <c r="A48" s="2">
        <v>2.19</v>
      </c>
      <c r="B48" s="14" t="s">
        <v>165</v>
      </c>
      <c r="C48" s="552"/>
      <c r="D48" s="664"/>
      <c r="E48" s="552"/>
      <c r="F48" s="664"/>
      <c r="G48" s="664"/>
      <c r="H48" s="664"/>
      <c r="I48" s="553"/>
      <c r="J48" s="664"/>
      <c r="K48" s="552"/>
      <c r="L48" s="664"/>
      <c r="M48" s="552"/>
      <c r="N48" s="664"/>
      <c r="O48" s="233">
        <v>3</v>
      </c>
      <c r="P48" s="552"/>
      <c r="Q48" s="664"/>
      <c r="R48" s="552"/>
      <c r="S48" s="664"/>
      <c r="T48" s="552"/>
      <c r="U48" s="664"/>
      <c r="V48" s="552"/>
      <c r="W48" s="664"/>
      <c r="X48" s="233">
        <v>3</v>
      </c>
      <c r="Y48" s="552"/>
      <c r="Z48" s="664"/>
      <c r="AA48" s="262">
        <f t="shared" ref="AA48:AB50" si="6">Y48+V48+T48</f>
        <v>0</v>
      </c>
      <c r="AB48" s="271">
        <f t="shared" si="6"/>
        <v>0</v>
      </c>
      <c r="AC48" s="14"/>
      <c r="AD48" s="193">
        <f t="shared" si="0"/>
        <v>0</v>
      </c>
      <c r="AE48" s="190" t="b">
        <f t="shared" si="1"/>
        <v>1</v>
      </c>
    </row>
    <row r="49" spans="1:31" ht="28.5">
      <c r="A49" s="2">
        <f t="shared" ref="A49:A51" si="7">+A48+0.01</f>
        <v>2.1999999999999997</v>
      </c>
      <c r="B49" s="14" t="s">
        <v>166</v>
      </c>
      <c r="C49" s="552"/>
      <c r="D49" s="664"/>
      <c r="E49" s="552"/>
      <c r="F49" s="664"/>
      <c r="G49" s="664"/>
      <c r="H49" s="664"/>
      <c r="I49" s="553"/>
      <c r="J49" s="664"/>
      <c r="K49" s="552"/>
      <c r="L49" s="664"/>
      <c r="M49" s="552"/>
      <c r="N49" s="664"/>
      <c r="O49" s="233">
        <v>3.5</v>
      </c>
      <c r="P49" s="552"/>
      <c r="Q49" s="664"/>
      <c r="R49" s="552"/>
      <c r="S49" s="664"/>
      <c r="T49" s="552"/>
      <c r="U49" s="664"/>
      <c r="V49" s="552"/>
      <c r="W49" s="664"/>
      <c r="X49" s="233">
        <v>3.5</v>
      </c>
      <c r="Y49" s="552"/>
      <c r="Z49" s="664"/>
      <c r="AA49" s="262">
        <f t="shared" si="6"/>
        <v>0</v>
      </c>
      <c r="AB49" s="271">
        <f t="shared" si="6"/>
        <v>0</v>
      </c>
      <c r="AC49" s="14"/>
      <c r="AD49" s="193">
        <f t="shared" si="0"/>
        <v>0</v>
      </c>
      <c r="AE49" s="190" t="b">
        <f t="shared" si="1"/>
        <v>1</v>
      </c>
    </row>
    <row r="50" spans="1:31" ht="16.5">
      <c r="A50" s="2">
        <f t="shared" si="7"/>
        <v>2.2099999999999995</v>
      </c>
      <c r="B50" s="14" t="s">
        <v>167</v>
      </c>
      <c r="C50" s="552"/>
      <c r="D50" s="664"/>
      <c r="E50" s="552"/>
      <c r="F50" s="664"/>
      <c r="G50" s="664"/>
      <c r="H50" s="664"/>
      <c r="I50" s="553"/>
      <c r="J50" s="664"/>
      <c r="K50" s="552"/>
      <c r="L50" s="664"/>
      <c r="M50" s="552"/>
      <c r="N50" s="664"/>
      <c r="O50" s="233">
        <v>0.75</v>
      </c>
      <c r="P50" s="552"/>
      <c r="Q50" s="664"/>
      <c r="R50" s="552"/>
      <c r="S50" s="664"/>
      <c r="T50" s="552"/>
      <c r="U50" s="664"/>
      <c r="V50" s="552"/>
      <c r="W50" s="664"/>
      <c r="X50" s="233">
        <v>0.75</v>
      </c>
      <c r="Y50" s="552"/>
      <c r="Z50" s="664"/>
      <c r="AA50" s="262">
        <f t="shared" si="6"/>
        <v>0</v>
      </c>
      <c r="AB50" s="271">
        <f t="shared" si="6"/>
        <v>0</v>
      </c>
      <c r="AC50" s="14"/>
      <c r="AD50" s="193">
        <f t="shared" si="0"/>
        <v>0</v>
      </c>
      <c r="AE50" s="190" t="b">
        <f t="shared" si="1"/>
        <v>1</v>
      </c>
    </row>
    <row r="51" spans="1:31" ht="28.5">
      <c r="A51" s="2">
        <f t="shared" si="7"/>
        <v>2.2199999999999993</v>
      </c>
      <c r="B51" s="14" t="s">
        <v>158</v>
      </c>
      <c r="C51" s="552"/>
      <c r="D51" s="664"/>
      <c r="E51" s="552"/>
      <c r="F51" s="664"/>
      <c r="G51" s="664"/>
      <c r="H51" s="664"/>
      <c r="I51" s="553"/>
      <c r="J51" s="664"/>
      <c r="K51" s="552"/>
      <c r="L51" s="664"/>
      <c r="M51" s="552"/>
      <c r="N51" s="664"/>
      <c r="O51" s="241"/>
      <c r="P51" s="552"/>
      <c r="Q51" s="664"/>
      <c r="R51" s="552"/>
      <c r="S51" s="664"/>
      <c r="T51" s="552"/>
      <c r="U51" s="664"/>
      <c r="V51" s="552"/>
      <c r="W51" s="664"/>
      <c r="X51" s="241"/>
      <c r="Y51" s="552"/>
      <c r="Z51" s="664"/>
      <c r="AA51" s="552"/>
      <c r="AB51" s="664"/>
      <c r="AC51" s="14"/>
      <c r="AD51" s="193">
        <f t="shared" si="0"/>
        <v>0</v>
      </c>
      <c r="AE51" s="190" t="b">
        <f t="shared" si="1"/>
        <v>1</v>
      </c>
    </row>
    <row r="52" spans="1:31" s="279" customFormat="1" ht="16.5">
      <c r="A52" s="182"/>
      <c r="B52" s="284" t="s">
        <v>238</v>
      </c>
      <c r="C52" s="284"/>
      <c r="D52" s="665"/>
      <c r="E52" s="284"/>
      <c r="F52" s="665"/>
      <c r="G52" s="665"/>
      <c r="H52" s="665"/>
      <c r="I52" s="351"/>
      <c r="J52" s="665"/>
      <c r="K52" s="284"/>
      <c r="L52" s="665"/>
      <c r="M52" s="284"/>
      <c r="N52" s="665"/>
      <c r="O52" s="283"/>
      <c r="P52" s="284"/>
      <c r="Q52" s="665"/>
      <c r="R52" s="284"/>
      <c r="S52" s="665"/>
      <c r="T52" s="284"/>
      <c r="U52" s="665"/>
      <c r="V52" s="284"/>
      <c r="W52" s="665"/>
      <c r="X52" s="283"/>
      <c r="Y52" s="284"/>
      <c r="Z52" s="665"/>
      <c r="AA52" s="284"/>
      <c r="AB52" s="665"/>
      <c r="AC52" s="284"/>
      <c r="AD52" s="278">
        <f t="shared" si="0"/>
        <v>0</v>
      </c>
      <c r="AE52" s="279" t="b">
        <f t="shared" si="1"/>
        <v>1</v>
      </c>
    </row>
    <row r="53" spans="1:31" ht="16.5">
      <c r="A53" s="2"/>
      <c r="B53" s="15" t="s">
        <v>234</v>
      </c>
      <c r="C53" s="550"/>
      <c r="D53" s="663"/>
      <c r="E53" s="550"/>
      <c r="F53" s="663"/>
      <c r="G53" s="663"/>
      <c r="H53" s="663"/>
      <c r="I53" s="551"/>
      <c r="J53" s="663"/>
      <c r="K53" s="550"/>
      <c r="L53" s="663"/>
      <c r="M53" s="550"/>
      <c r="N53" s="663"/>
      <c r="O53" s="240"/>
      <c r="P53" s="550"/>
      <c r="Q53" s="663"/>
      <c r="R53" s="550"/>
      <c r="S53" s="663"/>
      <c r="T53" s="550"/>
      <c r="U53" s="663"/>
      <c r="V53" s="550"/>
      <c r="W53" s="663"/>
      <c r="X53" s="240"/>
      <c r="Y53" s="550"/>
      <c r="Z53" s="663"/>
      <c r="AA53" s="550"/>
      <c r="AB53" s="663"/>
      <c r="AC53" s="15"/>
      <c r="AD53" s="193">
        <f t="shared" si="0"/>
        <v>0</v>
      </c>
      <c r="AE53" s="190" t="b">
        <f t="shared" si="1"/>
        <v>1</v>
      </c>
    </row>
    <row r="54" spans="1:31" ht="28.5">
      <c r="A54" s="2">
        <v>2.23</v>
      </c>
      <c r="B54" s="11" t="s">
        <v>170</v>
      </c>
      <c r="C54" s="548"/>
      <c r="D54" s="661"/>
      <c r="E54" s="548"/>
      <c r="F54" s="661"/>
      <c r="G54" s="661"/>
      <c r="H54" s="661"/>
      <c r="I54" s="549"/>
      <c r="J54" s="661"/>
      <c r="K54" s="548"/>
      <c r="L54" s="661"/>
      <c r="M54" s="548"/>
      <c r="N54" s="661"/>
      <c r="O54" s="233">
        <v>18</v>
      </c>
      <c r="P54" s="548"/>
      <c r="Q54" s="661"/>
      <c r="R54" s="548"/>
      <c r="S54" s="661"/>
      <c r="T54" s="548"/>
      <c r="U54" s="661"/>
      <c r="V54" s="548"/>
      <c r="W54" s="661"/>
      <c r="X54" s="233">
        <v>18</v>
      </c>
      <c r="Y54" s="548"/>
      <c r="Z54" s="661"/>
      <c r="AA54" s="262">
        <f t="shared" ref="AA54:AB75" si="8">Y54+V54+T54</f>
        <v>0</v>
      </c>
      <c r="AB54" s="271">
        <f t="shared" si="8"/>
        <v>0</v>
      </c>
      <c r="AC54" s="11"/>
      <c r="AD54" s="193">
        <f t="shared" si="0"/>
        <v>0</v>
      </c>
      <c r="AE54" s="190" t="b">
        <f t="shared" si="1"/>
        <v>1</v>
      </c>
    </row>
    <row r="55" spans="1:31" ht="28.5">
      <c r="A55" s="2">
        <f t="shared" ref="A55:A75" si="9">+A54+0.01</f>
        <v>2.2399999999999998</v>
      </c>
      <c r="B55" s="11" t="s">
        <v>171</v>
      </c>
      <c r="C55" s="548"/>
      <c r="D55" s="661"/>
      <c r="E55" s="548"/>
      <c r="F55" s="661"/>
      <c r="G55" s="661"/>
      <c r="H55" s="661"/>
      <c r="I55" s="549"/>
      <c r="J55" s="661"/>
      <c r="K55" s="548"/>
      <c r="L55" s="661"/>
      <c r="M55" s="548"/>
      <c r="N55" s="661"/>
      <c r="O55" s="233">
        <v>1.2</v>
      </c>
      <c r="P55" s="548"/>
      <c r="Q55" s="661"/>
      <c r="R55" s="548"/>
      <c r="S55" s="661"/>
      <c r="T55" s="548"/>
      <c r="U55" s="661"/>
      <c r="V55" s="548"/>
      <c r="W55" s="661"/>
      <c r="X55" s="233">
        <v>1.2</v>
      </c>
      <c r="Y55" s="548"/>
      <c r="Z55" s="661"/>
      <c r="AA55" s="262">
        <f t="shared" si="8"/>
        <v>0</v>
      </c>
      <c r="AB55" s="271">
        <f t="shared" si="8"/>
        <v>0</v>
      </c>
      <c r="AC55" s="11"/>
      <c r="AD55" s="193">
        <f t="shared" si="0"/>
        <v>0</v>
      </c>
      <c r="AE55" s="190" t="b">
        <f t="shared" si="1"/>
        <v>1</v>
      </c>
    </row>
    <row r="56" spans="1:31" ht="42.75">
      <c r="A56" s="2">
        <f t="shared" si="9"/>
        <v>2.2499999999999996</v>
      </c>
      <c r="B56" s="6" t="s">
        <v>264</v>
      </c>
      <c r="C56" s="262"/>
      <c r="D56" s="271"/>
      <c r="E56" s="262"/>
      <c r="F56" s="271"/>
      <c r="G56" s="271"/>
      <c r="H56" s="271"/>
      <c r="I56" s="539"/>
      <c r="J56" s="271"/>
      <c r="K56" s="262"/>
      <c r="L56" s="271"/>
      <c r="M56" s="262"/>
      <c r="N56" s="271"/>
      <c r="O56" s="233">
        <v>1</v>
      </c>
      <c r="P56" s="262"/>
      <c r="Q56" s="271"/>
      <c r="R56" s="262"/>
      <c r="S56" s="271"/>
      <c r="T56" s="262"/>
      <c r="U56" s="271"/>
      <c r="V56" s="262"/>
      <c r="W56" s="271"/>
      <c r="X56" s="233">
        <v>1</v>
      </c>
      <c r="Y56" s="262"/>
      <c r="Z56" s="271"/>
      <c r="AA56" s="262">
        <f t="shared" si="8"/>
        <v>0</v>
      </c>
      <c r="AB56" s="271">
        <f t="shared" si="8"/>
        <v>0</v>
      </c>
      <c r="AC56" s="6"/>
      <c r="AD56" s="193">
        <f t="shared" si="0"/>
        <v>0</v>
      </c>
      <c r="AE56" s="190" t="b">
        <f t="shared" si="1"/>
        <v>1</v>
      </c>
    </row>
    <row r="57" spans="1:31" ht="16.5">
      <c r="A57" s="2">
        <f t="shared" si="9"/>
        <v>2.2599999999999993</v>
      </c>
      <c r="B57" s="11" t="s">
        <v>173</v>
      </c>
      <c r="C57" s="548"/>
      <c r="D57" s="661"/>
      <c r="E57" s="548"/>
      <c r="F57" s="661"/>
      <c r="G57" s="661"/>
      <c r="H57" s="661"/>
      <c r="I57" s="549"/>
      <c r="J57" s="661"/>
      <c r="K57" s="548"/>
      <c r="L57" s="661"/>
      <c r="M57" s="548"/>
      <c r="N57" s="661"/>
      <c r="O57" s="238"/>
      <c r="P57" s="548"/>
      <c r="Q57" s="661"/>
      <c r="R57" s="548"/>
      <c r="S57" s="661"/>
      <c r="T57" s="548"/>
      <c r="U57" s="661"/>
      <c r="V57" s="548"/>
      <c r="W57" s="661"/>
      <c r="X57" s="238"/>
      <c r="Y57" s="548"/>
      <c r="Z57" s="661"/>
      <c r="AA57" s="262">
        <f t="shared" si="8"/>
        <v>0</v>
      </c>
      <c r="AB57" s="271">
        <f t="shared" si="8"/>
        <v>0</v>
      </c>
      <c r="AC57" s="11"/>
      <c r="AD57" s="193">
        <f t="shared" si="0"/>
        <v>0</v>
      </c>
      <c r="AE57" s="190" t="b">
        <f t="shared" si="1"/>
        <v>1</v>
      </c>
    </row>
    <row r="58" spans="1:31" ht="28.5">
      <c r="A58" s="2" t="s">
        <v>19</v>
      </c>
      <c r="B58" s="16" t="s">
        <v>214</v>
      </c>
      <c r="C58" s="229"/>
      <c r="D58" s="242"/>
      <c r="E58" s="229"/>
      <c r="F58" s="242"/>
      <c r="G58" s="242"/>
      <c r="H58" s="242"/>
      <c r="I58" s="554"/>
      <c r="J58" s="242"/>
      <c r="K58" s="229"/>
      <c r="L58" s="242"/>
      <c r="M58" s="229"/>
      <c r="N58" s="242"/>
      <c r="O58" s="242">
        <v>3</v>
      </c>
      <c r="P58" s="229"/>
      <c r="Q58" s="242"/>
      <c r="R58" s="229"/>
      <c r="S58" s="242"/>
      <c r="T58" s="229"/>
      <c r="U58" s="242"/>
      <c r="V58" s="229"/>
      <c r="W58" s="242"/>
      <c r="X58" s="242">
        <v>3</v>
      </c>
      <c r="Y58" s="229"/>
      <c r="Z58" s="242"/>
      <c r="AA58" s="262">
        <f t="shared" si="8"/>
        <v>0</v>
      </c>
      <c r="AB58" s="271">
        <f t="shared" si="8"/>
        <v>0</v>
      </c>
      <c r="AC58" s="16"/>
      <c r="AD58" s="193">
        <f t="shared" si="0"/>
        <v>0</v>
      </c>
      <c r="AE58" s="190" t="b">
        <f t="shared" si="1"/>
        <v>1</v>
      </c>
    </row>
    <row r="59" spans="1:31" ht="42.75">
      <c r="A59" s="2" t="s">
        <v>20</v>
      </c>
      <c r="B59" s="16" t="s">
        <v>228</v>
      </c>
      <c r="C59" s="229"/>
      <c r="D59" s="242"/>
      <c r="E59" s="229"/>
      <c r="F59" s="242"/>
      <c r="G59" s="242"/>
      <c r="H59" s="242"/>
      <c r="I59" s="554"/>
      <c r="J59" s="242"/>
      <c r="K59" s="229"/>
      <c r="L59" s="242"/>
      <c r="M59" s="229"/>
      <c r="N59" s="242"/>
      <c r="O59" s="242">
        <v>3</v>
      </c>
      <c r="P59" s="229"/>
      <c r="Q59" s="242"/>
      <c r="R59" s="229"/>
      <c r="S59" s="242"/>
      <c r="T59" s="229"/>
      <c r="U59" s="242"/>
      <c r="V59" s="229"/>
      <c r="W59" s="242"/>
      <c r="X59" s="242">
        <v>3</v>
      </c>
      <c r="Y59" s="229"/>
      <c r="Z59" s="242"/>
      <c r="AA59" s="262">
        <f t="shared" si="8"/>
        <v>0</v>
      </c>
      <c r="AB59" s="271">
        <f t="shared" si="8"/>
        <v>0</v>
      </c>
      <c r="AC59" s="16"/>
      <c r="AD59" s="193">
        <f t="shared" si="0"/>
        <v>0</v>
      </c>
      <c r="AE59" s="190" t="b">
        <f t="shared" si="1"/>
        <v>1</v>
      </c>
    </row>
    <row r="60" spans="1:31" ht="42.75">
      <c r="A60" s="2" t="s">
        <v>21</v>
      </c>
      <c r="B60" s="16" t="s">
        <v>229</v>
      </c>
      <c r="C60" s="229"/>
      <c r="D60" s="242"/>
      <c r="E60" s="229"/>
      <c r="F60" s="242"/>
      <c r="G60" s="242"/>
      <c r="H60" s="242"/>
      <c r="I60" s="554"/>
      <c r="J60" s="242"/>
      <c r="K60" s="229"/>
      <c r="L60" s="242"/>
      <c r="M60" s="229"/>
      <c r="N60" s="242"/>
      <c r="O60" s="237">
        <v>9.6000000000000014</v>
      </c>
      <c r="P60" s="229"/>
      <c r="Q60" s="242"/>
      <c r="R60" s="229"/>
      <c r="S60" s="242"/>
      <c r="T60" s="229"/>
      <c r="U60" s="242"/>
      <c r="V60" s="229"/>
      <c r="W60" s="242"/>
      <c r="X60" s="237">
        <v>9.6000000000000014</v>
      </c>
      <c r="Y60" s="229"/>
      <c r="Z60" s="242"/>
      <c r="AA60" s="262">
        <f t="shared" si="8"/>
        <v>0</v>
      </c>
      <c r="AB60" s="271">
        <f t="shared" si="8"/>
        <v>0</v>
      </c>
      <c r="AC60" s="16"/>
      <c r="AD60" s="193">
        <f t="shared" si="0"/>
        <v>0</v>
      </c>
      <c r="AE60" s="190" t="b">
        <f t="shared" si="1"/>
        <v>1</v>
      </c>
    </row>
    <row r="61" spans="1:31" ht="71.25">
      <c r="A61" s="2" t="s">
        <v>176</v>
      </c>
      <c r="B61" s="16" t="s">
        <v>230</v>
      </c>
      <c r="C61" s="229"/>
      <c r="D61" s="242"/>
      <c r="E61" s="229"/>
      <c r="F61" s="242"/>
      <c r="G61" s="242"/>
      <c r="H61" s="242"/>
      <c r="I61" s="554"/>
      <c r="J61" s="242"/>
      <c r="K61" s="229"/>
      <c r="L61" s="242"/>
      <c r="M61" s="229"/>
      <c r="N61" s="242"/>
      <c r="O61" s="233">
        <v>2.88</v>
      </c>
      <c r="P61" s="229"/>
      <c r="Q61" s="242"/>
      <c r="R61" s="229"/>
      <c r="S61" s="242"/>
      <c r="T61" s="229"/>
      <c r="U61" s="242"/>
      <c r="V61" s="229"/>
      <c r="W61" s="242"/>
      <c r="X61" s="233">
        <v>2.88</v>
      </c>
      <c r="Y61" s="229"/>
      <c r="Z61" s="242"/>
      <c r="AA61" s="262">
        <f t="shared" si="8"/>
        <v>0</v>
      </c>
      <c r="AB61" s="271">
        <f t="shared" si="8"/>
        <v>0</v>
      </c>
      <c r="AC61" s="16"/>
      <c r="AD61" s="193">
        <f t="shared" si="0"/>
        <v>0</v>
      </c>
      <c r="AE61" s="190" t="b">
        <f t="shared" si="1"/>
        <v>1</v>
      </c>
    </row>
    <row r="62" spans="1:31" ht="28.5">
      <c r="A62" s="2" t="s">
        <v>178</v>
      </c>
      <c r="B62" s="16" t="s">
        <v>215</v>
      </c>
      <c r="C62" s="229"/>
      <c r="D62" s="242"/>
      <c r="E62" s="229"/>
      <c r="F62" s="242"/>
      <c r="G62" s="242"/>
      <c r="H62" s="242"/>
      <c r="I62" s="554"/>
      <c r="J62" s="242"/>
      <c r="K62" s="229"/>
      <c r="L62" s="242"/>
      <c r="M62" s="229"/>
      <c r="N62" s="242"/>
      <c r="O62" s="233">
        <v>1.5</v>
      </c>
      <c r="P62" s="229"/>
      <c r="Q62" s="242"/>
      <c r="R62" s="229"/>
      <c r="S62" s="242"/>
      <c r="T62" s="229"/>
      <c r="U62" s="242"/>
      <c r="V62" s="229"/>
      <c r="W62" s="242"/>
      <c r="X62" s="233">
        <v>1.5</v>
      </c>
      <c r="Y62" s="229"/>
      <c r="Z62" s="242"/>
      <c r="AA62" s="262">
        <f t="shared" si="8"/>
        <v>0</v>
      </c>
      <c r="AB62" s="271">
        <f t="shared" si="8"/>
        <v>0</v>
      </c>
      <c r="AC62" s="16"/>
      <c r="AD62" s="193">
        <f t="shared" si="0"/>
        <v>0</v>
      </c>
      <c r="AE62" s="190" t="b">
        <f t="shared" si="1"/>
        <v>1</v>
      </c>
    </row>
    <row r="63" spans="1:31" ht="28.5">
      <c r="A63" s="2" t="s">
        <v>180</v>
      </c>
      <c r="B63" s="16" t="s">
        <v>179</v>
      </c>
      <c r="C63" s="229"/>
      <c r="D63" s="242"/>
      <c r="E63" s="229"/>
      <c r="F63" s="242"/>
      <c r="G63" s="242"/>
      <c r="H63" s="242"/>
      <c r="I63" s="554"/>
      <c r="J63" s="242"/>
      <c r="K63" s="229"/>
      <c r="L63" s="242"/>
      <c r="M63" s="229"/>
      <c r="N63" s="242"/>
      <c r="O63" s="233">
        <v>1.2000000000000002</v>
      </c>
      <c r="P63" s="229"/>
      <c r="Q63" s="242"/>
      <c r="R63" s="229"/>
      <c r="S63" s="242"/>
      <c r="T63" s="229"/>
      <c r="U63" s="242"/>
      <c r="V63" s="229"/>
      <c r="W63" s="242"/>
      <c r="X63" s="233">
        <v>1.2000000000000002</v>
      </c>
      <c r="Y63" s="229"/>
      <c r="Z63" s="242"/>
      <c r="AA63" s="262">
        <f t="shared" si="8"/>
        <v>0</v>
      </c>
      <c r="AB63" s="271">
        <f t="shared" si="8"/>
        <v>0</v>
      </c>
      <c r="AC63" s="16"/>
      <c r="AD63" s="193">
        <f t="shared" si="0"/>
        <v>0</v>
      </c>
      <c r="AE63" s="190" t="b">
        <f t="shared" si="1"/>
        <v>1</v>
      </c>
    </row>
    <row r="64" spans="1:31" ht="42.75">
      <c r="A64" s="2" t="s">
        <v>182</v>
      </c>
      <c r="B64" s="16" t="s">
        <v>216</v>
      </c>
      <c r="C64" s="229"/>
      <c r="D64" s="242"/>
      <c r="E64" s="229"/>
      <c r="F64" s="242"/>
      <c r="G64" s="242"/>
      <c r="H64" s="242"/>
      <c r="I64" s="554"/>
      <c r="J64" s="242"/>
      <c r="K64" s="229"/>
      <c r="L64" s="242"/>
      <c r="M64" s="229"/>
      <c r="N64" s="242"/>
      <c r="O64" s="233">
        <v>1.2000000000000002</v>
      </c>
      <c r="P64" s="229"/>
      <c r="Q64" s="242"/>
      <c r="R64" s="229"/>
      <c r="S64" s="242"/>
      <c r="T64" s="229"/>
      <c r="U64" s="242"/>
      <c r="V64" s="229"/>
      <c r="W64" s="242"/>
      <c r="X64" s="233">
        <v>1.2000000000000002</v>
      </c>
      <c r="Y64" s="229"/>
      <c r="Z64" s="242"/>
      <c r="AA64" s="262">
        <f t="shared" si="8"/>
        <v>0</v>
      </c>
      <c r="AB64" s="271">
        <f t="shared" si="8"/>
        <v>0</v>
      </c>
      <c r="AC64" s="16"/>
      <c r="AD64" s="193">
        <f t="shared" si="0"/>
        <v>0</v>
      </c>
      <c r="AE64" s="190" t="b">
        <f t="shared" si="1"/>
        <v>1</v>
      </c>
    </row>
    <row r="65" spans="1:31" ht="42.75">
      <c r="A65" s="2" t="s">
        <v>240</v>
      </c>
      <c r="B65" s="16" t="s">
        <v>231</v>
      </c>
      <c r="C65" s="229"/>
      <c r="D65" s="242"/>
      <c r="E65" s="229"/>
      <c r="F65" s="242"/>
      <c r="G65" s="242"/>
      <c r="H65" s="242"/>
      <c r="I65" s="554"/>
      <c r="J65" s="242"/>
      <c r="K65" s="229"/>
      <c r="L65" s="242"/>
      <c r="M65" s="229"/>
      <c r="N65" s="242"/>
      <c r="O65" s="233">
        <v>1.7999999999999998</v>
      </c>
      <c r="P65" s="229"/>
      <c r="Q65" s="242"/>
      <c r="R65" s="229"/>
      <c r="S65" s="242"/>
      <c r="T65" s="229"/>
      <c r="U65" s="242"/>
      <c r="V65" s="229"/>
      <c r="W65" s="242"/>
      <c r="X65" s="233">
        <v>1.7999999999999998</v>
      </c>
      <c r="Y65" s="229"/>
      <c r="Z65" s="242"/>
      <c r="AA65" s="262">
        <f t="shared" si="8"/>
        <v>0</v>
      </c>
      <c r="AB65" s="271">
        <f t="shared" si="8"/>
        <v>0</v>
      </c>
      <c r="AC65" s="16"/>
      <c r="AD65" s="193">
        <f t="shared" si="0"/>
        <v>0</v>
      </c>
      <c r="AE65" s="190" t="b">
        <f t="shared" si="1"/>
        <v>1</v>
      </c>
    </row>
    <row r="66" spans="1:31" ht="28.5">
      <c r="A66" s="2">
        <v>2.27</v>
      </c>
      <c r="B66" s="10" t="s">
        <v>249</v>
      </c>
      <c r="C66" s="546"/>
      <c r="D66" s="660"/>
      <c r="E66" s="546"/>
      <c r="F66" s="660"/>
      <c r="G66" s="660"/>
      <c r="H66" s="660"/>
      <c r="I66" s="547"/>
      <c r="J66" s="660"/>
      <c r="K66" s="546"/>
      <c r="L66" s="660"/>
      <c r="M66" s="546"/>
      <c r="N66" s="660"/>
      <c r="O66" s="233">
        <v>1</v>
      </c>
      <c r="P66" s="229"/>
      <c r="Q66" s="660"/>
      <c r="R66" s="546"/>
      <c r="S66" s="660"/>
      <c r="T66" s="546"/>
      <c r="U66" s="660"/>
      <c r="V66" s="546"/>
      <c r="W66" s="660"/>
      <c r="X66" s="233">
        <v>1</v>
      </c>
      <c r="Y66" s="229"/>
      <c r="Z66" s="660"/>
      <c r="AA66" s="262">
        <f t="shared" si="8"/>
        <v>0</v>
      </c>
      <c r="AB66" s="271">
        <f t="shared" si="8"/>
        <v>0</v>
      </c>
      <c r="AC66" s="10"/>
      <c r="AD66" s="193">
        <f t="shared" si="0"/>
        <v>0</v>
      </c>
      <c r="AE66" s="190" t="b">
        <f t="shared" si="1"/>
        <v>1</v>
      </c>
    </row>
    <row r="67" spans="1:31" ht="28.5">
      <c r="A67" s="2">
        <f t="shared" si="9"/>
        <v>2.2799999999999998</v>
      </c>
      <c r="B67" s="10" t="s">
        <v>250</v>
      </c>
      <c r="C67" s="546"/>
      <c r="D67" s="660"/>
      <c r="E67" s="546"/>
      <c r="F67" s="660"/>
      <c r="G67" s="660"/>
      <c r="H67" s="660"/>
      <c r="I67" s="547"/>
      <c r="J67" s="660"/>
      <c r="K67" s="546"/>
      <c r="L67" s="660"/>
      <c r="M67" s="546"/>
      <c r="N67" s="660"/>
      <c r="O67" s="233">
        <v>1</v>
      </c>
      <c r="P67" s="229"/>
      <c r="Q67" s="660"/>
      <c r="R67" s="546"/>
      <c r="S67" s="660"/>
      <c r="T67" s="546"/>
      <c r="U67" s="660"/>
      <c r="V67" s="546"/>
      <c r="W67" s="660"/>
      <c r="X67" s="233">
        <v>1</v>
      </c>
      <c r="Y67" s="229"/>
      <c r="Z67" s="660"/>
      <c r="AA67" s="262">
        <f t="shared" si="8"/>
        <v>0</v>
      </c>
      <c r="AB67" s="271">
        <f t="shared" si="8"/>
        <v>0</v>
      </c>
      <c r="AC67" s="10"/>
      <c r="AD67" s="193">
        <f t="shared" si="0"/>
        <v>0</v>
      </c>
      <c r="AE67" s="190" t="b">
        <f t="shared" si="1"/>
        <v>1</v>
      </c>
    </row>
    <row r="68" spans="1:31" ht="28.5">
      <c r="A68" s="2">
        <f t="shared" si="9"/>
        <v>2.2899999999999996</v>
      </c>
      <c r="B68" s="10" t="s">
        <v>201</v>
      </c>
      <c r="C68" s="546"/>
      <c r="D68" s="660"/>
      <c r="E68" s="546"/>
      <c r="F68" s="660"/>
      <c r="G68" s="660"/>
      <c r="H68" s="660"/>
      <c r="I68" s="547"/>
      <c r="J68" s="660"/>
      <c r="K68" s="546"/>
      <c r="L68" s="660"/>
      <c r="M68" s="546"/>
      <c r="N68" s="660"/>
      <c r="O68" s="233">
        <v>1.25</v>
      </c>
      <c r="P68" s="229"/>
      <c r="Q68" s="660"/>
      <c r="R68" s="546"/>
      <c r="S68" s="660"/>
      <c r="T68" s="546"/>
      <c r="U68" s="660"/>
      <c r="V68" s="546"/>
      <c r="W68" s="660"/>
      <c r="X68" s="233">
        <v>1.25</v>
      </c>
      <c r="Y68" s="229"/>
      <c r="Z68" s="660"/>
      <c r="AA68" s="262">
        <f t="shared" si="8"/>
        <v>0</v>
      </c>
      <c r="AB68" s="271">
        <f t="shared" si="8"/>
        <v>0</v>
      </c>
      <c r="AC68" s="10"/>
      <c r="AD68" s="193">
        <f t="shared" si="0"/>
        <v>0</v>
      </c>
      <c r="AE68" s="190" t="b">
        <f t="shared" si="1"/>
        <v>1</v>
      </c>
    </row>
    <row r="69" spans="1:31" ht="28.5">
      <c r="A69" s="2">
        <f t="shared" si="9"/>
        <v>2.2999999999999994</v>
      </c>
      <c r="B69" s="10" t="s">
        <v>251</v>
      </c>
      <c r="C69" s="546"/>
      <c r="D69" s="660"/>
      <c r="E69" s="546"/>
      <c r="F69" s="660"/>
      <c r="G69" s="660"/>
      <c r="H69" s="660"/>
      <c r="I69" s="547"/>
      <c r="J69" s="660"/>
      <c r="K69" s="546"/>
      <c r="L69" s="660"/>
      <c r="M69" s="546"/>
      <c r="N69" s="660"/>
      <c r="O69" s="233">
        <v>0.75</v>
      </c>
      <c r="P69" s="229"/>
      <c r="Q69" s="660"/>
      <c r="R69" s="546"/>
      <c r="S69" s="660"/>
      <c r="T69" s="546"/>
      <c r="U69" s="660"/>
      <c r="V69" s="546"/>
      <c r="W69" s="660"/>
      <c r="X69" s="233">
        <v>0.75</v>
      </c>
      <c r="Y69" s="229"/>
      <c r="Z69" s="660"/>
      <c r="AA69" s="262">
        <f t="shared" si="8"/>
        <v>0</v>
      </c>
      <c r="AB69" s="271">
        <f t="shared" si="8"/>
        <v>0</v>
      </c>
      <c r="AC69" s="10"/>
      <c r="AD69" s="193">
        <f t="shared" si="0"/>
        <v>0</v>
      </c>
      <c r="AE69" s="190" t="b">
        <f t="shared" si="1"/>
        <v>1</v>
      </c>
    </row>
    <row r="70" spans="1:31" ht="28.5">
      <c r="A70" s="2">
        <f t="shared" si="9"/>
        <v>2.3099999999999992</v>
      </c>
      <c r="B70" s="10" t="s">
        <v>252</v>
      </c>
      <c r="C70" s="546"/>
      <c r="D70" s="660"/>
      <c r="E70" s="546"/>
      <c r="F70" s="660"/>
      <c r="G70" s="660"/>
      <c r="H70" s="660"/>
      <c r="I70" s="547"/>
      <c r="J70" s="660"/>
      <c r="K70" s="546"/>
      <c r="L70" s="660"/>
      <c r="M70" s="546"/>
      <c r="N70" s="660"/>
      <c r="O70" s="233">
        <v>0.75</v>
      </c>
      <c r="P70" s="229"/>
      <c r="Q70" s="660"/>
      <c r="R70" s="546"/>
      <c r="S70" s="660"/>
      <c r="T70" s="546"/>
      <c r="U70" s="660"/>
      <c r="V70" s="546"/>
      <c r="W70" s="660"/>
      <c r="X70" s="233">
        <v>0.75</v>
      </c>
      <c r="Y70" s="229"/>
      <c r="Z70" s="660"/>
      <c r="AA70" s="262">
        <f t="shared" si="8"/>
        <v>0</v>
      </c>
      <c r="AB70" s="271">
        <f t="shared" si="8"/>
        <v>0</v>
      </c>
      <c r="AC70" s="10"/>
      <c r="AD70" s="193">
        <f t="shared" si="0"/>
        <v>0</v>
      </c>
      <c r="AE70" s="190" t="b">
        <f t="shared" si="1"/>
        <v>1</v>
      </c>
    </row>
    <row r="71" spans="1:31" ht="28.5">
      <c r="A71" s="2">
        <f t="shared" si="9"/>
        <v>2.319999999999999</v>
      </c>
      <c r="B71" s="10" t="s">
        <v>253</v>
      </c>
      <c r="C71" s="546"/>
      <c r="D71" s="660"/>
      <c r="E71" s="546"/>
      <c r="F71" s="660"/>
      <c r="G71" s="660"/>
      <c r="H71" s="660"/>
      <c r="I71" s="547"/>
      <c r="J71" s="660"/>
      <c r="K71" s="546"/>
      <c r="L71" s="660"/>
      <c r="M71" s="546"/>
      <c r="N71" s="660"/>
      <c r="O71" s="233">
        <v>0.2</v>
      </c>
      <c r="P71" s="229"/>
      <c r="Q71" s="660"/>
      <c r="R71" s="546"/>
      <c r="S71" s="660"/>
      <c r="T71" s="546"/>
      <c r="U71" s="660"/>
      <c r="V71" s="546"/>
      <c r="W71" s="660"/>
      <c r="X71" s="233">
        <v>0.2</v>
      </c>
      <c r="Y71" s="229"/>
      <c r="Z71" s="660"/>
      <c r="AA71" s="262">
        <f t="shared" si="8"/>
        <v>0</v>
      </c>
      <c r="AB71" s="271">
        <f t="shared" si="8"/>
        <v>0</v>
      </c>
      <c r="AC71" s="10"/>
      <c r="AD71" s="193">
        <f t="shared" si="0"/>
        <v>0</v>
      </c>
      <c r="AE71" s="190" t="b">
        <f t="shared" si="1"/>
        <v>1</v>
      </c>
    </row>
    <row r="72" spans="1:31" ht="28.5">
      <c r="A72" s="2">
        <f t="shared" si="9"/>
        <v>2.3299999999999987</v>
      </c>
      <c r="B72" s="10" t="s">
        <v>254</v>
      </c>
      <c r="C72" s="546"/>
      <c r="D72" s="660"/>
      <c r="E72" s="546"/>
      <c r="F72" s="660"/>
      <c r="G72" s="660"/>
      <c r="H72" s="660"/>
      <c r="I72" s="547"/>
      <c r="J72" s="660"/>
      <c r="K72" s="546"/>
      <c r="L72" s="660"/>
      <c r="M72" s="546"/>
      <c r="N72" s="660"/>
      <c r="O72" s="233">
        <v>0.2</v>
      </c>
      <c r="P72" s="229"/>
      <c r="Q72" s="660"/>
      <c r="R72" s="546"/>
      <c r="S72" s="660"/>
      <c r="T72" s="546"/>
      <c r="U72" s="660"/>
      <c r="V72" s="546"/>
      <c r="W72" s="660"/>
      <c r="X72" s="233">
        <v>0.2</v>
      </c>
      <c r="Y72" s="229"/>
      <c r="Z72" s="660"/>
      <c r="AA72" s="262">
        <f t="shared" si="8"/>
        <v>0</v>
      </c>
      <c r="AB72" s="271">
        <f t="shared" si="8"/>
        <v>0</v>
      </c>
      <c r="AC72" s="10"/>
      <c r="AD72" s="193">
        <f t="shared" ref="AD72:AD135" si="10">AB72</f>
        <v>0</v>
      </c>
      <c r="AE72" s="190" t="b">
        <f t="shared" ref="AE72:AE135" si="11">AB72=Z72</f>
        <v>1</v>
      </c>
    </row>
    <row r="73" spans="1:31" ht="28.5">
      <c r="A73" s="2">
        <f t="shared" si="9"/>
        <v>2.3399999999999985</v>
      </c>
      <c r="B73" s="10" t="s">
        <v>232</v>
      </c>
      <c r="C73" s="546"/>
      <c r="D73" s="660"/>
      <c r="E73" s="546"/>
      <c r="F73" s="660"/>
      <c r="G73" s="660"/>
      <c r="H73" s="660"/>
      <c r="I73" s="547"/>
      <c r="J73" s="660"/>
      <c r="K73" s="546"/>
      <c r="L73" s="660"/>
      <c r="M73" s="546"/>
      <c r="N73" s="660"/>
      <c r="O73" s="233"/>
      <c r="P73" s="229"/>
      <c r="Q73" s="660"/>
      <c r="R73" s="546"/>
      <c r="S73" s="660"/>
      <c r="T73" s="546"/>
      <c r="U73" s="660"/>
      <c r="V73" s="546"/>
      <c r="W73" s="660"/>
      <c r="X73" s="233"/>
      <c r="Y73" s="229"/>
      <c r="Z73" s="660"/>
      <c r="AA73" s="262">
        <f t="shared" si="8"/>
        <v>0</v>
      </c>
      <c r="AB73" s="271">
        <f t="shared" si="8"/>
        <v>0</v>
      </c>
      <c r="AC73" s="10"/>
      <c r="AD73" s="193">
        <f t="shared" si="10"/>
        <v>0</v>
      </c>
      <c r="AE73" s="190" t="b">
        <f t="shared" si="11"/>
        <v>1</v>
      </c>
    </row>
    <row r="74" spans="1:31" ht="28.5">
      <c r="A74" s="2">
        <f t="shared" si="9"/>
        <v>2.3499999999999983</v>
      </c>
      <c r="B74" s="10" t="s">
        <v>255</v>
      </c>
      <c r="C74" s="546"/>
      <c r="D74" s="660"/>
      <c r="E74" s="546"/>
      <c r="F74" s="660"/>
      <c r="G74" s="660"/>
      <c r="H74" s="660"/>
      <c r="I74" s="547"/>
      <c r="J74" s="660"/>
      <c r="K74" s="546"/>
      <c r="L74" s="660"/>
      <c r="M74" s="546"/>
      <c r="N74" s="660"/>
      <c r="O74" s="233">
        <v>0.5</v>
      </c>
      <c r="P74" s="229"/>
      <c r="Q74" s="660"/>
      <c r="R74" s="546"/>
      <c r="S74" s="660"/>
      <c r="T74" s="546"/>
      <c r="U74" s="660"/>
      <c r="V74" s="546"/>
      <c r="W74" s="660"/>
      <c r="X74" s="233">
        <v>0.5</v>
      </c>
      <c r="Y74" s="229"/>
      <c r="Z74" s="660"/>
      <c r="AA74" s="262">
        <f t="shared" si="8"/>
        <v>0</v>
      </c>
      <c r="AB74" s="271">
        <f t="shared" si="8"/>
        <v>0</v>
      </c>
      <c r="AC74" s="10"/>
      <c r="AD74" s="193">
        <f t="shared" si="10"/>
        <v>0</v>
      </c>
      <c r="AE74" s="190" t="b">
        <f t="shared" si="11"/>
        <v>1</v>
      </c>
    </row>
    <row r="75" spans="1:31" ht="28.5">
      <c r="A75" s="2">
        <f t="shared" si="9"/>
        <v>2.3599999999999981</v>
      </c>
      <c r="B75" s="10" t="s">
        <v>233</v>
      </c>
      <c r="C75" s="546"/>
      <c r="D75" s="660"/>
      <c r="E75" s="546"/>
      <c r="F75" s="660"/>
      <c r="G75" s="660"/>
      <c r="H75" s="660"/>
      <c r="I75" s="547"/>
      <c r="J75" s="660"/>
      <c r="K75" s="546"/>
      <c r="L75" s="660"/>
      <c r="M75" s="546"/>
      <c r="N75" s="660"/>
      <c r="O75" s="233">
        <v>0.2</v>
      </c>
      <c r="P75" s="229"/>
      <c r="Q75" s="660"/>
      <c r="R75" s="546"/>
      <c r="S75" s="660"/>
      <c r="T75" s="546"/>
      <c r="U75" s="660"/>
      <c r="V75" s="546"/>
      <c r="W75" s="660"/>
      <c r="X75" s="233">
        <v>0.2</v>
      </c>
      <c r="Y75" s="229"/>
      <c r="Z75" s="660"/>
      <c r="AA75" s="262">
        <f t="shared" si="8"/>
        <v>0</v>
      </c>
      <c r="AB75" s="271">
        <f t="shared" si="8"/>
        <v>0</v>
      </c>
      <c r="AC75" s="10"/>
      <c r="AD75" s="193">
        <f t="shared" si="10"/>
        <v>0</v>
      </c>
      <c r="AE75" s="190" t="b">
        <f t="shared" si="11"/>
        <v>1</v>
      </c>
    </row>
    <row r="76" spans="1:31" s="279" customFormat="1" ht="16.5">
      <c r="A76" s="182"/>
      <c r="B76" s="185" t="s">
        <v>235</v>
      </c>
      <c r="C76" s="185"/>
      <c r="D76" s="559"/>
      <c r="E76" s="185"/>
      <c r="F76" s="559"/>
      <c r="G76" s="559"/>
      <c r="H76" s="559"/>
      <c r="I76" s="354"/>
      <c r="J76" s="559"/>
      <c r="K76" s="185"/>
      <c r="L76" s="559"/>
      <c r="M76" s="185"/>
      <c r="N76" s="559"/>
      <c r="O76" s="263"/>
      <c r="P76" s="185"/>
      <c r="Q76" s="559"/>
      <c r="R76" s="185"/>
      <c r="S76" s="559"/>
      <c r="T76" s="185"/>
      <c r="U76" s="559"/>
      <c r="V76" s="185"/>
      <c r="W76" s="559"/>
      <c r="X76" s="263"/>
      <c r="Y76" s="185"/>
      <c r="Z76" s="559"/>
      <c r="AA76" s="185"/>
      <c r="AB76" s="559"/>
      <c r="AC76" s="185"/>
      <c r="AD76" s="278">
        <f t="shared" si="10"/>
        <v>0</v>
      </c>
      <c r="AE76" s="279" t="b">
        <f t="shared" si="11"/>
        <v>1</v>
      </c>
    </row>
    <row r="77" spans="1:31" s="279" customFormat="1" ht="28.5">
      <c r="A77" s="182"/>
      <c r="B77" s="184" t="s">
        <v>239</v>
      </c>
      <c r="C77" s="185"/>
      <c r="D77" s="559"/>
      <c r="E77" s="185"/>
      <c r="F77" s="559"/>
      <c r="G77" s="559"/>
      <c r="H77" s="559"/>
      <c r="I77" s="354"/>
      <c r="J77" s="559"/>
      <c r="K77" s="185"/>
      <c r="L77" s="559"/>
      <c r="M77" s="185"/>
      <c r="N77" s="559"/>
      <c r="O77" s="263"/>
      <c r="P77" s="185"/>
      <c r="Q77" s="559"/>
      <c r="R77" s="185"/>
      <c r="S77" s="559"/>
      <c r="T77" s="185"/>
      <c r="U77" s="559"/>
      <c r="V77" s="185"/>
      <c r="W77" s="559"/>
      <c r="X77" s="263"/>
      <c r="Y77" s="185"/>
      <c r="Z77" s="559"/>
      <c r="AA77" s="185"/>
      <c r="AB77" s="559"/>
      <c r="AC77" s="184"/>
      <c r="AD77" s="278">
        <f t="shared" si="10"/>
        <v>0</v>
      </c>
      <c r="AE77" s="279" t="b">
        <f t="shared" si="11"/>
        <v>1</v>
      </c>
    </row>
    <row r="78" spans="1:31" s="279" customFormat="1" ht="16.5">
      <c r="A78" s="182"/>
      <c r="B78" s="285" t="s">
        <v>297</v>
      </c>
      <c r="C78" s="185"/>
      <c r="D78" s="559"/>
      <c r="E78" s="185"/>
      <c r="F78" s="559"/>
      <c r="G78" s="559"/>
      <c r="H78" s="559"/>
      <c r="I78" s="354"/>
      <c r="J78" s="559"/>
      <c r="K78" s="185"/>
      <c r="L78" s="559"/>
      <c r="M78" s="185"/>
      <c r="N78" s="559"/>
      <c r="O78" s="263"/>
      <c r="P78" s="185"/>
      <c r="Q78" s="559"/>
      <c r="R78" s="185"/>
      <c r="S78" s="559"/>
      <c r="T78" s="185"/>
      <c r="U78" s="559"/>
      <c r="V78" s="185"/>
      <c r="W78" s="559"/>
      <c r="X78" s="263"/>
      <c r="Y78" s="185"/>
      <c r="Z78" s="559"/>
      <c r="AA78" s="185"/>
      <c r="AB78" s="559"/>
      <c r="AC78" s="285"/>
      <c r="AD78" s="278">
        <f t="shared" si="10"/>
        <v>0</v>
      </c>
      <c r="AE78" s="279" t="b">
        <f t="shared" si="11"/>
        <v>1</v>
      </c>
    </row>
    <row r="79" spans="1:31" ht="28.5">
      <c r="A79" s="4">
        <v>3</v>
      </c>
      <c r="B79" s="8" t="s">
        <v>22</v>
      </c>
      <c r="C79" s="270"/>
      <c r="D79" s="657"/>
      <c r="E79" s="270"/>
      <c r="F79" s="657"/>
      <c r="G79" s="657"/>
      <c r="H79" s="657"/>
      <c r="I79" s="543"/>
      <c r="J79" s="657"/>
      <c r="K79" s="270"/>
      <c r="L79" s="657"/>
      <c r="M79" s="270"/>
      <c r="N79" s="657"/>
      <c r="O79" s="231"/>
      <c r="P79" s="270"/>
      <c r="Q79" s="657"/>
      <c r="R79" s="270"/>
      <c r="S79" s="657"/>
      <c r="T79" s="270"/>
      <c r="U79" s="657"/>
      <c r="V79" s="270"/>
      <c r="W79" s="657"/>
      <c r="X79" s="231"/>
      <c r="Y79" s="270"/>
      <c r="Z79" s="657"/>
      <c r="AA79" s="270"/>
      <c r="AB79" s="657"/>
      <c r="AC79" s="8"/>
      <c r="AD79" s="193">
        <f t="shared" si="10"/>
        <v>0</v>
      </c>
      <c r="AE79" s="190" t="b">
        <f t="shared" si="11"/>
        <v>1</v>
      </c>
    </row>
    <row r="80" spans="1:31" ht="16.5">
      <c r="A80" s="307" t="s">
        <v>268</v>
      </c>
      <c r="B80" s="8" t="s">
        <v>261</v>
      </c>
      <c r="C80" s="270"/>
      <c r="D80" s="657"/>
      <c r="E80" s="270"/>
      <c r="F80" s="657"/>
      <c r="G80" s="657"/>
      <c r="H80" s="657"/>
      <c r="I80" s="543"/>
      <c r="J80" s="657"/>
      <c r="K80" s="270"/>
      <c r="L80" s="657"/>
      <c r="M80" s="270"/>
      <c r="N80" s="657"/>
      <c r="O80" s="231"/>
      <c r="P80" s="270"/>
      <c r="Q80" s="657"/>
      <c r="R80" s="270"/>
      <c r="S80" s="657"/>
      <c r="T80" s="270"/>
      <c r="U80" s="657"/>
      <c r="V80" s="270"/>
      <c r="W80" s="657"/>
      <c r="X80" s="231"/>
      <c r="Y80" s="270"/>
      <c r="Z80" s="657"/>
      <c r="AA80" s="270"/>
      <c r="AB80" s="657"/>
      <c r="AC80" s="8"/>
      <c r="AD80" s="193">
        <f t="shared" si="10"/>
        <v>0</v>
      </c>
      <c r="AE80" s="190" t="b">
        <f t="shared" si="11"/>
        <v>1</v>
      </c>
    </row>
    <row r="81" spans="1:31" ht="16.5">
      <c r="A81" s="2"/>
      <c r="B81" s="9" t="s">
        <v>14</v>
      </c>
      <c r="C81" s="544"/>
      <c r="D81" s="658"/>
      <c r="E81" s="544"/>
      <c r="F81" s="658"/>
      <c r="G81" s="658"/>
      <c r="H81" s="658"/>
      <c r="I81" s="545"/>
      <c r="J81" s="658"/>
      <c r="K81" s="544"/>
      <c r="L81" s="658"/>
      <c r="M81" s="544"/>
      <c r="N81" s="658"/>
      <c r="O81" s="232"/>
      <c r="P81" s="544"/>
      <c r="Q81" s="658"/>
      <c r="R81" s="544"/>
      <c r="S81" s="658"/>
      <c r="T81" s="544"/>
      <c r="U81" s="658"/>
      <c r="V81" s="544"/>
      <c r="W81" s="658"/>
      <c r="X81" s="232"/>
      <c r="Y81" s="544"/>
      <c r="Z81" s="658"/>
      <c r="AA81" s="544"/>
      <c r="AB81" s="658"/>
      <c r="AC81" s="9"/>
      <c r="AD81" s="193">
        <f t="shared" si="10"/>
        <v>0</v>
      </c>
      <c r="AE81" s="190" t="b">
        <f t="shared" si="11"/>
        <v>1</v>
      </c>
    </row>
    <row r="82" spans="1:31" ht="28.5">
      <c r="A82" s="2">
        <v>3.01</v>
      </c>
      <c r="B82" s="6" t="s">
        <v>156</v>
      </c>
      <c r="C82" s="262"/>
      <c r="D82" s="271"/>
      <c r="E82" s="262"/>
      <c r="F82" s="271"/>
      <c r="G82" s="271"/>
      <c r="H82" s="271"/>
      <c r="I82" s="539"/>
      <c r="J82" s="271"/>
      <c r="K82" s="262"/>
      <c r="L82" s="271"/>
      <c r="M82" s="262"/>
      <c r="N82" s="271"/>
      <c r="O82" s="233">
        <v>2</v>
      </c>
      <c r="P82" s="262"/>
      <c r="Q82" s="271"/>
      <c r="R82" s="262"/>
      <c r="S82" s="271"/>
      <c r="T82" s="262"/>
      <c r="U82" s="271"/>
      <c r="V82" s="262"/>
      <c r="W82" s="271"/>
      <c r="X82" s="233">
        <v>2</v>
      </c>
      <c r="Y82" s="262"/>
      <c r="Z82" s="271"/>
      <c r="AA82" s="262">
        <f t="shared" ref="AA82:AB84" si="12">Y82+V82+T82</f>
        <v>0</v>
      </c>
      <c r="AB82" s="271">
        <f t="shared" si="12"/>
        <v>0</v>
      </c>
      <c r="AC82" s="6"/>
      <c r="AD82" s="193">
        <f t="shared" si="10"/>
        <v>0</v>
      </c>
      <c r="AE82" s="190" t="b">
        <f t="shared" si="11"/>
        <v>1</v>
      </c>
    </row>
    <row r="83" spans="1:31" ht="28.5">
      <c r="A83" s="2">
        <f t="shared" ref="A83:A85" si="13">+A82+0.01</f>
        <v>3.0199999999999996</v>
      </c>
      <c r="B83" s="6" t="s">
        <v>15</v>
      </c>
      <c r="C83" s="262"/>
      <c r="D83" s="271"/>
      <c r="E83" s="262"/>
      <c r="F83" s="271"/>
      <c r="G83" s="271"/>
      <c r="H83" s="271"/>
      <c r="I83" s="539"/>
      <c r="J83" s="271"/>
      <c r="K83" s="262"/>
      <c r="L83" s="271"/>
      <c r="M83" s="262"/>
      <c r="N83" s="271"/>
      <c r="O83" s="233">
        <v>3</v>
      </c>
      <c r="P83" s="262"/>
      <c r="Q83" s="271"/>
      <c r="R83" s="262"/>
      <c r="S83" s="271"/>
      <c r="T83" s="262"/>
      <c r="U83" s="271"/>
      <c r="V83" s="262"/>
      <c r="W83" s="271"/>
      <c r="X83" s="233">
        <v>3</v>
      </c>
      <c r="Y83" s="262"/>
      <c r="Z83" s="271"/>
      <c r="AA83" s="262">
        <f t="shared" si="12"/>
        <v>0</v>
      </c>
      <c r="AB83" s="271">
        <f t="shared" si="12"/>
        <v>0</v>
      </c>
      <c r="AC83" s="6"/>
      <c r="AD83" s="193">
        <f t="shared" si="10"/>
        <v>0</v>
      </c>
      <c r="AE83" s="190" t="b">
        <f t="shared" si="11"/>
        <v>1</v>
      </c>
    </row>
    <row r="84" spans="1:31" ht="16.5">
      <c r="A84" s="2">
        <f t="shared" si="13"/>
        <v>3.0299999999999994</v>
      </c>
      <c r="B84" s="6" t="s">
        <v>157</v>
      </c>
      <c r="C84" s="262"/>
      <c r="D84" s="271"/>
      <c r="E84" s="262"/>
      <c r="F84" s="271"/>
      <c r="G84" s="271"/>
      <c r="H84" s="271"/>
      <c r="I84" s="539"/>
      <c r="J84" s="271"/>
      <c r="K84" s="262"/>
      <c r="L84" s="271"/>
      <c r="M84" s="262"/>
      <c r="N84" s="271"/>
      <c r="O84" s="234">
        <v>0.375</v>
      </c>
      <c r="P84" s="262"/>
      <c r="Q84" s="271"/>
      <c r="R84" s="262"/>
      <c r="S84" s="271"/>
      <c r="T84" s="262"/>
      <c r="U84" s="271"/>
      <c r="V84" s="262"/>
      <c r="W84" s="271"/>
      <c r="X84" s="234">
        <v>0.375</v>
      </c>
      <c r="Y84" s="262"/>
      <c r="Z84" s="271"/>
      <c r="AA84" s="262">
        <f t="shared" si="12"/>
        <v>0</v>
      </c>
      <c r="AB84" s="271">
        <f t="shared" si="12"/>
        <v>0</v>
      </c>
      <c r="AC84" s="6"/>
      <c r="AD84" s="193">
        <f t="shared" si="10"/>
        <v>0</v>
      </c>
      <c r="AE84" s="190" t="b">
        <f t="shared" si="11"/>
        <v>1</v>
      </c>
    </row>
    <row r="85" spans="1:31" ht="28.5">
      <c r="A85" s="2">
        <f t="shared" si="13"/>
        <v>3.0399999999999991</v>
      </c>
      <c r="B85" s="6" t="s">
        <v>158</v>
      </c>
      <c r="C85" s="262"/>
      <c r="D85" s="271"/>
      <c r="E85" s="262"/>
      <c r="F85" s="271"/>
      <c r="G85" s="271"/>
      <c r="H85" s="271"/>
      <c r="I85" s="539"/>
      <c r="J85" s="271"/>
      <c r="K85" s="262"/>
      <c r="L85" s="271"/>
      <c r="M85" s="262"/>
      <c r="N85" s="271"/>
      <c r="O85" s="229"/>
      <c r="P85" s="262"/>
      <c r="Q85" s="271"/>
      <c r="R85" s="262"/>
      <c r="S85" s="271"/>
      <c r="T85" s="262"/>
      <c r="U85" s="271"/>
      <c r="V85" s="262"/>
      <c r="W85" s="271"/>
      <c r="X85" s="229"/>
      <c r="Y85" s="262"/>
      <c r="Z85" s="271"/>
      <c r="AA85" s="262"/>
      <c r="AB85" s="271"/>
      <c r="AC85" s="6"/>
      <c r="AD85" s="193">
        <f t="shared" si="10"/>
        <v>0</v>
      </c>
      <c r="AE85" s="190" t="b">
        <f t="shared" si="11"/>
        <v>1</v>
      </c>
    </row>
    <row r="86" spans="1:31" s="279" customFormat="1" ht="16.5">
      <c r="A86" s="182"/>
      <c r="B86" s="183" t="s">
        <v>236</v>
      </c>
      <c r="C86" s="183"/>
      <c r="D86" s="659"/>
      <c r="E86" s="183"/>
      <c r="F86" s="659"/>
      <c r="G86" s="659"/>
      <c r="H86" s="659"/>
      <c r="I86" s="344"/>
      <c r="J86" s="659"/>
      <c r="K86" s="183"/>
      <c r="L86" s="659"/>
      <c r="M86" s="183"/>
      <c r="N86" s="659"/>
      <c r="O86" s="281"/>
      <c r="P86" s="183"/>
      <c r="Q86" s="659"/>
      <c r="R86" s="183"/>
      <c r="S86" s="659"/>
      <c r="T86" s="183"/>
      <c r="U86" s="659"/>
      <c r="V86" s="183"/>
      <c r="W86" s="659"/>
      <c r="X86" s="281"/>
      <c r="Y86" s="183"/>
      <c r="Z86" s="659"/>
      <c r="AA86" s="183"/>
      <c r="AB86" s="659"/>
      <c r="AC86" s="183"/>
      <c r="AD86" s="278">
        <f t="shared" si="10"/>
        <v>0</v>
      </c>
      <c r="AE86" s="279" t="b">
        <f t="shared" si="11"/>
        <v>1</v>
      </c>
    </row>
    <row r="87" spans="1:31" ht="16.5">
      <c r="A87" s="2"/>
      <c r="B87" s="9" t="s">
        <v>331</v>
      </c>
      <c r="C87" s="544"/>
      <c r="D87" s="658"/>
      <c r="E87" s="544"/>
      <c r="F87" s="658"/>
      <c r="G87" s="658"/>
      <c r="H87" s="658"/>
      <c r="I87" s="545"/>
      <c r="J87" s="658"/>
      <c r="K87" s="544"/>
      <c r="L87" s="658"/>
      <c r="M87" s="544"/>
      <c r="N87" s="658"/>
      <c r="O87" s="232"/>
      <c r="P87" s="544"/>
      <c r="Q87" s="658"/>
      <c r="R87" s="544"/>
      <c r="S87" s="658"/>
      <c r="T87" s="544"/>
      <c r="U87" s="658"/>
      <c r="V87" s="544"/>
      <c r="W87" s="658"/>
      <c r="X87" s="232"/>
      <c r="Y87" s="544"/>
      <c r="Z87" s="658"/>
      <c r="AA87" s="544"/>
      <c r="AB87" s="658"/>
      <c r="AC87" s="9"/>
      <c r="AD87" s="193">
        <f t="shared" si="10"/>
        <v>0</v>
      </c>
      <c r="AE87" s="190" t="b">
        <f t="shared" si="11"/>
        <v>1</v>
      </c>
    </row>
    <row r="88" spans="1:31" ht="28.5">
      <c r="A88" s="2">
        <v>3.05</v>
      </c>
      <c r="B88" s="10" t="s">
        <v>248</v>
      </c>
      <c r="C88" s="555"/>
      <c r="D88" s="666"/>
      <c r="E88" s="555"/>
      <c r="F88" s="666"/>
      <c r="G88" s="666"/>
      <c r="H88" s="666"/>
      <c r="I88" s="556"/>
      <c r="J88" s="666"/>
      <c r="K88" s="555"/>
      <c r="L88" s="666"/>
      <c r="M88" s="555"/>
      <c r="N88" s="666"/>
      <c r="O88" s="233">
        <v>9</v>
      </c>
      <c r="P88" s="555"/>
      <c r="Q88" s="666"/>
      <c r="R88" s="555"/>
      <c r="S88" s="666"/>
      <c r="T88" s="555"/>
      <c r="U88" s="666"/>
      <c r="V88" s="555"/>
      <c r="W88" s="666"/>
      <c r="X88" s="233">
        <v>9</v>
      </c>
      <c r="Y88" s="555"/>
      <c r="Z88" s="666"/>
      <c r="AA88" s="262">
        <f t="shared" ref="AA88:AB108" si="14">Y88+V88+T88</f>
        <v>0</v>
      </c>
      <c r="AB88" s="271">
        <f t="shared" si="14"/>
        <v>0</v>
      </c>
      <c r="AC88" s="18"/>
      <c r="AD88" s="193">
        <f t="shared" si="10"/>
        <v>0</v>
      </c>
      <c r="AE88" s="190" t="b">
        <f t="shared" si="11"/>
        <v>1</v>
      </c>
    </row>
    <row r="89" spans="1:31" ht="28.5">
      <c r="A89" s="2">
        <f t="shared" ref="A89:A90" si="15">+A88+0.01</f>
        <v>3.0599999999999996</v>
      </c>
      <c r="B89" s="10" t="s">
        <v>171</v>
      </c>
      <c r="C89" s="555"/>
      <c r="D89" s="666"/>
      <c r="E89" s="555"/>
      <c r="F89" s="666"/>
      <c r="G89" s="666"/>
      <c r="H89" s="666"/>
      <c r="I89" s="556"/>
      <c r="J89" s="666"/>
      <c r="K89" s="555"/>
      <c r="L89" s="666"/>
      <c r="M89" s="555"/>
      <c r="N89" s="666"/>
      <c r="O89" s="233">
        <v>0.6</v>
      </c>
      <c r="P89" s="555"/>
      <c r="Q89" s="666"/>
      <c r="R89" s="555"/>
      <c r="S89" s="666"/>
      <c r="T89" s="555"/>
      <c r="U89" s="666"/>
      <c r="V89" s="555"/>
      <c r="W89" s="666"/>
      <c r="X89" s="233">
        <v>0.6</v>
      </c>
      <c r="Y89" s="555"/>
      <c r="Z89" s="666"/>
      <c r="AA89" s="262">
        <f t="shared" si="14"/>
        <v>0</v>
      </c>
      <c r="AB89" s="271">
        <f t="shared" si="14"/>
        <v>0</v>
      </c>
      <c r="AC89" s="18"/>
      <c r="AD89" s="193">
        <f t="shared" si="10"/>
        <v>0</v>
      </c>
      <c r="AE89" s="190" t="b">
        <f t="shared" si="11"/>
        <v>1</v>
      </c>
    </row>
    <row r="90" spans="1:31" ht="42.75">
      <c r="A90" s="2">
        <f t="shared" si="15"/>
        <v>3.0699999999999994</v>
      </c>
      <c r="B90" s="10" t="s">
        <v>247</v>
      </c>
      <c r="C90" s="555"/>
      <c r="D90" s="666"/>
      <c r="E90" s="555"/>
      <c r="F90" s="666"/>
      <c r="G90" s="666"/>
      <c r="H90" s="666"/>
      <c r="I90" s="556"/>
      <c r="J90" s="666"/>
      <c r="K90" s="555"/>
      <c r="L90" s="666"/>
      <c r="M90" s="555"/>
      <c r="N90" s="666"/>
      <c r="O90" s="233">
        <v>0.5</v>
      </c>
      <c r="P90" s="555"/>
      <c r="Q90" s="666"/>
      <c r="R90" s="555"/>
      <c r="S90" s="666"/>
      <c r="T90" s="555"/>
      <c r="U90" s="666"/>
      <c r="V90" s="555"/>
      <c r="W90" s="666"/>
      <c r="X90" s="233">
        <v>0.5</v>
      </c>
      <c r="Y90" s="555"/>
      <c r="Z90" s="666"/>
      <c r="AA90" s="262">
        <f t="shared" si="14"/>
        <v>0</v>
      </c>
      <c r="AB90" s="271">
        <f t="shared" si="14"/>
        <v>0</v>
      </c>
      <c r="AC90" s="18"/>
      <c r="AD90" s="193">
        <f t="shared" si="10"/>
        <v>0</v>
      </c>
      <c r="AE90" s="190" t="b">
        <f t="shared" si="11"/>
        <v>1</v>
      </c>
    </row>
    <row r="91" spans="1:31" ht="16.5">
      <c r="A91" s="2"/>
      <c r="B91" s="10" t="s">
        <v>18</v>
      </c>
      <c r="C91" s="555"/>
      <c r="D91" s="666"/>
      <c r="E91" s="555"/>
      <c r="F91" s="666"/>
      <c r="G91" s="666"/>
      <c r="H91" s="666"/>
      <c r="I91" s="556"/>
      <c r="J91" s="666"/>
      <c r="K91" s="555"/>
      <c r="L91" s="666"/>
      <c r="M91" s="555"/>
      <c r="N91" s="666"/>
      <c r="O91" s="243"/>
      <c r="P91" s="555"/>
      <c r="Q91" s="666"/>
      <c r="R91" s="555"/>
      <c r="S91" s="666"/>
      <c r="T91" s="555"/>
      <c r="U91" s="666"/>
      <c r="V91" s="555"/>
      <c r="W91" s="666"/>
      <c r="X91" s="243"/>
      <c r="Y91" s="555"/>
      <c r="Z91" s="666"/>
      <c r="AA91" s="262">
        <f t="shared" si="14"/>
        <v>0</v>
      </c>
      <c r="AB91" s="271">
        <f t="shared" si="14"/>
        <v>0</v>
      </c>
      <c r="AC91" s="18"/>
      <c r="AD91" s="193">
        <f t="shared" si="10"/>
        <v>0</v>
      </c>
      <c r="AE91" s="190" t="b">
        <f t="shared" si="11"/>
        <v>1</v>
      </c>
    </row>
    <row r="92" spans="1:31" ht="16.5">
      <c r="A92" s="2" t="s">
        <v>19</v>
      </c>
      <c r="B92" s="11" t="s">
        <v>174</v>
      </c>
      <c r="C92" s="557"/>
      <c r="D92" s="260"/>
      <c r="E92" s="557"/>
      <c r="F92" s="260"/>
      <c r="G92" s="260"/>
      <c r="H92" s="260"/>
      <c r="I92" s="558"/>
      <c r="J92" s="260"/>
      <c r="K92" s="557"/>
      <c r="L92" s="260"/>
      <c r="M92" s="557"/>
      <c r="N92" s="260"/>
      <c r="O92" s="237">
        <v>3</v>
      </c>
      <c r="P92" s="557"/>
      <c r="Q92" s="260"/>
      <c r="R92" s="557"/>
      <c r="S92" s="260"/>
      <c r="T92" s="557"/>
      <c r="U92" s="260"/>
      <c r="V92" s="557"/>
      <c r="W92" s="260"/>
      <c r="X92" s="237">
        <v>3</v>
      </c>
      <c r="Y92" s="557"/>
      <c r="Z92" s="260"/>
      <c r="AA92" s="262">
        <f t="shared" si="14"/>
        <v>0</v>
      </c>
      <c r="AB92" s="271">
        <f t="shared" si="14"/>
        <v>0</v>
      </c>
      <c r="AC92" s="19"/>
      <c r="AD92" s="193">
        <f t="shared" si="10"/>
        <v>0</v>
      </c>
      <c r="AE92" s="190" t="b">
        <f t="shared" si="11"/>
        <v>1</v>
      </c>
    </row>
    <row r="93" spans="1:31" ht="42.75">
      <c r="A93" s="2" t="s">
        <v>20</v>
      </c>
      <c r="B93" s="11" t="s">
        <v>175</v>
      </c>
      <c r="C93" s="262"/>
      <c r="D93" s="271"/>
      <c r="E93" s="262"/>
      <c r="F93" s="271"/>
      <c r="G93" s="271"/>
      <c r="H93" s="271"/>
      <c r="I93" s="539"/>
      <c r="J93" s="271"/>
      <c r="K93" s="262"/>
      <c r="L93" s="271"/>
      <c r="M93" s="262"/>
      <c r="N93" s="271"/>
      <c r="O93" s="238">
        <v>9.6</v>
      </c>
      <c r="P93" s="262"/>
      <c r="Q93" s="271"/>
      <c r="R93" s="262"/>
      <c r="S93" s="271"/>
      <c r="T93" s="262"/>
      <c r="U93" s="271"/>
      <c r="V93" s="262"/>
      <c r="W93" s="271"/>
      <c r="X93" s="238">
        <v>9.6</v>
      </c>
      <c r="Y93" s="262"/>
      <c r="Z93" s="271"/>
      <c r="AA93" s="262">
        <f t="shared" si="14"/>
        <v>0</v>
      </c>
      <c r="AB93" s="271">
        <f t="shared" si="14"/>
        <v>0</v>
      </c>
      <c r="AC93" s="6"/>
      <c r="AD93" s="193">
        <f t="shared" si="10"/>
        <v>0</v>
      </c>
      <c r="AE93" s="190" t="b">
        <f t="shared" si="11"/>
        <v>1</v>
      </c>
    </row>
    <row r="94" spans="1:31" ht="57">
      <c r="A94" s="2" t="s">
        <v>21</v>
      </c>
      <c r="B94" s="11" t="s">
        <v>226</v>
      </c>
      <c r="C94" s="262"/>
      <c r="D94" s="271"/>
      <c r="E94" s="262"/>
      <c r="F94" s="271"/>
      <c r="G94" s="271"/>
      <c r="H94" s="271"/>
      <c r="I94" s="539"/>
      <c r="J94" s="271"/>
      <c r="K94" s="262"/>
      <c r="L94" s="271"/>
      <c r="M94" s="262"/>
      <c r="N94" s="271"/>
      <c r="O94" s="233">
        <v>2.88</v>
      </c>
      <c r="P94" s="262"/>
      <c r="Q94" s="271"/>
      <c r="R94" s="262"/>
      <c r="S94" s="271"/>
      <c r="T94" s="262"/>
      <c r="U94" s="271"/>
      <c r="V94" s="262"/>
      <c r="W94" s="271"/>
      <c r="X94" s="233">
        <v>2.88</v>
      </c>
      <c r="Y94" s="262"/>
      <c r="Z94" s="271"/>
      <c r="AA94" s="262">
        <f t="shared" si="14"/>
        <v>0</v>
      </c>
      <c r="AB94" s="271">
        <f t="shared" si="14"/>
        <v>0</v>
      </c>
      <c r="AC94" s="6"/>
      <c r="AD94" s="193">
        <f t="shared" si="10"/>
        <v>0</v>
      </c>
      <c r="AE94" s="190" t="b">
        <f t="shared" si="11"/>
        <v>1</v>
      </c>
    </row>
    <row r="95" spans="1:31" ht="28.5">
      <c r="A95" s="2" t="s">
        <v>176</v>
      </c>
      <c r="B95" s="11" t="s">
        <v>177</v>
      </c>
      <c r="C95" s="262"/>
      <c r="D95" s="271"/>
      <c r="E95" s="262"/>
      <c r="F95" s="271"/>
      <c r="G95" s="271"/>
      <c r="H95" s="271"/>
      <c r="I95" s="539"/>
      <c r="J95" s="271"/>
      <c r="K95" s="262"/>
      <c r="L95" s="271"/>
      <c r="M95" s="262"/>
      <c r="N95" s="271"/>
      <c r="O95" s="233">
        <v>1.5</v>
      </c>
      <c r="P95" s="262"/>
      <c r="Q95" s="271"/>
      <c r="R95" s="262"/>
      <c r="S95" s="271"/>
      <c r="T95" s="262"/>
      <c r="U95" s="271"/>
      <c r="V95" s="262"/>
      <c r="W95" s="271"/>
      <c r="X95" s="233">
        <v>1.5</v>
      </c>
      <c r="Y95" s="262"/>
      <c r="Z95" s="271"/>
      <c r="AA95" s="262">
        <f t="shared" si="14"/>
        <v>0</v>
      </c>
      <c r="AB95" s="271">
        <f t="shared" si="14"/>
        <v>0</v>
      </c>
      <c r="AC95" s="6"/>
      <c r="AD95" s="193">
        <f t="shared" si="10"/>
        <v>0</v>
      </c>
      <c r="AE95" s="190" t="b">
        <f t="shared" si="11"/>
        <v>1</v>
      </c>
    </row>
    <row r="96" spans="1:31" ht="28.5">
      <c r="A96" s="2" t="s">
        <v>178</v>
      </c>
      <c r="B96" s="11" t="s">
        <v>179</v>
      </c>
      <c r="C96" s="262"/>
      <c r="D96" s="271"/>
      <c r="E96" s="262"/>
      <c r="F96" s="271"/>
      <c r="G96" s="271"/>
      <c r="H96" s="271"/>
      <c r="I96" s="539"/>
      <c r="J96" s="271"/>
      <c r="K96" s="262"/>
      <c r="L96" s="271"/>
      <c r="M96" s="262"/>
      <c r="N96" s="271"/>
      <c r="O96" s="233">
        <v>1.2</v>
      </c>
      <c r="P96" s="262"/>
      <c r="Q96" s="271"/>
      <c r="R96" s="262"/>
      <c r="S96" s="271"/>
      <c r="T96" s="262"/>
      <c r="U96" s="271"/>
      <c r="V96" s="262"/>
      <c r="W96" s="271"/>
      <c r="X96" s="233">
        <v>1.2</v>
      </c>
      <c r="Y96" s="262"/>
      <c r="Z96" s="271"/>
      <c r="AA96" s="262">
        <f t="shared" si="14"/>
        <v>0</v>
      </c>
      <c r="AB96" s="271">
        <f t="shared" si="14"/>
        <v>0</v>
      </c>
      <c r="AC96" s="6"/>
      <c r="AD96" s="193">
        <f t="shared" si="10"/>
        <v>0</v>
      </c>
      <c r="AE96" s="190" t="b">
        <f t="shared" si="11"/>
        <v>1</v>
      </c>
    </row>
    <row r="97" spans="1:31" ht="57">
      <c r="A97" s="2" t="s">
        <v>180</v>
      </c>
      <c r="B97" s="11" t="s">
        <v>181</v>
      </c>
      <c r="C97" s="262"/>
      <c r="D97" s="271"/>
      <c r="E97" s="262"/>
      <c r="F97" s="271"/>
      <c r="G97" s="271"/>
      <c r="H97" s="271"/>
      <c r="I97" s="539"/>
      <c r="J97" s="271"/>
      <c r="K97" s="262"/>
      <c r="L97" s="271"/>
      <c r="M97" s="262"/>
      <c r="N97" s="271"/>
      <c r="O97" s="233">
        <v>1.2</v>
      </c>
      <c r="P97" s="262"/>
      <c r="Q97" s="271"/>
      <c r="R97" s="262"/>
      <c r="S97" s="271"/>
      <c r="T97" s="262"/>
      <c r="U97" s="271"/>
      <c r="V97" s="262"/>
      <c r="W97" s="271"/>
      <c r="X97" s="233">
        <v>1.2</v>
      </c>
      <c r="Y97" s="262"/>
      <c r="Z97" s="271"/>
      <c r="AA97" s="262">
        <f t="shared" si="14"/>
        <v>0</v>
      </c>
      <c r="AB97" s="271">
        <f t="shared" si="14"/>
        <v>0</v>
      </c>
      <c r="AC97" s="6"/>
      <c r="AD97" s="193">
        <f t="shared" si="10"/>
        <v>0</v>
      </c>
      <c r="AE97" s="190" t="b">
        <f t="shared" si="11"/>
        <v>1</v>
      </c>
    </row>
    <row r="98" spans="1:31" ht="42.75">
      <c r="A98" s="2" t="s">
        <v>182</v>
      </c>
      <c r="B98" s="11" t="s">
        <v>227</v>
      </c>
      <c r="C98" s="262"/>
      <c r="D98" s="271"/>
      <c r="E98" s="262"/>
      <c r="F98" s="271"/>
      <c r="G98" s="271"/>
      <c r="H98" s="271"/>
      <c r="I98" s="539"/>
      <c r="J98" s="271"/>
      <c r="K98" s="262"/>
      <c r="L98" s="271"/>
      <c r="M98" s="262"/>
      <c r="N98" s="271"/>
      <c r="O98" s="233">
        <v>1.8</v>
      </c>
      <c r="P98" s="262"/>
      <c r="Q98" s="271"/>
      <c r="R98" s="262"/>
      <c r="S98" s="271"/>
      <c r="T98" s="262"/>
      <c r="U98" s="271"/>
      <c r="V98" s="262"/>
      <c r="W98" s="271"/>
      <c r="X98" s="233">
        <v>1.8</v>
      </c>
      <c r="Y98" s="262"/>
      <c r="Z98" s="271"/>
      <c r="AA98" s="262">
        <f t="shared" si="14"/>
        <v>0</v>
      </c>
      <c r="AB98" s="271">
        <f t="shared" si="14"/>
        <v>0</v>
      </c>
      <c r="AC98" s="6"/>
      <c r="AD98" s="193">
        <f t="shared" si="10"/>
        <v>0</v>
      </c>
      <c r="AE98" s="190" t="b">
        <f t="shared" si="11"/>
        <v>1</v>
      </c>
    </row>
    <row r="99" spans="1:31" ht="28.5">
      <c r="A99" s="2">
        <v>3.08</v>
      </c>
      <c r="B99" s="11" t="s">
        <v>265</v>
      </c>
      <c r="C99" s="262"/>
      <c r="D99" s="271"/>
      <c r="E99" s="262"/>
      <c r="F99" s="271"/>
      <c r="G99" s="271"/>
      <c r="H99" s="271"/>
      <c r="I99" s="539"/>
      <c r="J99" s="271"/>
      <c r="K99" s="262"/>
      <c r="L99" s="271"/>
      <c r="M99" s="262"/>
      <c r="N99" s="271"/>
      <c r="O99" s="233">
        <v>0.5</v>
      </c>
      <c r="P99" s="262"/>
      <c r="Q99" s="271"/>
      <c r="R99" s="262"/>
      <c r="S99" s="271"/>
      <c r="T99" s="262"/>
      <c r="U99" s="271"/>
      <c r="V99" s="262"/>
      <c r="W99" s="271"/>
      <c r="X99" s="233">
        <v>0.5</v>
      </c>
      <c r="Y99" s="262"/>
      <c r="Z99" s="271"/>
      <c r="AA99" s="262">
        <f t="shared" si="14"/>
        <v>0</v>
      </c>
      <c r="AB99" s="271">
        <f t="shared" si="14"/>
        <v>0</v>
      </c>
      <c r="AC99" s="6"/>
      <c r="AD99" s="193">
        <f t="shared" si="10"/>
        <v>0</v>
      </c>
      <c r="AE99" s="190" t="b">
        <f t="shared" si="11"/>
        <v>1</v>
      </c>
    </row>
    <row r="100" spans="1:31" ht="28.5">
      <c r="A100" s="2">
        <f t="shared" ref="A100:A107" si="16">+A99+0.01</f>
        <v>3.09</v>
      </c>
      <c r="B100" s="11" t="s">
        <v>266</v>
      </c>
      <c r="C100" s="262"/>
      <c r="D100" s="271"/>
      <c r="E100" s="262"/>
      <c r="F100" s="271"/>
      <c r="G100" s="271"/>
      <c r="H100" s="271"/>
      <c r="I100" s="539"/>
      <c r="J100" s="271"/>
      <c r="K100" s="262"/>
      <c r="L100" s="271"/>
      <c r="M100" s="262"/>
      <c r="N100" s="271"/>
      <c r="O100" s="233">
        <v>0.5</v>
      </c>
      <c r="P100" s="262"/>
      <c r="Q100" s="271"/>
      <c r="R100" s="262"/>
      <c r="S100" s="271"/>
      <c r="T100" s="262"/>
      <c r="U100" s="271"/>
      <c r="V100" s="262"/>
      <c r="W100" s="271"/>
      <c r="X100" s="233">
        <v>0.5</v>
      </c>
      <c r="Y100" s="262"/>
      <c r="Z100" s="271"/>
      <c r="AA100" s="262">
        <f t="shared" si="14"/>
        <v>0</v>
      </c>
      <c r="AB100" s="271">
        <f t="shared" si="14"/>
        <v>0</v>
      </c>
      <c r="AC100" s="6"/>
      <c r="AD100" s="193">
        <f t="shared" si="10"/>
        <v>0</v>
      </c>
      <c r="AE100" s="190" t="b">
        <f t="shared" si="11"/>
        <v>1</v>
      </c>
    </row>
    <row r="101" spans="1:31" ht="28.5">
      <c r="A101" s="2">
        <f t="shared" si="16"/>
        <v>3.0999999999999996</v>
      </c>
      <c r="B101" s="11" t="s">
        <v>267</v>
      </c>
      <c r="C101" s="262"/>
      <c r="D101" s="271"/>
      <c r="E101" s="262"/>
      <c r="F101" s="271"/>
      <c r="G101" s="271"/>
      <c r="H101" s="271"/>
      <c r="I101" s="539"/>
      <c r="J101" s="271"/>
      <c r="K101" s="262"/>
      <c r="L101" s="271"/>
      <c r="M101" s="262"/>
      <c r="N101" s="271"/>
      <c r="O101" s="234">
        <v>0.625</v>
      </c>
      <c r="P101" s="262"/>
      <c r="Q101" s="271"/>
      <c r="R101" s="262"/>
      <c r="S101" s="271"/>
      <c r="T101" s="262"/>
      <c r="U101" s="271"/>
      <c r="V101" s="262"/>
      <c r="W101" s="271"/>
      <c r="X101" s="234">
        <v>0.625</v>
      </c>
      <c r="Y101" s="262"/>
      <c r="Z101" s="271"/>
      <c r="AA101" s="262">
        <f t="shared" si="14"/>
        <v>0</v>
      </c>
      <c r="AB101" s="271">
        <f t="shared" si="14"/>
        <v>0</v>
      </c>
      <c r="AC101" s="6"/>
      <c r="AD101" s="193">
        <f t="shared" si="10"/>
        <v>0</v>
      </c>
      <c r="AE101" s="190" t="b">
        <f t="shared" si="11"/>
        <v>1</v>
      </c>
    </row>
    <row r="102" spans="1:31" ht="28.5">
      <c r="A102" s="2">
        <f t="shared" si="16"/>
        <v>3.1099999999999994</v>
      </c>
      <c r="B102" s="11" t="s">
        <v>183</v>
      </c>
      <c r="C102" s="262"/>
      <c r="D102" s="271"/>
      <c r="E102" s="262"/>
      <c r="F102" s="271"/>
      <c r="G102" s="271"/>
      <c r="H102" s="271"/>
      <c r="I102" s="539"/>
      <c r="J102" s="271"/>
      <c r="K102" s="262"/>
      <c r="L102" s="271"/>
      <c r="M102" s="262"/>
      <c r="N102" s="271"/>
      <c r="O102" s="234">
        <v>0.375</v>
      </c>
      <c r="P102" s="262"/>
      <c r="Q102" s="271"/>
      <c r="R102" s="262"/>
      <c r="S102" s="271"/>
      <c r="T102" s="262"/>
      <c r="U102" s="271"/>
      <c r="V102" s="262"/>
      <c r="W102" s="271"/>
      <c r="X102" s="234">
        <v>0.375</v>
      </c>
      <c r="Y102" s="262"/>
      <c r="Z102" s="271"/>
      <c r="AA102" s="262">
        <f t="shared" si="14"/>
        <v>0</v>
      </c>
      <c r="AB102" s="271">
        <f t="shared" si="14"/>
        <v>0</v>
      </c>
      <c r="AC102" s="6"/>
      <c r="AD102" s="193">
        <f t="shared" si="10"/>
        <v>0</v>
      </c>
      <c r="AE102" s="190" t="b">
        <f t="shared" si="11"/>
        <v>1</v>
      </c>
    </row>
    <row r="103" spans="1:31" ht="28.5">
      <c r="A103" s="2">
        <f t="shared" si="16"/>
        <v>3.1199999999999992</v>
      </c>
      <c r="B103" s="11" t="s">
        <v>184</v>
      </c>
      <c r="C103" s="262"/>
      <c r="D103" s="271"/>
      <c r="E103" s="262"/>
      <c r="F103" s="271"/>
      <c r="G103" s="271"/>
      <c r="H103" s="271"/>
      <c r="I103" s="539"/>
      <c r="J103" s="271"/>
      <c r="K103" s="262"/>
      <c r="L103" s="271"/>
      <c r="M103" s="262"/>
      <c r="N103" s="271"/>
      <c r="O103" s="234">
        <v>0.375</v>
      </c>
      <c r="P103" s="262"/>
      <c r="Q103" s="271"/>
      <c r="R103" s="262"/>
      <c r="S103" s="271"/>
      <c r="T103" s="262"/>
      <c r="U103" s="271"/>
      <c r="V103" s="262"/>
      <c r="W103" s="271"/>
      <c r="X103" s="234">
        <v>0.375</v>
      </c>
      <c r="Y103" s="262"/>
      <c r="Z103" s="271"/>
      <c r="AA103" s="262">
        <f t="shared" si="14"/>
        <v>0</v>
      </c>
      <c r="AB103" s="271">
        <f t="shared" si="14"/>
        <v>0</v>
      </c>
      <c r="AC103" s="6"/>
      <c r="AD103" s="193">
        <f t="shared" si="10"/>
        <v>0</v>
      </c>
      <c r="AE103" s="190" t="b">
        <f t="shared" si="11"/>
        <v>1</v>
      </c>
    </row>
    <row r="104" spans="1:31" ht="28.5">
      <c r="A104" s="2">
        <f t="shared" si="16"/>
        <v>3.129999999999999</v>
      </c>
      <c r="B104" s="11" t="s">
        <v>185</v>
      </c>
      <c r="C104" s="262"/>
      <c r="D104" s="271"/>
      <c r="E104" s="262"/>
      <c r="F104" s="271"/>
      <c r="G104" s="271"/>
      <c r="H104" s="271"/>
      <c r="I104" s="539"/>
      <c r="J104" s="271"/>
      <c r="K104" s="262"/>
      <c r="L104" s="271"/>
      <c r="M104" s="262"/>
      <c r="N104" s="271"/>
      <c r="O104" s="233">
        <v>0.15</v>
      </c>
      <c r="P104" s="262"/>
      <c r="Q104" s="271"/>
      <c r="R104" s="262"/>
      <c r="S104" s="271"/>
      <c r="T104" s="262"/>
      <c r="U104" s="271"/>
      <c r="V104" s="262"/>
      <c r="W104" s="271"/>
      <c r="X104" s="233">
        <v>0.15</v>
      </c>
      <c r="Y104" s="262"/>
      <c r="Z104" s="271"/>
      <c r="AA104" s="262">
        <f t="shared" si="14"/>
        <v>0</v>
      </c>
      <c r="AB104" s="271">
        <f t="shared" si="14"/>
        <v>0</v>
      </c>
      <c r="AC104" s="6"/>
      <c r="AD104" s="193">
        <f t="shared" si="10"/>
        <v>0</v>
      </c>
      <c r="AE104" s="190" t="b">
        <f t="shared" si="11"/>
        <v>1</v>
      </c>
    </row>
    <row r="105" spans="1:31" ht="28.5">
      <c r="A105" s="2">
        <f t="shared" si="16"/>
        <v>3.1399999999999988</v>
      </c>
      <c r="B105" s="11" t="s">
        <v>186</v>
      </c>
      <c r="C105" s="262"/>
      <c r="D105" s="271"/>
      <c r="E105" s="262"/>
      <c r="F105" s="271"/>
      <c r="G105" s="271"/>
      <c r="H105" s="271"/>
      <c r="I105" s="539"/>
      <c r="J105" s="271"/>
      <c r="K105" s="262"/>
      <c r="L105" s="271"/>
      <c r="M105" s="262"/>
      <c r="N105" s="271"/>
      <c r="O105" s="233">
        <v>0.15</v>
      </c>
      <c r="P105" s="262"/>
      <c r="Q105" s="271"/>
      <c r="R105" s="262"/>
      <c r="S105" s="271"/>
      <c r="T105" s="262"/>
      <c r="U105" s="271"/>
      <c r="V105" s="262"/>
      <c r="W105" s="271"/>
      <c r="X105" s="233">
        <v>0.15</v>
      </c>
      <c r="Y105" s="262"/>
      <c r="Z105" s="271"/>
      <c r="AA105" s="262">
        <f t="shared" si="14"/>
        <v>0</v>
      </c>
      <c r="AB105" s="271">
        <f t="shared" si="14"/>
        <v>0</v>
      </c>
      <c r="AC105" s="6"/>
      <c r="AD105" s="193">
        <f t="shared" si="10"/>
        <v>0</v>
      </c>
      <c r="AE105" s="190" t="b">
        <f t="shared" si="11"/>
        <v>1</v>
      </c>
    </row>
    <row r="106" spans="1:31" ht="28.5">
      <c r="A106" s="2">
        <f t="shared" si="16"/>
        <v>3.1499999999999986</v>
      </c>
      <c r="B106" s="11" t="s">
        <v>187</v>
      </c>
      <c r="C106" s="262"/>
      <c r="D106" s="271"/>
      <c r="E106" s="262"/>
      <c r="F106" s="271"/>
      <c r="G106" s="271"/>
      <c r="H106" s="271"/>
      <c r="I106" s="539"/>
      <c r="J106" s="271"/>
      <c r="K106" s="262"/>
      <c r="L106" s="271"/>
      <c r="M106" s="262"/>
      <c r="N106" s="271"/>
      <c r="O106" s="233"/>
      <c r="P106" s="262"/>
      <c r="Q106" s="271"/>
      <c r="R106" s="262"/>
      <c r="S106" s="271"/>
      <c r="T106" s="262"/>
      <c r="U106" s="271"/>
      <c r="V106" s="262"/>
      <c r="W106" s="271"/>
      <c r="X106" s="233"/>
      <c r="Y106" s="262"/>
      <c r="Z106" s="271"/>
      <c r="AA106" s="262">
        <f t="shared" si="14"/>
        <v>0</v>
      </c>
      <c r="AB106" s="271">
        <f t="shared" si="14"/>
        <v>0</v>
      </c>
      <c r="AC106" s="6"/>
      <c r="AD106" s="193">
        <f t="shared" si="10"/>
        <v>0</v>
      </c>
      <c r="AE106" s="190" t="b">
        <f t="shared" si="11"/>
        <v>1</v>
      </c>
    </row>
    <row r="107" spans="1:31" ht="28.5">
      <c r="A107" s="2">
        <f t="shared" si="16"/>
        <v>3.1599999999999984</v>
      </c>
      <c r="B107" s="11" t="s">
        <v>188</v>
      </c>
      <c r="C107" s="262"/>
      <c r="D107" s="271"/>
      <c r="E107" s="262"/>
      <c r="F107" s="271"/>
      <c r="G107" s="271"/>
      <c r="H107" s="271"/>
      <c r="I107" s="539"/>
      <c r="J107" s="271"/>
      <c r="K107" s="262"/>
      <c r="L107" s="271"/>
      <c r="M107" s="262"/>
      <c r="N107" s="271"/>
      <c r="O107" s="233">
        <v>0.25</v>
      </c>
      <c r="P107" s="262"/>
      <c r="Q107" s="271"/>
      <c r="R107" s="262"/>
      <c r="S107" s="271"/>
      <c r="T107" s="262"/>
      <c r="U107" s="271"/>
      <c r="V107" s="262"/>
      <c r="W107" s="271"/>
      <c r="X107" s="233">
        <v>0.25</v>
      </c>
      <c r="Y107" s="262"/>
      <c r="Z107" s="271"/>
      <c r="AA107" s="262">
        <f t="shared" si="14"/>
        <v>0</v>
      </c>
      <c r="AB107" s="271">
        <f t="shared" si="14"/>
        <v>0</v>
      </c>
      <c r="AC107" s="6"/>
      <c r="AD107" s="193">
        <f t="shared" si="10"/>
        <v>0</v>
      </c>
      <c r="AE107" s="190" t="b">
        <f t="shared" si="11"/>
        <v>1</v>
      </c>
    </row>
    <row r="108" spans="1:31" ht="28.5">
      <c r="A108" s="2">
        <v>3.17</v>
      </c>
      <c r="B108" s="11" t="s">
        <v>189</v>
      </c>
      <c r="C108" s="262"/>
      <c r="D108" s="271"/>
      <c r="E108" s="262"/>
      <c r="F108" s="271"/>
      <c r="G108" s="271"/>
      <c r="H108" s="271"/>
      <c r="I108" s="539"/>
      <c r="J108" s="271"/>
      <c r="K108" s="262"/>
      <c r="L108" s="271"/>
      <c r="M108" s="262"/>
      <c r="N108" s="271"/>
      <c r="O108" s="233">
        <v>0.1</v>
      </c>
      <c r="P108" s="262"/>
      <c r="Q108" s="271"/>
      <c r="R108" s="262"/>
      <c r="S108" s="271"/>
      <c r="T108" s="262"/>
      <c r="U108" s="271"/>
      <c r="V108" s="262"/>
      <c r="W108" s="271"/>
      <c r="X108" s="233">
        <v>0.1</v>
      </c>
      <c r="Y108" s="262"/>
      <c r="Z108" s="271"/>
      <c r="AA108" s="262">
        <f t="shared" si="14"/>
        <v>0</v>
      </c>
      <c r="AB108" s="271">
        <f t="shared" si="14"/>
        <v>0</v>
      </c>
      <c r="AC108" s="6"/>
      <c r="AD108" s="193">
        <f t="shared" si="10"/>
        <v>0</v>
      </c>
      <c r="AE108" s="190" t="b">
        <f t="shared" si="11"/>
        <v>1</v>
      </c>
    </row>
    <row r="109" spans="1:31" s="279" customFormat="1" ht="16.5">
      <c r="A109" s="182"/>
      <c r="B109" s="282" t="s">
        <v>235</v>
      </c>
      <c r="C109" s="282"/>
      <c r="D109" s="662"/>
      <c r="E109" s="282"/>
      <c r="F109" s="662"/>
      <c r="G109" s="662"/>
      <c r="H109" s="662"/>
      <c r="I109" s="347"/>
      <c r="J109" s="662"/>
      <c r="K109" s="282"/>
      <c r="L109" s="662"/>
      <c r="M109" s="282"/>
      <c r="N109" s="662"/>
      <c r="O109" s="280"/>
      <c r="P109" s="282"/>
      <c r="Q109" s="662"/>
      <c r="R109" s="282"/>
      <c r="S109" s="662"/>
      <c r="T109" s="282"/>
      <c r="U109" s="662"/>
      <c r="V109" s="282"/>
      <c r="W109" s="662"/>
      <c r="X109" s="280"/>
      <c r="Y109" s="282"/>
      <c r="Z109" s="662"/>
      <c r="AA109" s="282"/>
      <c r="AB109" s="662"/>
      <c r="AC109" s="282"/>
      <c r="AD109" s="278">
        <f t="shared" si="10"/>
        <v>0</v>
      </c>
      <c r="AE109" s="279" t="b">
        <f t="shared" si="11"/>
        <v>1</v>
      </c>
    </row>
    <row r="110" spans="1:31" s="279" customFormat="1" ht="28.5">
      <c r="A110" s="182"/>
      <c r="B110" s="183" t="s">
        <v>237</v>
      </c>
      <c r="C110" s="183"/>
      <c r="D110" s="659"/>
      <c r="E110" s="183"/>
      <c r="F110" s="659"/>
      <c r="G110" s="659"/>
      <c r="H110" s="659"/>
      <c r="I110" s="344"/>
      <c r="J110" s="659"/>
      <c r="K110" s="183"/>
      <c r="L110" s="659"/>
      <c r="M110" s="183"/>
      <c r="N110" s="659"/>
      <c r="O110" s="281"/>
      <c r="P110" s="183"/>
      <c r="Q110" s="659"/>
      <c r="R110" s="183"/>
      <c r="S110" s="659"/>
      <c r="T110" s="183"/>
      <c r="U110" s="659"/>
      <c r="V110" s="183"/>
      <c r="W110" s="659"/>
      <c r="X110" s="281"/>
      <c r="Y110" s="183"/>
      <c r="Z110" s="659"/>
      <c r="AA110" s="183"/>
      <c r="AB110" s="659"/>
      <c r="AC110" s="183"/>
      <c r="AD110" s="278">
        <f t="shared" si="10"/>
        <v>0</v>
      </c>
      <c r="AE110" s="279" t="b">
        <f t="shared" si="11"/>
        <v>1</v>
      </c>
    </row>
    <row r="111" spans="1:31" ht="16.5">
      <c r="A111" s="307" t="s">
        <v>269</v>
      </c>
      <c r="B111" s="12" t="s">
        <v>262</v>
      </c>
      <c r="C111" s="17"/>
      <c r="D111" s="276"/>
      <c r="E111" s="17"/>
      <c r="F111" s="276"/>
      <c r="G111" s="276"/>
      <c r="H111" s="276"/>
      <c r="I111" s="359"/>
      <c r="J111" s="276"/>
      <c r="K111" s="17"/>
      <c r="L111" s="276"/>
      <c r="M111" s="17"/>
      <c r="N111" s="276"/>
      <c r="O111" s="239"/>
      <c r="P111" s="17"/>
      <c r="Q111" s="276"/>
      <c r="R111" s="17"/>
      <c r="S111" s="276"/>
      <c r="T111" s="17"/>
      <c r="U111" s="276"/>
      <c r="V111" s="17"/>
      <c r="W111" s="276"/>
      <c r="X111" s="239"/>
      <c r="Y111" s="17"/>
      <c r="Z111" s="276"/>
      <c r="AA111" s="17"/>
      <c r="AB111" s="276"/>
      <c r="AC111" s="12"/>
      <c r="AD111" s="193">
        <f t="shared" si="10"/>
        <v>0</v>
      </c>
      <c r="AE111" s="190" t="b">
        <f t="shared" si="11"/>
        <v>1</v>
      </c>
    </row>
    <row r="112" spans="1:31" ht="16.5">
      <c r="A112" s="2"/>
      <c r="B112" s="13" t="s">
        <v>14</v>
      </c>
      <c r="C112" s="550"/>
      <c r="D112" s="663"/>
      <c r="E112" s="550"/>
      <c r="F112" s="663"/>
      <c r="G112" s="663"/>
      <c r="H112" s="663"/>
      <c r="I112" s="551"/>
      <c r="J112" s="663"/>
      <c r="K112" s="550"/>
      <c r="L112" s="663"/>
      <c r="M112" s="550"/>
      <c r="N112" s="663"/>
      <c r="O112" s="240"/>
      <c r="P112" s="550"/>
      <c r="Q112" s="663"/>
      <c r="R112" s="550"/>
      <c r="S112" s="663"/>
      <c r="T112" s="550"/>
      <c r="U112" s="663"/>
      <c r="V112" s="550"/>
      <c r="W112" s="663"/>
      <c r="X112" s="240"/>
      <c r="Y112" s="550"/>
      <c r="Z112" s="663"/>
      <c r="AA112" s="550"/>
      <c r="AB112" s="663"/>
      <c r="AC112" s="13"/>
      <c r="AD112" s="193">
        <f t="shared" si="10"/>
        <v>0</v>
      </c>
      <c r="AE112" s="190" t="b">
        <f t="shared" si="11"/>
        <v>1</v>
      </c>
    </row>
    <row r="113" spans="1:31" ht="28.5">
      <c r="A113" s="2">
        <v>3.18</v>
      </c>
      <c r="B113" s="14" t="s">
        <v>165</v>
      </c>
      <c r="C113" s="552"/>
      <c r="D113" s="664"/>
      <c r="E113" s="552"/>
      <c r="F113" s="664"/>
      <c r="G113" s="664"/>
      <c r="H113" s="664"/>
      <c r="I113" s="553"/>
      <c r="J113" s="664"/>
      <c r="K113" s="552"/>
      <c r="L113" s="664"/>
      <c r="M113" s="552"/>
      <c r="N113" s="664"/>
      <c r="O113" s="233">
        <v>3</v>
      </c>
      <c r="P113" s="552"/>
      <c r="Q113" s="664"/>
      <c r="R113" s="552"/>
      <c r="S113" s="664"/>
      <c r="T113" s="552"/>
      <c r="U113" s="664"/>
      <c r="V113" s="552"/>
      <c r="W113" s="664"/>
      <c r="X113" s="233">
        <v>3</v>
      </c>
      <c r="Y113" s="552"/>
      <c r="Z113" s="664"/>
      <c r="AA113" s="262">
        <f t="shared" ref="AA113:AB115" si="17">Y113+V113+T113</f>
        <v>0</v>
      </c>
      <c r="AB113" s="271">
        <f t="shared" si="17"/>
        <v>0</v>
      </c>
      <c r="AC113" s="14"/>
      <c r="AD113" s="193">
        <f t="shared" si="10"/>
        <v>0</v>
      </c>
      <c r="AE113" s="190" t="b">
        <f t="shared" si="11"/>
        <v>1</v>
      </c>
    </row>
    <row r="114" spans="1:31" ht="28.5">
      <c r="A114" s="2">
        <f t="shared" ref="A114:A116" si="18">+A113+0.01</f>
        <v>3.19</v>
      </c>
      <c r="B114" s="14" t="s">
        <v>166</v>
      </c>
      <c r="C114" s="552"/>
      <c r="D114" s="664"/>
      <c r="E114" s="552"/>
      <c r="F114" s="664"/>
      <c r="G114" s="664"/>
      <c r="H114" s="664"/>
      <c r="I114" s="553"/>
      <c r="J114" s="664"/>
      <c r="K114" s="552"/>
      <c r="L114" s="664"/>
      <c r="M114" s="552"/>
      <c r="N114" s="664"/>
      <c r="O114" s="233">
        <v>3.5</v>
      </c>
      <c r="P114" s="552"/>
      <c r="Q114" s="664"/>
      <c r="R114" s="552"/>
      <c r="S114" s="664"/>
      <c r="T114" s="552"/>
      <c r="U114" s="664"/>
      <c r="V114" s="552"/>
      <c r="W114" s="664"/>
      <c r="X114" s="233">
        <v>3.5</v>
      </c>
      <c r="Y114" s="552"/>
      <c r="Z114" s="664"/>
      <c r="AA114" s="262">
        <f t="shared" si="17"/>
        <v>0</v>
      </c>
      <c r="AB114" s="271">
        <f t="shared" si="17"/>
        <v>0</v>
      </c>
      <c r="AC114" s="14"/>
      <c r="AD114" s="193">
        <f t="shared" si="10"/>
        <v>0</v>
      </c>
      <c r="AE114" s="190" t="b">
        <f t="shared" si="11"/>
        <v>1</v>
      </c>
    </row>
    <row r="115" spans="1:31" ht="16.5">
      <c r="A115" s="2">
        <f t="shared" si="18"/>
        <v>3.1999999999999997</v>
      </c>
      <c r="B115" s="14" t="s">
        <v>167</v>
      </c>
      <c r="C115" s="552"/>
      <c r="D115" s="664"/>
      <c r="E115" s="552"/>
      <c r="F115" s="664"/>
      <c r="G115" s="664"/>
      <c r="H115" s="664"/>
      <c r="I115" s="553"/>
      <c r="J115" s="664"/>
      <c r="K115" s="552"/>
      <c r="L115" s="664"/>
      <c r="M115" s="552"/>
      <c r="N115" s="664"/>
      <c r="O115" s="233">
        <v>0.75</v>
      </c>
      <c r="P115" s="552"/>
      <c r="Q115" s="664"/>
      <c r="R115" s="552"/>
      <c r="S115" s="664"/>
      <c r="T115" s="552"/>
      <c r="U115" s="664"/>
      <c r="V115" s="552"/>
      <c r="W115" s="664"/>
      <c r="X115" s="233">
        <v>0.75</v>
      </c>
      <c r="Y115" s="552"/>
      <c r="Z115" s="664"/>
      <c r="AA115" s="262">
        <f t="shared" si="17"/>
        <v>0</v>
      </c>
      <c r="AB115" s="271">
        <f t="shared" si="17"/>
        <v>0</v>
      </c>
      <c r="AC115" s="14"/>
      <c r="AD115" s="193">
        <f t="shared" si="10"/>
        <v>0</v>
      </c>
      <c r="AE115" s="190" t="b">
        <f t="shared" si="11"/>
        <v>1</v>
      </c>
    </row>
    <row r="116" spans="1:31" ht="28.5">
      <c r="A116" s="2">
        <f t="shared" si="18"/>
        <v>3.2099999999999995</v>
      </c>
      <c r="B116" s="14" t="s">
        <v>158</v>
      </c>
      <c r="C116" s="552"/>
      <c r="D116" s="664"/>
      <c r="E116" s="552"/>
      <c r="F116" s="664"/>
      <c r="G116" s="664"/>
      <c r="H116" s="664"/>
      <c r="I116" s="553"/>
      <c r="J116" s="664"/>
      <c r="K116" s="552"/>
      <c r="L116" s="664"/>
      <c r="M116" s="552"/>
      <c r="N116" s="664"/>
      <c r="O116" s="241"/>
      <c r="P116" s="552"/>
      <c r="Q116" s="664"/>
      <c r="R116" s="552"/>
      <c r="S116" s="664"/>
      <c r="T116" s="552"/>
      <c r="U116" s="664"/>
      <c r="V116" s="552"/>
      <c r="W116" s="664"/>
      <c r="X116" s="241"/>
      <c r="Y116" s="552"/>
      <c r="Z116" s="664"/>
      <c r="AA116" s="552"/>
      <c r="AB116" s="664"/>
      <c r="AC116" s="14"/>
      <c r="AD116" s="193">
        <f t="shared" si="10"/>
        <v>0</v>
      </c>
      <c r="AE116" s="190" t="b">
        <f t="shared" si="11"/>
        <v>1</v>
      </c>
    </row>
    <row r="117" spans="1:31" s="279" customFormat="1" ht="16.5">
      <c r="A117" s="182"/>
      <c r="B117" s="284" t="s">
        <v>238</v>
      </c>
      <c r="C117" s="284"/>
      <c r="D117" s="665"/>
      <c r="E117" s="284"/>
      <c r="F117" s="665"/>
      <c r="G117" s="665"/>
      <c r="H117" s="665"/>
      <c r="I117" s="351"/>
      <c r="J117" s="665"/>
      <c r="K117" s="284"/>
      <c r="L117" s="665"/>
      <c r="M117" s="284"/>
      <c r="N117" s="665"/>
      <c r="O117" s="283"/>
      <c r="P117" s="284"/>
      <c r="Q117" s="665"/>
      <c r="R117" s="284"/>
      <c r="S117" s="665"/>
      <c r="T117" s="284"/>
      <c r="U117" s="665"/>
      <c r="V117" s="284"/>
      <c r="W117" s="665"/>
      <c r="X117" s="283"/>
      <c r="Y117" s="284"/>
      <c r="Z117" s="665"/>
      <c r="AA117" s="284"/>
      <c r="AB117" s="665"/>
      <c r="AC117" s="284"/>
      <c r="AD117" s="278">
        <f t="shared" si="10"/>
        <v>0</v>
      </c>
      <c r="AE117" s="279" t="b">
        <f t="shared" si="11"/>
        <v>1</v>
      </c>
    </row>
    <row r="118" spans="1:31" ht="16.5">
      <c r="A118" s="2"/>
      <c r="B118" s="15" t="s">
        <v>234</v>
      </c>
      <c r="C118" s="550"/>
      <c r="D118" s="663"/>
      <c r="E118" s="550"/>
      <c r="F118" s="663"/>
      <c r="G118" s="663"/>
      <c r="H118" s="663"/>
      <c r="I118" s="551"/>
      <c r="J118" s="663"/>
      <c r="K118" s="550"/>
      <c r="L118" s="663"/>
      <c r="M118" s="550"/>
      <c r="N118" s="663"/>
      <c r="O118" s="240"/>
      <c r="P118" s="550"/>
      <c r="Q118" s="663"/>
      <c r="R118" s="550"/>
      <c r="S118" s="663"/>
      <c r="T118" s="550"/>
      <c r="U118" s="663"/>
      <c r="V118" s="550"/>
      <c r="W118" s="663"/>
      <c r="X118" s="240"/>
      <c r="Y118" s="550"/>
      <c r="Z118" s="663"/>
      <c r="AA118" s="550"/>
      <c r="AB118" s="663"/>
      <c r="AC118" s="15"/>
      <c r="AD118" s="193">
        <f t="shared" si="10"/>
        <v>0</v>
      </c>
      <c r="AE118" s="190" t="b">
        <f t="shared" si="11"/>
        <v>1</v>
      </c>
    </row>
    <row r="119" spans="1:31" ht="28.5">
      <c r="A119" s="2">
        <v>3.22</v>
      </c>
      <c r="B119" s="11" t="s">
        <v>170</v>
      </c>
      <c r="C119" s="555"/>
      <c r="D119" s="666"/>
      <c r="E119" s="555"/>
      <c r="F119" s="666"/>
      <c r="G119" s="666"/>
      <c r="H119" s="666"/>
      <c r="I119" s="556"/>
      <c r="J119" s="666"/>
      <c r="K119" s="555"/>
      <c r="L119" s="666"/>
      <c r="M119" s="555"/>
      <c r="N119" s="666"/>
      <c r="O119" s="233">
        <v>18</v>
      </c>
      <c r="P119" s="555"/>
      <c r="Q119" s="666"/>
      <c r="R119" s="555"/>
      <c r="S119" s="666"/>
      <c r="T119" s="555"/>
      <c r="U119" s="666"/>
      <c r="V119" s="555"/>
      <c r="W119" s="666"/>
      <c r="X119" s="233">
        <v>18</v>
      </c>
      <c r="Y119" s="555"/>
      <c r="Z119" s="666"/>
      <c r="AA119" s="262">
        <f t="shared" ref="AA119:AB140" si="19">Y119+V119+T119</f>
        <v>0</v>
      </c>
      <c r="AB119" s="271">
        <f t="shared" si="19"/>
        <v>0</v>
      </c>
      <c r="AC119" s="18"/>
      <c r="AD119" s="193">
        <f t="shared" si="10"/>
        <v>0</v>
      </c>
      <c r="AE119" s="190" t="b">
        <f t="shared" si="11"/>
        <v>1</v>
      </c>
    </row>
    <row r="120" spans="1:31" ht="28.5">
      <c r="A120" s="2">
        <f t="shared" ref="A120:A121" si="20">+A119+0.01</f>
        <v>3.23</v>
      </c>
      <c r="B120" s="11" t="s">
        <v>171</v>
      </c>
      <c r="C120" s="555"/>
      <c r="D120" s="666"/>
      <c r="E120" s="555"/>
      <c r="F120" s="666"/>
      <c r="G120" s="666"/>
      <c r="H120" s="666"/>
      <c r="I120" s="556"/>
      <c r="J120" s="666"/>
      <c r="K120" s="555"/>
      <c r="L120" s="666"/>
      <c r="M120" s="555"/>
      <c r="N120" s="666"/>
      <c r="O120" s="233">
        <v>1.2</v>
      </c>
      <c r="P120" s="555"/>
      <c r="Q120" s="666"/>
      <c r="R120" s="555"/>
      <c r="S120" s="666"/>
      <c r="T120" s="555"/>
      <c r="U120" s="666"/>
      <c r="V120" s="555"/>
      <c r="W120" s="666"/>
      <c r="X120" s="233">
        <v>1.2</v>
      </c>
      <c r="Y120" s="555"/>
      <c r="Z120" s="666"/>
      <c r="AA120" s="262">
        <f t="shared" si="19"/>
        <v>0</v>
      </c>
      <c r="AB120" s="271">
        <f t="shared" si="19"/>
        <v>0</v>
      </c>
      <c r="AC120" s="18"/>
      <c r="AD120" s="193">
        <f t="shared" si="10"/>
        <v>0</v>
      </c>
      <c r="AE120" s="190" t="b">
        <f t="shared" si="11"/>
        <v>1</v>
      </c>
    </row>
    <row r="121" spans="1:31" ht="42.75">
      <c r="A121" s="2">
        <f t="shared" si="20"/>
        <v>3.2399999999999998</v>
      </c>
      <c r="B121" s="6" t="s">
        <v>264</v>
      </c>
      <c r="C121" s="555"/>
      <c r="D121" s="666"/>
      <c r="E121" s="555"/>
      <c r="F121" s="666"/>
      <c r="G121" s="666"/>
      <c r="H121" s="666"/>
      <c r="I121" s="556"/>
      <c r="J121" s="666"/>
      <c r="K121" s="555"/>
      <c r="L121" s="666"/>
      <c r="M121" s="555"/>
      <c r="N121" s="666"/>
      <c r="O121" s="233">
        <v>1</v>
      </c>
      <c r="P121" s="555"/>
      <c r="Q121" s="666"/>
      <c r="R121" s="555"/>
      <c r="S121" s="666"/>
      <c r="T121" s="555"/>
      <c r="U121" s="666"/>
      <c r="V121" s="555"/>
      <c r="W121" s="666"/>
      <c r="X121" s="233">
        <v>1</v>
      </c>
      <c r="Y121" s="555"/>
      <c r="Z121" s="666"/>
      <c r="AA121" s="262">
        <f t="shared" si="19"/>
        <v>0</v>
      </c>
      <c r="AB121" s="271">
        <f t="shared" si="19"/>
        <v>0</v>
      </c>
      <c r="AC121" s="18"/>
      <c r="AD121" s="193">
        <f t="shared" si="10"/>
        <v>0</v>
      </c>
      <c r="AE121" s="190" t="b">
        <f t="shared" si="11"/>
        <v>1</v>
      </c>
    </row>
    <row r="122" spans="1:31" ht="16.5">
      <c r="B122" s="11" t="s">
        <v>173</v>
      </c>
      <c r="C122" s="555"/>
      <c r="D122" s="666"/>
      <c r="E122" s="555"/>
      <c r="F122" s="666"/>
      <c r="G122" s="666"/>
      <c r="H122" s="666"/>
      <c r="I122" s="556"/>
      <c r="J122" s="666"/>
      <c r="K122" s="555"/>
      <c r="L122" s="666"/>
      <c r="M122" s="555"/>
      <c r="N122" s="666"/>
      <c r="O122" s="238"/>
      <c r="P122" s="555"/>
      <c r="Q122" s="666"/>
      <c r="R122" s="555"/>
      <c r="S122" s="666"/>
      <c r="T122" s="555"/>
      <c r="U122" s="666"/>
      <c r="V122" s="555"/>
      <c r="W122" s="666"/>
      <c r="X122" s="238"/>
      <c r="Y122" s="555"/>
      <c r="Z122" s="666"/>
      <c r="AA122" s="262">
        <f t="shared" si="19"/>
        <v>0</v>
      </c>
      <c r="AB122" s="271">
        <f t="shared" si="19"/>
        <v>0</v>
      </c>
      <c r="AC122" s="18"/>
      <c r="AD122" s="193">
        <f t="shared" si="10"/>
        <v>0</v>
      </c>
      <c r="AE122" s="190" t="b">
        <f t="shared" si="11"/>
        <v>1</v>
      </c>
    </row>
    <row r="123" spans="1:31" ht="28.5">
      <c r="A123" s="2" t="s">
        <v>19</v>
      </c>
      <c r="B123" s="16" t="s">
        <v>214</v>
      </c>
      <c r="C123" s="557"/>
      <c r="D123" s="260"/>
      <c r="E123" s="557"/>
      <c r="F123" s="260"/>
      <c r="G123" s="260"/>
      <c r="H123" s="260"/>
      <c r="I123" s="558"/>
      <c r="J123" s="260"/>
      <c r="K123" s="557"/>
      <c r="L123" s="260"/>
      <c r="M123" s="557"/>
      <c r="N123" s="260"/>
      <c r="O123" s="242">
        <v>3</v>
      </c>
      <c r="P123" s="557"/>
      <c r="Q123" s="260"/>
      <c r="R123" s="557"/>
      <c r="S123" s="260"/>
      <c r="T123" s="557"/>
      <c r="U123" s="260"/>
      <c r="V123" s="557"/>
      <c r="W123" s="260"/>
      <c r="X123" s="242">
        <v>3</v>
      </c>
      <c r="Y123" s="557"/>
      <c r="Z123" s="260"/>
      <c r="AA123" s="262">
        <f t="shared" si="19"/>
        <v>0</v>
      </c>
      <c r="AB123" s="271">
        <f t="shared" si="19"/>
        <v>0</v>
      </c>
      <c r="AC123" s="19"/>
      <c r="AD123" s="193">
        <f t="shared" si="10"/>
        <v>0</v>
      </c>
      <c r="AE123" s="190" t="b">
        <f t="shared" si="11"/>
        <v>1</v>
      </c>
    </row>
    <row r="124" spans="1:31" ht="42.75">
      <c r="A124" s="2" t="s">
        <v>20</v>
      </c>
      <c r="B124" s="16" t="s">
        <v>228</v>
      </c>
      <c r="C124" s="262"/>
      <c r="D124" s="271"/>
      <c r="E124" s="262"/>
      <c r="F124" s="271"/>
      <c r="G124" s="271"/>
      <c r="H124" s="271"/>
      <c r="I124" s="539"/>
      <c r="J124" s="271"/>
      <c r="K124" s="262"/>
      <c r="L124" s="271"/>
      <c r="M124" s="262"/>
      <c r="N124" s="271"/>
      <c r="O124" s="242">
        <v>3</v>
      </c>
      <c r="P124" s="262"/>
      <c r="Q124" s="271"/>
      <c r="R124" s="262"/>
      <c r="S124" s="271"/>
      <c r="T124" s="262"/>
      <c r="U124" s="271"/>
      <c r="V124" s="262"/>
      <c r="W124" s="271"/>
      <c r="X124" s="242">
        <v>3</v>
      </c>
      <c r="Y124" s="262"/>
      <c r="Z124" s="271"/>
      <c r="AA124" s="262">
        <f t="shared" si="19"/>
        <v>0</v>
      </c>
      <c r="AB124" s="271">
        <f t="shared" si="19"/>
        <v>0</v>
      </c>
      <c r="AC124" s="6"/>
      <c r="AD124" s="193">
        <f t="shared" si="10"/>
        <v>0</v>
      </c>
      <c r="AE124" s="190" t="b">
        <f t="shared" si="11"/>
        <v>1</v>
      </c>
    </row>
    <row r="125" spans="1:31" ht="42.75">
      <c r="A125" s="2" t="s">
        <v>21</v>
      </c>
      <c r="B125" s="16" t="s">
        <v>229</v>
      </c>
      <c r="C125" s="262"/>
      <c r="D125" s="271"/>
      <c r="E125" s="262"/>
      <c r="F125" s="271"/>
      <c r="G125" s="271"/>
      <c r="H125" s="271"/>
      <c r="I125" s="539"/>
      <c r="J125" s="271"/>
      <c r="K125" s="262"/>
      <c r="L125" s="271"/>
      <c r="M125" s="262"/>
      <c r="N125" s="271"/>
      <c r="O125" s="237">
        <v>9.6000000000000014</v>
      </c>
      <c r="P125" s="262"/>
      <c r="Q125" s="271"/>
      <c r="R125" s="262"/>
      <c r="S125" s="271"/>
      <c r="T125" s="262"/>
      <c r="U125" s="271"/>
      <c r="V125" s="262"/>
      <c r="W125" s="271"/>
      <c r="X125" s="237">
        <v>9.6000000000000014</v>
      </c>
      <c r="Y125" s="262"/>
      <c r="Z125" s="271"/>
      <c r="AA125" s="262">
        <f t="shared" si="19"/>
        <v>0</v>
      </c>
      <c r="AB125" s="271">
        <f t="shared" si="19"/>
        <v>0</v>
      </c>
      <c r="AC125" s="6"/>
      <c r="AD125" s="193">
        <f t="shared" si="10"/>
        <v>0</v>
      </c>
      <c r="AE125" s="190" t="b">
        <f t="shared" si="11"/>
        <v>1</v>
      </c>
    </row>
    <row r="126" spans="1:31" ht="71.25">
      <c r="A126" s="2" t="s">
        <v>176</v>
      </c>
      <c r="B126" s="16" t="s">
        <v>230</v>
      </c>
      <c r="C126" s="262"/>
      <c r="D126" s="271"/>
      <c r="E126" s="262"/>
      <c r="F126" s="271"/>
      <c r="G126" s="271"/>
      <c r="H126" s="271"/>
      <c r="I126" s="539"/>
      <c r="J126" s="271"/>
      <c r="K126" s="262"/>
      <c r="L126" s="271"/>
      <c r="M126" s="262"/>
      <c r="N126" s="271"/>
      <c r="O126" s="233">
        <v>2.88</v>
      </c>
      <c r="P126" s="262"/>
      <c r="Q126" s="271"/>
      <c r="R126" s="262"/>
      <c r="S126" s="271"/>
      <c r="T126" s="262"/>
      <c r="U126" s="271"/>
      <c r="V126" s="262"/>
      <c r="W126" s="271"/>
      <c r="X126" s="233">
        <v>2.88</v>
      </c>
      <c r="Y126" s="262"/>
      <c r="Z126" s="271"/>
      <c r="AA126" s="262">
        <f t="shared" si="19"/>
        <v>0</v>
      </c>
      <c r="AB126" s="271">
        <f t="shared" si="19"/>
        <v>0</v>
      </c>
      <c r="AC126" s="6"/>
      <c r="AD126" s="193">
        <f t="shared" si="10"/>
        <v>0</v>
      </c>
      <c r="AE126" s="190" t="b">
        <f t="shared" si="11"/>
        <v>1</v>
      </c>
    </row>
    <row r="127" spans="1:31" ht="28.5">
      <c r="A127" s="2" t="s">
        <v>178</v>
      </c>
      <c r="B127" s="16" t="s">
        <v>215</v>
      </c>
      <c r="C127" s="262"/>
      <c r="D127" s="271"/>
      <c r="E127" s="262"/>
      <c r="F127" s="271"/>
      <c r="G127" s="271"/>
      <c r="H127" s="271"/>
      <c r="I127" s="539"/>
      <c r="J127" s="271"/>
      <c r="K127" s="262"/>
      <c r="L127" s="271"/>
      <c r="M127" s="262"/>
      <c r="N127" s="271"/>
      <c r="O127" s="233">
        <v>1.5</v>
      </c>
      <c r="P127" s="262"/>
      <c r="Q127" s="271"/>
      <c r="R127" s="262"/>
      <c r="S127" s="271"/>
      <c r="T127" s="262"/>
      <c r="U127" s="271"/>
      <c r="V127" s="262"/>
      <c r="W127" s="271"/>
      <c r="X127" s="233">
        <v>1.5</v>
      </c>
      <c r="Y127" s="262"/>
      <c r="Z127" s="271"/>
      <c r="AA127" s="262">
        <f t="shared" si="19"/>
        <v>0</v>
      </c>
      <c r="AB127" s="271">
        <f t="shared" si="19"/>
        <v>0</v>
      </c>
      <c r="AC127" s="6"/>
      <c r="AD127" s="193">
        <f t="shared" si="10"/>
        <v>0</v>
      </c>
      <c r="AE127" s="190" t="b">
        <f t="shared" si="11"/>
        <v>1</v>
      </c>
    </row>
    <row r="128" spans="1:31" ht="28.5">
      <c r="A128" s="2" t="s">
        <v>180</v>
      </c>
      <c r="B128" s="16" t="s">
        <v>179</v>
      </c>
      <c r="C128" s="262"/>
      <c r="D128" s="271"/>
      <c r="E128" s="262"/>
      <c r="F128" s="271"/>
      <c r="G128" s="271"/>
      <c r="H128" s="271"/>
      <c r="I128" s="539"/>
      <c r="J128" s="271"/>
      <c r="K128" s="262"/>
      <c r="L128" s="271"/>
      <c r="M128" s="262"/>
      <c r="N128" s="271"/>
      <c r="O128" s="233">
        <v>1.2000000000000002</v>
      </c>
      <c r="P128" s="262"/>
      <c r="Q128" s="271"/>
      <c r="R128" s="262"/>
      <c r="S128" s="271"/>
      <c r="T128" s="262"/>
      <c r="U128" s="271"/>
      <c r="V128" s="262"/>
      <c r="W128" s="271"/>
      <c r="X128" s="233">
        <v>1.2000000000000002</v>
      </c>
      <c r="Y128" s="262"/>
      <c r="Z128" s="271"/>
      <c r="AA128" s="262">
        <f t="shared" si="19"/>
        <v>0</v>
      </c>
      <c r="AB128" s="271">
        <f t="shared" si="19"/>
        <v>0</v>
      </c>
      <c r="AC128" s="6"/>
      <c r="AD128" s="193">
        <f t="shared" si="10"/>
        <v>0</v>
      </c>
      <c r="AE128" s="190" t="b">
        <f t="shared" si="11"/>
        <v>1</v>
      </c>
    </row>
    <row r="129" spans="1:31" ht="42.75">
      <c r="A129" s="2">
        <v>3.25</v>
      </c>
      <c r="B129" s="16" t="s">
        <v>216</v>
      </c>
      <c r="C129" s="262"/>
      <c r="D129" s="271"/>
      <c r="E129" s="262"/>
      <c r="F129" s="271"/>
      <c r="G129" s="271"/>
      <c r="H129" s="271"/>
      <c r="I129" s="539"/>
      <c r="J129" s="271"/>
      <c r="K129" s="262"/>
      <c r="L129" s="271"/>
      <c r="M129" s="262"/>
      <c r="N129" s="271"/>
      <c r="O129" s="233">
        <v>1.2000000000000002</v>
      </c>
      <c r="P129" s="262"/>
      <c r="Q129" s="271"/>
      <c r="R129" s="262"/>
      <c r="S129" s="271"/>
      <c r="T129" s="262"/>
      <c r="U129" s="271"/>
      <c r="V129" s="262"/>
      <c r="W129" s="271"/>
      <c r="X129" s="233">
        <v>1.2000000000000002</v>
      </c>
      <c r="Y129" s="262"/>
      <c r="Z129" s="271"/>
      <c r="AA129" s="262">
        <f t="shared" si="19"/>
        <v>0</v>
      </c>
      <c r="AB129" s="271">
        <f t="shared" si="19"/>
        <v>0</v>
      </c>
      <c r="AC129" s="6"/>
      <c r="AD129" s="193">
        <f t="shared" si="10"/>
        <v>0</v>
      </c>
      <c r="AE129" s="190" t="b">
        <f t="shared" si="11"/>
        <v>1</v>
      </c>
    </row>
    <row r="130" spans="1:31" ht="42.75">
      <c r="A130" s="2">
        <f t="shared" ref="A130:A138" si="21">+A129+0.01</f>
        <v>3.26</v>
      </c>
      <c r="B130" s="16" t="s">
        <v>231</v>
      </c>
      <c r="C130" s="262"/>
      <c r="D130" s="271"/>
      <c r="E130" s="262"/>
      <c r="F130" s="271"/>
      <c r="G130" s="271"/>
      <c r="H130" s="271"/>
      <c r="I130" s="539"/>
      <c r="J130" s="271"/>
      <c r="K130" s="262"/>
      <c r="L130" s="271"/>
      <c r="M130" s="262"/>
      <c r="N130" s="271"/>
      <c r="O130" s="233">
        <v>1.7999999999999998</v>
      </c>
      <c r="P130" s="262"/>
      <c r="Q130" s="271"/>
      <c r="R130" s="262"/>
      <c r="S130" s="271"/>
      <c r="T130" s="262"/>
      <c r="U130" s="271"/>
      <c r="V130" s="262"/>
      <c r="W130" s="271"/>
      <c r="X130" s="233">
        <v>1.7999999999999998</v>
      </c>
      <c r="Y130" s="262"/>
      <c r="Z130" s="271"/>
      <c r="AA130" s="262">
        <f t="shared" si="19"/>
        <v>0</v>
      </c>
      <c r="AB130" s="271">
        <f t="shared" si="19"/>
        <v>0</v>
      </c>
      <c r="AC130" s="6"/>
      <c r="AD130" s="193">
        <f t="shared" si="10"/>
        <v>0</v>
      </c>
      <c r="AE130" s="190" t="b">
        <f t="shared" si="11"/>
        <v>1</v>
      </c>
    </row>
    <row r="131" spans="1:31" ht="28.5">
      <c r="A131" s="2">
        <f t="shared" si="21"/>
        <v>3.2699999999999996</v>
      </c>
      <c r="B131" s="10" t="s">
        <v>249</v>
      </c>
      <c r="C131" s="262"/>
      <c r="D131" s="271"/>
      <c r="E131" s="262"/>
      <c r="F131" s="271"/>
      <c r="G131" s="271"/>
      <c r="H131" s="271"/>
      <c r="I131" s="539"/>
      <c r="J131" s="271"/>
      <c r="K131" s="262"/>
      <c r="L131" s="271"/>
      <c r="M131" s="262"/>
      <c r="N131" s="271"/>
      <c r="O131" s="233">
        <v>1</v>
      </c>
      <c r="P131" s="262"/>
      <c r="Q131" s="271"/>
      <c r="R131" s="262"/>
      <c r="S131" s="271"/>
      <c r="T131" s="262"/>
      <c r="U131" s="271"/>
      <c r="V131" s="262"/>
      <c r="W131" s="271"/>
      <c r="X131" s="233">
        <v>1</v>
      </c>
      <c r="Y131" s="262"/>
      <c r="Z131" s="271"/>
      <c r="AA131" s="262">
        <f t="shared" si="19"/>
        <v>0</v>
      </c>
      <c r="AB131" s="271">
        <f t="shared" si="19"/>
        <v>0</v>
      </c>
      <c r="AC131" s="6"/>
      <c r="AD131" s="193">
        <f t="shared" si="10"/>
        <v>0</v>
      </c>
      <c r="AE131" s="190" t="b">
        <f t="shared" si="11"/>
        <v>1</v>
      </c>
    </row>
    <row r="132" spans="1:31" ht="28.5">
      <c r="A132" s="2">
        <f t="shared" si="21"/>
        <v>3.2799999999999994</v>
      </c>
      <c r="B132" s="10" t="s">
        <v>250</v>
      </c>
      <c r="C132" s="262"/>
      <c r="D132" s="271"/>
      <c r="E132" s="262"/>
      <c r="F132" s="271"/>
      <c r="G132" s="271"/>
      <c r="H132" s="271"/>
      <c r="I132" s="539"/>
      <c r="J132" s="271"/>
      <c r="K132" s="262"/>
      <c r="L132" s="271"/>
      <c r="M132" s="262"/>
      <c r="N132" s="271"/>
      <c r="O132" s="233">
        <v>1</v>
      </c>
      <c r="P132" s="262"/>
      <c r="Q132" s="271"/>
      <c r="R132" s="262"/>
      <c r="S132" s="271"/>
      <c r="T132" s="262"/>
      <c r="U132" s="271"/>
      <c r="V132" s="262"/>
      <c r="W132" s="271"/>
      <c r="X132" s="233">
        <v>1</v>
      </c>
      <c r="Y132" s="262"/>
      <c r="Z132" s="271"/>
      <c r="AA132" s="262">
        <f t="shared" si="19"/>
        <v>0</v>
      </c>
      <c r="AB132" s="271">
        <f t="shared" si="19"/>
        <v>0</v>
      </c>
      <c r="AC132" s="6"/>
      <c r="AD132" s="193">
        <f t="shared" si="10"/>
        <v>0</v>
      </c>
      <c r="AE132" s="190" t="b">
        <f t="shared" si="11"/>
        <v>1</v>
      </c>
    </row>
    <row r="133" spans="1:31" ht="28.5">
      <c r="A133" s="2">
        <f t="shared" si="21"/>
        <v>3.2899999999999991</v>
      </c>
      <c r="B133" s="10" t="s">
        <v>201</v>
      </c>
      <c r="C133" s="262"/>
      <c r="D133" s="271"/>
      <c r="E133" s="262"/>
      <c r="F133" s="271"/>
      <c r="G133" s="271"/>
      <c r="H133" s="271"/>
      <c r="I133" s="539"/>
      <c r="J133" s="271"/>
      <c r="K133" s="262"/>
      <c r="L133" s="271"/>
      <c r="M133" s="262"/>
      <c r="N133" s="271"/>
      <c r="O133" s="233">
        <v>1.25</v>
      </c>
      <c r="P133" s="262"/>
      <c r="Q133" s="271"/>
      <c r="R133" s="262"/>
      <c r="S133" s="271"/>
      <c r="T133" s="262"/>
      <c r="U133" s="271"/>
      <c r="V133" s="262"/>
      <c r="W133" s="271"/>
      <c r="X133" s="233">
        <v>1.25</v>
      </c>
      <c r="Y133" s="262"/>
      <c r="Z133" s="271"/>
      <c r="AA133" s="262">
        <f t="shared" si="19"/>
        <v>0</v>
      </c>
      <c r="AB133" s="271">
        <f t="shared" si="19"/>
        <v>0</v>
      </c>
      <c r="AC133" s="6"/>
      <c r="AD133" s="193">
        <f t="shared" si="10"/>
        <v>0</v>
      </c>
      <c r="AE133" s="190" t="b">
        <f t="shared" si="11"/>
        <v>1</v>
      </c>
    </row>
    <row r="134" spans="1:31" ht="28.5">
      <c r="A134" s="2">
        <f t="shared" si="21"/>
        <v>3.2999999999999989</v>
      </c>
      <c r="B134" s="10" t="s">
        <v>251</v>
      </c>
      <c r="C134" s="262"/>
      <c r="D134" s="271"/>
      <c r="E134" s="262"/>
      <c r="F134" s="271"/>
      <c r="G134" s="271"/>
      <c r="H134" s="271"/>
      <c r="I134" s="539"/>
      <c r="J134" s="271"/>
      <c r="K134" s="262"/>
      <c r="L134" s="271"/>
      <c r="M134" s="262"/>
      <c r="N134" s="271"/>
      <c r="O134" s="233">
        <v>0.75</v>
      </c>
      <c r="P134" s="262"/>
      <c r="Q134" s="271"/>
      <c r="R134" s="262"/>
      <c r="S134" s="271"/>
      <c r="T134" s="262"/>
      <c r="U134" s="271"/>
      <c r="V134" s="262"/>
      <c r="W134" s="271"/>
      <c r="X134" s="233">
        <v>0.75</v>
      </c>
      <c r="Y134" s="262"/>
      <c r="Z134" s="271"/>
      <c r="AA134" s="262">
        <f t="shared" si="19"/>
        <v>0</v>
      </c>
      <c r="AB134" s="271">
        <f t="shared" si="19"/>
        <v>0</v>
      </c>
      <c r="AC134" s="6"/>
      <c r="AD134" s="193">
        <f t="shared" si="10"/>
        <v>0</v>
      </c>
      <c r="AE134" s="190" t="b">
        <f t="shared" si="11"/>
        <v>1</v>
      </c>
    </row>
    <row r="135" spans="1:31" ht="28.5">
      <c r="A135" s="2">
        <f t="shared" si="21"/>
        <v>3.3099999999999987</v>
      </c>
      <c r="B135" s="10" t="s">
        <v>252</v>
      </c>
      <c r="C135" s="262"/>
      <c r="D135" s="271"/>
      <c r="E135" s="262"/>
      <c r="F135" s="271"/>
      <c r="G135" s="271"/>
      <c r="H135" s="271"/>
      <c r="I135" s="539"/>
      <c r="J135" s="271"/>
      <c r="K135" s="262"/>
      <c r="L135" s="271"/>
      <c r="M135" s="262"/>
      <c r="N135" s="271"/>
      <c r="O135" s="233">
        <v>0.75</v>
      </c>
      <c r="P135" s="262"/>
      <c r="Q135" s="271"/>
      <c r="R135" s="262"/>
      <c r="S135" s="271"/>
      <c r="T135" s="262"/>
      <c r="U135" s="271"/>
      <c r="V135" s="262"/>
      <c r="W135" s="271"/>
      <c r="X135" s="233">
        <v>0.75</v>
      </c>
      <c r="Y135" s="262"/>
      <c r="Z135" s="271"/>
      <c r="AA135" s="262">
        <f t="shared" si="19"/>
        <v>0</v>
      </c>
      <c r="AB135" s="271">
        <f t="shared" si="19"/>
        <v>0</v>
      </c>
      <c r="AC135" s="6"/>
      <c r="AD135" s="193">
        <f t="shared" si="10"/>
        <v>0</v>
      </c>
      <c r="AE135" s="190" t="b">
        <f t="shared" si="11"/>
        <v>1</v>
      </c>
    </row>
    <row r="136" spans="1:31" ht="28.5">
      <c r="A136" s="2">
        <f t="shared" si="21"/>
        <v>3.3199999999999985</v>
      </c>
      <c r="B136" s="10" t="s">
        <v>253</v>
      </c>
      <c r="C136" s="262"/>
      <c r="D136" s="271"/>
      <c r="E136" s="262"/>
      <c r="F136" s="271"/>
      <c r="G136" s="271"/>
      <c r="H136" s="271"/>
      <c r="I136" s="539"/>
      <c r="J136" s="271"/>
      <c r="K136" s="262"/>
      <c r="L136" s="271"/>
      <c r="M136" s="262"/>
      <c r="N136" s="271"/>
      <c r="O136" s="233">
        <v>0.2</v>
      </c>
      <c r="P136" s="262"/>
      <c r="Q136" s="271"/>
      <c r="R136" s="262"/>
      <c r="S136" s="271"/>
      <c r="T136" s="262"/>
      <c r="U136" s="271"/>
      <c r="V136" s="262"/>
      <c r="W136" s="271"/>
      <c r="X136" s="233">
        <v>0.2</v>
      </c>
      <c r="Y136" s="262"/>
      <c r="Z136" s="271"/>
      <c r="AA136" s="262">
        <f t="shared" si="19"/>
        <v>0</v>
      </c>
      <c r="AB136" s="271">
        <f t="shared" si="19"/>
        <v>0</v>
      </c>
      <c r="AC136" s="6"/>
      <c r="AD136" s="193">
        <f t="shared" ref="AD136:AD199" si="22">AB136</f>
        <v>0</v>
      </c>
      <c r="AE136" s="190" t="b">
        <f t="shared" ref="AE136:AE199" si="23">AB136=Z136</f>
        <v>1</v>
      </c>
    </row>
    <row r="137" spans="1:31" ht="28.5">
      <c r="A137" s="2">
        <f t="shared" si="21"/>
        <v>3.3299999999999983</v>
      </c>
      <c r="B137" s="10" t="s">
        <v>254</v>
      </c>
      <c r="C137" s="262"/>
      <c r="D137" s="271"/>
      <c r="E137" s="262"/>
      <c r="F137" s="271"/>
      <c r="G137" s="271"/>
      <c r="H137" s="271"/>
      <c r="I137" s="539"/>
      <c r="J137" s="271"/>
      <c r="K137" s="262"/>
      <c r="L137" s="271"/>
      <c r="M137" s="262"/>
      <c r="N137" s="271"/>
      <c r="O137" s="233">
        <v>0.2</v>
      </c>
      <c r="P137" s="262"/>
      <c r="Q137" s="271"/>
      <c r="R137" s="262"/>
      <c r="S137" s="271"/>
      <c r="T137" s="262"/>
      <c r="U137" s="271"/>
      <c r="V137" s="262"/>
      <c r="W137" s="271"/>
      <c r="X137" s="233">
        <v>0.2</v>
      </c>
      <c r="Y137" s="262"/>
      <c r="Z137" s="271"/>
      <c r="AA137" s="262">
        <f t="shared" si="19"/>
        <v>0</v>
      </c>
      <c r="AB137" s="271">
        <f t="shared" si="19"/>
        <v>0</v>
      </c>
      <c r="AC137" s="6"/>
      <c r="AD137" s="193">
        <f t="shared" si="22"/>
        <v>0</v>
      </c>
      <c r="AE137" s="190" t="b">
        <f t="shared" si="23"/>
        <v>1</v>
      </c>
    </row>
    <row r="138" spans="1:31" ht="28.5">
      <c r="A138" s="2">
        <f t="shared" si="21"/>
        <v>3.3399999999999981</v>
      </c>
      <c r="B138" s="10" t="s">
        <v>232</v>
      </c>
      <c r="C138" s="262"/>
      <c r="D138" s="271"/>
      <c r="E138" s="262"/>
      <c r="F138" s="271"/>
      <c r="G138" s="271"/>
      <c r="H138" s="271"/>
      <c r="I138" s="539"/>
      <c r="J138" s="271"/>
      <c r="K138" s="262"/>
      <c r="L138" s="271"/>
      <c r="M138" s="262"/>
      <c r="N138" s="271"/>
      <c r="O138" s="233"/>
      <c r="P138" s="262"/>
      <c r="Q138" s="271"/>
      <c r="R138" s="262"/>
      <c r="S138" s="271"/>
      <c r="T138" s="262"/>
      <c r="U138" s="271"/>
      <c r="V138" s="262"/>
      <c r="W138" s="271"/>
      <c r="X138" s="233"/>
      <c r="Y138" s="262"/>
      <c r="Z138" s="271"/>
      <c r="AA138" s="262">
        <f t="shared" si="19"/>
        <v>0</v>
      </c>
      <c r="AB138" s="271">
        <f t="shared" si="19"/>
        <v>0</v>
      </c>
      <c r="AC138" s="6"/>
      <c r="AD138" s="193">
        <f t="shared" si="22"/>
        <v>0</v>
      </c>
      <c r="AE138" s="190" t="b">
        <f t="shared" si="23"/>
        <v>1</v>
      </c>
    </row>
    <row r="139" spans="1:31" ht="28.5">
      <c r="A139" s="2">
        <v>3.35</v>
      </c>
      <c r="B139" s="10" t="s">
        <v>255</v>
      </c>
      <c r="C139" s="262"/>
      <c r="D139" s="271"/>
      <c r="E139" s="262"/>
      <c r="F139" s="271"/>
      <c r="G139" s="271"/>
      <c r="H139" s="271"/>
      <c r="I139" s="539"/>
      <c r="J139" s="271"/>
      <c r="K139" s="262"/>
      <c r="L139" s="271"/>
      <c r="M139" s="262"/>
      <c r="N139" s="271"/>
      <c r="O139" s="233">
        <v>0.5</v>
      </c>
      <c r="P139" s="262"/>
      <c r="Q139" s="271"/>
      <c r="R139" s="262"/>
      <c r="S139" s="271"/>
      <c r="T139" s="262"/>
      <c r="U139" s="271"/>
      <c r="V139" s="262"/>
      <c r="W139" s="271"/>
      <c r="X139" s="233">
        <v>0.5</v>
      </c>
      <c r="Y139" s="262"/>
      <c r="Z139" s="271"/>
      <c r="AA139" s="262">
        <f t="shared" si="19"/>
        <v>0</v>
      </c>
      <c r="AB139" s="271">
        <f t="shared" si="19"/>
        <v>0</v>
      </c>
      <c r="AC139" s="6"/>
      <c r="AD139" s="193">
        <f t="shared" si="22"/>
        <v>0</v>
      </c>
      <c r="AE139" s="190" t="b">
        <f t="shared" si="23"/>
        <v>1</v>
      </c>
    </row>
    <row r="140" spans="1:31" ht="28.5">
      <c r="A140" s="2">
        <v>3.36</v>
      </c>
      <c r="B140" s="10" t="s">
        <v>233</v>
      </c>
      <c r="C140" s="262"/>
      <c r="D140" s="271"/>
      <c r="E140" s="262"/>
      <c r="F140" s="271"/>
      <c r="G140" s="271"/>
      <c r="H140" s="271"/>
      <c r="I140" s="539"/>
      <c r="J140" s="271"/>
      <c r="K140" s="262"/>
      <c r="L140" s="271"/>
      <c r="M140" s="262"/>
      <c r="N140" s="271"/>
      <c r="O140" s="233">
        <v>0.2</v>
      </c>
      <c r="P140" s="262"/>
      <c r="Q140" s="271"/>
      <c r="R140" s="262"/>
      <c r="S140" s="271"/>
      <c r="T140" s="262"/>
      <c r="U140" s="271"/>
      <c r="V140" s="262"/>
      <c r="W140" s="271"/>
      <c r="X140" s="233">
        <v>0.2</v>
      </c>
      <c r="Y140" s="262"/>
      <c r="Z140" s="271"/>
      <c r="AA140" s="262">
        <f t="shared" si="19"/>
        <v>0</v>
      </c>
      <c r="AB140" s="271">
        <f t="shared" si="19"/>
        <v>0</v>
      </c>
      <c r="AC140" s="6"/>
      <c r="AD140" s="193">
        <f t="shared" si="22"/>
        <v>0</v>
      </c>
      <c r="AE140" s="190" t="b">
        <f t="shared" si="23"/>
        <v>1</v>
      </c>
    </row>
    <row r="141" spans="1:31" s="279" customFormat="1" ht="16.5">
      <c r="A141" s="182"/>
      <c r="B141" s="185" t="s">
        <v>235</v>
      </c>
      <c r="C141" s="185"/>
      <c r="D141" s="559"/>
      <c r="E141" s="185"/>
      <c r="F141" s="559"/>
      <c r="G141" s="559"/>
      <c r="H141" s="559"/>
      <c r="I141" s="354"/>
      <c r="J141" s="559"/>
      <c r="K141" s="185"/>
      <c r="L141" s="559"/>
      <c r="M141" s="185"/>
      <c r="N141" s="559"/>
      <c r="O141" s="263"/>
      <c r="P141" s="185"/>
      <c r="Q141" s="559"/>
      <c r="R141" s="185"/>
      <c r="S141" s="559"/>
      <c r="T141" s="185"/>
      <c r="U141" s="559"/>
      <c r="V141" s="185"/>
      <c r="W141" s="559"/>
      <c r="X141" s="263"/>
      <c r="Y141" s="185"/>
      <c r="Z141" s="559"/>
      <c r="AA141" s="185"/>
      <c r="AB141" s="559"/>
      <c r="AC141" s="185"/>
      <c r="AD141" s="278">
        <f t="shared" si="22"/>
        <v>0</v>
      </c>
      <c r="AE141" s="279" t="b">
        <f t="shared" si="23"/>
        <v>1</v>
      </c>
    </row>
    <row r="142" spans="1:31" s="279" customFormat="1" ht="28.5">
      <c r="A142" s="182"/>
      <c r="B142" s="184" t="s">
        <v>239</v>
      </c>
      <c r="C142" s="185"/>
      <c r="D142" s="559"/>
      <c r="E142" s="185"/>
      <c r="F142" s="559"/>
      <c r="G142" s="559"/>
      <c r="H142" s="559"/>
      <c r="I142" s="354"/>
      <c r="J142" s="559"/>
      <c r="K142" s="185"/>
      <c r="L142" s="559"/>
      <c r="M142" s="185"/>
      <c r="N142" s="559"/>
      <c r="O142" s="263"/>
      <c r="P142" s="185"/>
      <c r="Q142" s="559"/>
      <c r="R142" s="185"/>
      <c r="S142" s="559"/>
      <c r="T142" s="185"/>
      <c r="U142" s="559"/>
      <c r="V142" s="185"/>
      <c r="W142" s="559"/>
      <c r="X142" s="263"/>
      <c r="Y142" s="185"/>
      <c r="Z142" s="559"/>
      <c r="AA142" s="185"/>
      <c r="AB142" s="559"/>
      <c r="AC142" s="184"/>
      <c r="AD142" s="278">
        <f t="shared" si="22"/>
        <v>0</v>
      </c>
      <c r="AE142" s="279" t="b">
        <f t="shared" si="23"/>
        <v>1</v>
      </c>
    </row>
    <row r="143" spans="1:31" s="279" customFormat="1" ht="16.5">
      <c r="A143" s="182"/>
      <c r="B143" s="285" t="s">
        <v>270</v>
      </c>
      <c r="C143" s="185"/>
      <c r="D143" s="559"/>
      <c r="E143" s="185"/>
      <c r="F143" s="559"/>
      <c r="G143" s="559"/>
      <c r="H143" s="559"/>
      <c r="I143" s="354"/>
      <c r="J143" s="559"/>
      <c r="K143" s="185"/>
      <c r="L143" s="559"/>
      <c r="M143" s="185"/>
      <c r="N143" s="559"/>
      <c r="O143" s="263"/>
      <c r="P143" s="185"/>
      <c r="Q143" s="559"/>
      <c r="R143" s="185"/>
      <c r="S143" s="559"/>
      <c r="T143" s="185"/>
      <c r="U143" s="559"/>
      <c r="V143" s="185"/>
      <c r="W143" s="559"/>
      <c r="X143" s="263"/>
      <c r="Y143" s="185"/>
      <c r="Z143" s="559"/>
      <c r="AA143" s="185"/>
      <c r="AB143" s="559"/>
      <c r="AC143" s="285"/>
      <c r="AD143" s="278">
        <f t="shared" si="22"/>
        <v>0</v>
      </c>
      <c r="AE143" s="279" t="b">
        <f t="shared" si="23"/>
        <v>1</v>
      </c>
    </row>
    <row r="144" spans="1:31" ht="16.5">
      <c r="A144" s="4">
        <v>4</v>
      </c>
      <c r="B144" s="3" t="s">
        <v>23</v>
      </c>
      <c r="C144" s="17"/>
      <c r="D144" s="276"/>
      <c r="E144" s="17"/>
      <c r="F144" s="276"/>
      <c r="G144" s="276"/>
      <c r="H144" s="276"/>
      <c r="I144" s="359"/>
      <c r="J144" s="276"/>
      <c r="K144" s="17"/>
      <c r="L144" s="276"/>
      <c r="M144" s="17"/>
      <c r="N144" s="276"/>
      <c r="O144" s="239"/>
      <c r="P144" s="17"/>
      <c r="Q144" s="276"/>
      <c r="R144" s="17"/>
      <c r="S144" s="276"/>
      <c r="T144" s="17"/>
      <c r="U144" s="276"/>
      <c r="V144" s="17"/>
      <c r="W144" s="276"/>
      <c r="X144" s="239"/>
      <c r="Y144" s="17"/>
      <c r="Z144" s="276"/>
      <c r="AA144" s="17"/>
      <c r="AB144" s="276"/>
      <c r="AC144" s="3"/>
      <c r="AD144" s="193">
        <f t="shared" si="22"/>
        <v>0</v>
      </c>
      <c r="AE144" s="190" t="b">
        <f t="shared" si="23"/>
        <v>1</v>
      </c>
    </row>
    <row r="145" spans="1:31" ht="16.5">
      <c r="A145" s="2">
        <v>4.01</v>
      </c>
      <c r="B145" s="5" t="s">
        <v>24</v>
      </c>
      <c r="C145" s="262"/>
      <c r="D145" s="271"/>
      <c r="E145" s="262"/>
      <c r="F145" s="271"/>
      <c r="G145" s="271"/>
      <c r="H145" s="271"/>
      <c r="I145" s="539"/>
      <c r="J145" s="271"/>
      <c r="K145" s="262"/>
      <c r="L145" s="271"/>
      <c r="M145" s="262"/>
      <c r="N145" s="271"/>
      <c r="O145" s="234">
        <v>0.03</v>
      </c>
      <c r="P145" s="262"/>
      <c r="Q145" s="271"/>
      <c r="R145" s="262"/>
      <c r="S145" s="271"/>
      <c r="T145" s="262"/>
      <c r="U145" s="271"/>
      <c r="V145" s="262"/>
      <c r="W145" s="271"/>
      <c r="X145" s="234">
        <v>0.03</v>
      </c>
      <c r="Y145" s="262"/>
      <c r="Z145" s="271"/>
      <c r="AA145" s="262">
        <f t="shared" ref="AA145:AB146" si="24">Y145+V145+T145</f>
        <v>0</v>
      </c>
      <c r="AB145" s="271">
        <f t="shared" si="24"/>
        <v>0</v>
      </c>
      <c r="AC145" s="5"/>
      <c r="AD145" s="193">
        <f t="shared" si="22"/>
        <v>0</v>
      </c>
      <c r="AE145" s="190" t="b">
        <f t="shared" si="23"/>
        <v>1</v>
      </c>
    </row>
    <row r="146" spans="1:31" ht="28.5">
      <c r="A146" s="2">
        <v>4.0199999999999996</v>
      </c>
      <c r="B146" s="5" t="s">
        <v>25</v>
      </c>
      <c r="C146" s="262"/>
      <c r="D146" s="271"/>
      <c r="E146" s="262"/>
      <c r="F146" s="271"/>
      <c r="G146" s="271"/>
      <c r="H146" s="271"/>
      <c r="I146" s="539"/>
      <c r="J146" s="271"/>
      <c r="K146" s="262"/>
      <c r="L146" s="271"/>
      <c r="M146" s="262"/>
      <c r="N146" s="271"/>
      <c r="O146" s="234">
        <v>0.03</v>
      </c>
      <c r="P146" s="262"/>
      <c r="Q146" s="271"/>
      <c r="R146" s="262"/>
      <c r="S146" s="271"/>
      <c r="T146" s="262"/>
      <c r="U146" s="271"/>
      <c r="V146" s="262"/>
      <c r="W146" s="271"/>
      <c r="X146" s="234">
        <v>0.03</v>
      </c>
      <c r="Y146" s="262"/>
      <c r="Z146" s="271"/>
      <c r="AA146" s="262">
        <f t="shared" si="24"/>
        <v>0</v>
      </c>
      <c r="AB146" s="271">
        <f t="shared" si="24"/>
        <v>0</v>
      </c>
      <c r="AC146" s="5"/>
      <c r="AD146" s="193">
        <f t="shared" si="22"/>
        <v>0</v>
      </c>
      <c r="AE146" s="190" t="b">
        <f t="shared" si="23"/>
        <v>1</v>
      </c>
    </row>
    <row r="147" spans="1:31" s="279" customFormat="1" ht="16.5">
      <c r="A147" s="182"/>
      <c r="B147" s="185" t="s">
        <v>16</v>
      </c>
      <c r="C147" s="185"/>
      <c r="D147" s="559"/>
      <c r="E147" s="185"/>
      <c r="F147" s="559"/>
      <c r="G147" s="559"/>
      <c r="H147" s="559"/>
      <c r="I147" s="354"/>
      <c r="J147" s="559"/>
      <c r="K147" s="185"/>
      <c r="L147" s="559"/>
      <c r="M147" s="185"/>
      <c r="N147" s="559"/>
      <c r="O147" s="263"/>
      <c r="P147" s="185"/>
      <c r="Q147" s="559"/>
      <c r="R147" s="185"/>
      <c r="S147" s="559"/>
      <c r="T147" s="185"/>
      <c r="U147" s="559"/>
      <c r="V147" s="185"/>
      <c r="W147" s="559"/>
      <c r="X147" s="263"/>
      <c r="Y147" s="185"/>
      <c r="Z147" s="559"/>
      <c r="AA147" s="185">
        <f t="shared" ref="AA147:AB147" si="25">SUM(AA145:AA146)</f>
        <v>0</v>
      </c>
      <c r="AB147" s="559">
        <f t="shared" si="25"/>
        <v>0</v>
      </c>
      <c r="AC147" s="185"/>
      <c r="AD147" s="278">
        <f t="shared" si="22"/>
        <v>0</v>
      </c>
      <c r="AE147" s="279" t="b">
        <f t="shared" si="23"/>
        <v>1</v>
      </c>
    </row>
    <row r="148" spans="1:31" s="177" customFormat="1" ht="85.5">
      <c r="A148" s="4">
        <v>5</v>
      </c>
      <c r="B148" s="3" t="s">
        <v>310</v>
      </c>
      <c r="C148" s="17"/>
      <c r="D148" s="276"/>
      <c r="E148" s="17"/>
      <c r="F148" s="276"/>
      <c r="G148" s="276"/>
      <c r="H148" s="276"/>
      <c r="I148" s="359"/>
      <c r="J148" s="276"/>
      <c r="K148" s="17"/>
      <c r="L148" s="276"/>
      <c r="M148" s="17"/>
      <c r="N148" s="276"/>
      <c r="O148" s="239"/>
      <c r="P148" s="17"/>
      <c r="Q148" s="276"/>
      <c r="R148" s="17"/>
      <c r="S148" s="276"/>
      <c r="T148" s="17"/>
      <c r="U148" s="276"/>
      <c r="V148" s="17"/>
      <c r="W148" s="276"/>
      <c r="X148" s="17">
        <v>0.55000000000000004</v>
      </c>
      <c r="Y148" s="17"/>
      <c r="Z148" s="276"/>
      <c r="AA148" s="262">
        <f t="shared" ref="AA148:AB148" si="26">Y148+V148+T148</f>
        <v>0</v>
      </c>
      <c r="AB148" s="271">
        <f t="shared" si="26"/>
        <v>0</v>
      </c>
      <c r="AC148" s="306"/>
      <c r="AD148" s="193">
        <f t="shared" si="22"/>
        <v>0</v>
      </c>
      <c r="AE148" s="177" t="b">
        <f t="shared" si="23"/>
        <v>1</v>
      </c>
    </row>
    <row r="149" spans="1:31" s="279" customFormat="1" ht="16.5">
      <c r="A149" s="286"/>
      <c r="B149" s="184" t="s">
        <v>36</v>
      </c>
      <c r="C149" s="185">
        <f>C148</f>
        <v>0</v>
      </c>
      <c r="D149" s="559">
        <f t="shared" ref="D149:Y149" si="27">D148</f>
        <v>0</v>
      </c>
      <c r="E149" s="185">
        <f t="shared" si="27"/>
        <v>0</v>
      </c>
      <c r="F149" s="559">
        <f t="shared" si="27"/>
        <v>0</v>
      </c>
      <c r="G149" s="559">
        <f t="shared" si="27"/>
        <v>0</v>
      </c>
      <c r="H149" s="559">
        <f t="shared" si="27"/>
        <v>0</v>
      </c>
      <c r="I149" s="354">
        <f t="shared" si="27"/>
        <v>0</v>
      </c>
      <c r="J149" s="559">
        <f t="shared" si="27"/>
        <v>0</v>
      </c>
      <c r="K149" s="185">
        <f t="shared" si="27"/>
        <v>0</v>
      </c>
      <c r="L149" s="559">
        <f t="shared" si="27"/>
        <v>0</v>
      </c>
      <c r="M149" s="185">
        <f t="shared" si="27"/>
        <v>0</v>
      </c>
      <c r="N149" s="559">
        <f t="shared" si="27"/>
        <v>0</v>
      </c>
      <c r="O149" s="185">
        <f t="shared" si="27"/>
        <v>0</v>
      </c>
      <c r="P149" s="185">
        <f t="shared" si="27"/>
        <v>0</v>
      </c>
      <c r="Q149" s="559">
        <f t="shared" si="27"/>
        <v>0</v>
      </c>
      <c r="R149" s="185">
        <f t="shared" si="27"/>
        <v>0</v>
      </c>
      <c r="S149" s="559">
        <f t="shared" si="27"/>
        <v>0</v>
      </c>
      <c r="T149" s="185">
        <f t="shared" si="27"/>
        <v>0</v>
      </c>
      <c r="U149" s="559">
        <f t="shared" si="27"/>
        <v>0</v>
      </c>
      <c r="V149" s="185">
        <f t="shared" si="27"/>
        <v>0</v>
      </c>
      <c r="W149" s="559">
        <f t="shared" si="27"/>
        <v>0</v>
      </c>
      <c r="X149" s="185">
        <v>0.55000000000000004</v>
      </c>
      <c r="Y149" s="185">
        <f t="shared" si="27"/>
        <v>0</v>
      </c>
      <c r="Z149" s="559">
        <f>SUM(Z148)</f>
        <v>0</v>
      </c>
      <c r="AA149" s="185">
        <f>SUM(AA148)</f>
        <v>0</v>
      </c>
      <c r="AB149" s="559">
        <f>SUM(AB148)</f>
        <v>0</v>
      </c>
      <c r="AC149" s="184"/>
      <c r="AD149" s="278">
        <f t="shared" si="22"/>
        <v>0</v>
      </c>
      <c r="AE149" s="279" t="b">
        <f t="shared" si="23"/>
        <v>1</v>
      </c>
    </row>
    <row r="150" spans="1:31" ht="42.75">
      <c r="A150" s="4">
        <f>+A148+1</f>
        <v>6</v>
      </c>
      <c r="B150" s="3" t="s">
        <v>26</v>
      </c>
      <c r="C150" s="17"/>
      <c r="D150" s="276"/>
      <c r="E150" s="17"/>
      <c r="F150" s="276"/>
      <c r="G150" s="276"/>
      <c r="H150" s="276"/>
      <c r="I150" s="359"/>
      <c r="J150" s="276"/>
      <c r="K150" s="17"/>
      <c r="L150" s="276"/>
      <c r="M150" s="17"/>
      <c r="N150" s="276"/>
      <c r="O150" s="239"/>
      <c r="P150" s="17"/>
      <c r="Q150" s="276"/>
      <c r="R150" s="17"/>
      <c r="S150" s="276"/>
      <c r="T150" s="17"/>
      <c r="U150" s="276"/>
      <c r="V150" s="17"/>
      <c r="W150" s="276"/>
      <c r="X150" s="239"/>
      <c r="Y150" s="17"/>
      <c r="Z150" s="276"/>
      <c r="AA150" s="17"/>
      <c r="AB150" s="276"/>
      <c r="AC150" s="3"/>
      <c r="AD150" s="193">
        <f t="shared" si="22"/>
        <v>0</v>
      </c>
      <c r="AE150" s="190" t="b">
        <f t="shared" si="23"/>
        <v>1</v>
      </c>
    </row>
    <row r="151" spans="1:31" ht="16.5">
      <c r="A151" s="2">
        <v>6.01</v>
      </c>
      <c r="B151" s="12" t="s">
        <v>27</v>
      </c>
      <c r="C151" s="17"/>
      <c r="D151" s="276"/>
      <c r="E151" s="17"/>
      <c r="F151" s="276"/>
      <c r="G151" s="276"/>
      <c r="H151" s="276"/>
      <c r="I151" s="359"/>
      <c r="J151" s="276"/>
      <c r="K151" s="17"/>
      <c r="L151" s="276"/>
      <c r="M151" s="17"/>
      <c r="N151" s="276"/>
      <c r="O151" s="239"/>
      <c r="P151" s="17"/>
      <c r="Q151" s="276"/>
      <c r="R151" s="17"/>
      <c r="S151" s="276"/>
      <c r="T151" s="17"/>
      <c r="U151" s="276"/>
      <c r="V151" s="17"/>
      <c r="W151" s="276"/>
      <c r="X151" s="233">
        <v>0.2</v>
      </c>
      <c r="Y151" s="17"/>
      <c r="Z151" s="276"/>
      <c r="AA151" s="17"/>
      <c r="AB151" s="276"/>
      <c r="AC151" s="12"/>
      <c r="AD151" s="193">
        <f t="shared" si="22"/>
        <v>0</v>
      </c>
      <c r="AE151" s="190" t="b">
        <f t="shared" si="23"/>
        <v>1</v>
      </c>
    </row>
    <row r="152" spans="1:31" ht="16.5">
      <c r="A152" s="2"/>
      <c r="B152" s="5" t="s">
        <v>28</v>
      </c>
      <c r="C152" s="262"/>
      <c r="D152" s="271"/>
      <c r="E152" s="262"/>
      <c r="F152" s="271"/>
      <c r="G152" s="271"/>
      <c r="H152" s="271"/>
      <c r="I152" s="539"/>
      <c r="J152" s="271"/>
      <c r="K152" s="262"/>
      <c r="L152" s="271"/>
      <c r="M152" s="262"/>
      <c r="N152" s="271"/>
      <c r="O152" s="233">
        <v>0.2</v>
      </c>
      <c r="P152" s="262"/>
      <c r="Q152" s="271"/>
      <c r="R152" s="262"/>
      <c r="S152" s="271"/>
      <c r="T152" s="262"/>
      <c r="U152" s="271"/>
      <c r="V152" s="262"/>
      <c r="W152" s="271"/>
      <c r="X152" s="233">
        <f>0.2/12*9</f>
        <v>0.15</v>
      </c>
      <c r="Y152" s="262"/>
      <c r="Z152" s="271"/>
      <c r="AA152" s="262">
        <f t="shared" ref="AA152:AB155" si="28">Y152+V152+T152</f>
        <v>0</v>
      </c>
      <c r="AB152" s="271">
        <f t="shared" si="28"/>
        <v>0</v>
      </c>
      <c r="AC152" s="5"/>
      <c r="AD152" s="193">
        <f t="shared" si="22"/>
        <v>0</v>
      </c>
      <c r="AE152" s="190" t="b">
        <f t="shared" si="23"/>
        <v>1</v>
      </c>
    </row>
    <row r="153" spans="1:31" ht="16.5">
      <c r="A153" s="2"/>
      <c r="B153" s="5" t="s">
        <v>29</v>
      </c>
      <c r="C153" s="262"/>
      <c r="D153" s="271"/>
      <c r="E153" s="262"/>
      <c r="F153" s="271"/>
      <c r="G153" s="271"/>
      <c r="H153" s="271"/>
      <c r="I153" s="539"/>
      <c r="J153" s="271"/>
      <c r="K153" s="262"/>
      <c r="L153" s="271"/>
      <c r="M153" s="262"/>
      <c r="N153" s="271"/>
      <c r="O153" s="233">
        <f>0.2/12*9</f>
        <v>0.15</v>
      </c>
      <c r="P153" s="262"/>
      <c r="Q153" s="271"/>
      <c r="R153" s="262"/>
      <c r="S153" s="271"/>
      <c r="T153" s="262"/>
      <c r="U153" s="271"/>
      <c r="V153" s="262"/>
      <c r="W153" s="271"/>
      <c r="X153" s="233">
        <f>0.2/12*6</f>
        <v>0.1</v>
      </c>
      <c r="Y153" s="262"/>
      <c r="Z153" s="271"/>
      <c r="AA153" s="262">
        <f t="shared" si="28"/>
        <v>0</v>
      </c>
      <c r="AB153" s="271">
        <f t="shared" si="28"/>
        <v>0</v>
      </c>
      <c r="AC153" s="5"/>
      <c r="AD153" s="193">
        <f t="shared" si="22"/>
        <v>0</v>
      </c>
      <c r="AE153" s="190" t="b">
        <f t="shared" si="23"/>
        <v>1</v>
      </c>
    </row>
    <row r="154" spans="1:31" ht="16.5">
      <c r="A154" s="2"/>
      <c r="B154" s="5" t="s">
        <v>30</v>
      </c>
      <c r="C154" s="262"/>
      <c r="D154" s="271"/>
      <c r="E154" s="262"/>
      <c r="F154" s="271"/>
      <c r="G154" s="271"/>
      <c r="H154" s="271"/>
      <c r="I154" s="539"/>
      <c r="J154" s="271"/>
      <c r="K154" s="262"/>
      <c r="L154" s="271"/>
      <c r="M154" s="262"/>
      <c r="N154" s="271"/>
      <c r="O154" s="233">
        <f>0.2/12*6</f>
        <v>0.1</v>
      </c>
      <c r="P154" s="262"/>
      <c r="Q154" s="271"/>
      <c r="R154" s="262"/>
      <c r="S154" s="271"/>
      <c r="T154" s="262"/>
      <c r="U154" s="271"/>
      <c r="V154" s="262"/>
      <c r="W154" s="271"/>
      <c r="X154" s="233">
        <f>0.2/12*3</f>
        <v>0.05</v>
      </c>
      <c r="Y154" s="262"/>
      <c r="Z154" s="271"/>
      <c r="AA154" s="262">
        <f t="shared" si="28"/>
        <v>0</v>
      </c>
      <c r="AB154" s="271">
        <f t="shared" si="28"/>
        <v>0</v>
      </c>
      <c r="AC154" s="5"/>
      <c r="AD154" s="193">
        <f t="shared" si="22"/>
        <v>0</v>
      </c>
      <c r="AE154" s="190" t="b">
        <f t="shared" si="23"/>
        <v>1</v>
      </c>
    </row>
    <row r="155" spans="1:31" ht="16.5">
      <c r="A155" s="2"/>
      <c r="B155" s="5" t="s">
        <v>31</v>
      </c>
      <c r="C155" s="262"/>
      <c r="D155" s="271"/>
      <c r="E155" s="262"/>
      <c r="F155" s="271"/>
      <c r="G155" s="271"/>
      <c r="H155" s="271"/>
      <c r="I155" s="539"/>
      <c r="J155" s="271"/>
      <c r="K155" s="262"/>
      <c r="L155" s="271"/>
      <c r="M155" s="262"/>
      <c r="N155" s="271"/>
      <c r="O155" s="233">
        <f>0.2/12*3</f>
        <v>0.05</v>
      </c>
      <c r="P155" s="262"/>
      <c r="Q155" s="271"/>
      <c r="R155" s="262"/>
      <c r="S155" s="271"/>
      <c r="T155" s="262"/>
      <c r="U155" s="271"/>
      <c r="V155" s="262"/>
      <c r="W155" s="271"/>
      <c r="X155" s="233"/>
      <c r="Y155" s="262"/>
      <c r="Z155" s="271"/>
      <c r="AA155" s="262">
        <f t="shared" si="28"/>
        <v>0</v>
      </c>
      <c r="AB155" s="271">
        <f t="shared" si="28"/>
        <v>0</v>
      </c>
      <c r="AC155" s="5"/>
      <c r="AD155" s="193">
        <f t="shared" si="22"/>
        <v>0</v>
      </c>
      <c r="AE155" s="190" t="b">
        <f t="shared" si="23"/>
        <v>1</v>
      </c>
    </row>
    <row r="156" spans="1:31" s="279" customFormat="1" ht="16.5">
      <c r="A156" s="182"/>
      <c r="B156" s="185" t="s">
        <v>16</v>
      </c>
      <c r="C156" s="185"/>
      <c r="D156" s="559"/>
      <c r="E156" s="185"/>
      <c r="F156" s="559"/>
      <c r="G156" s="559"/>
      <c r="H156" s="559"/>
      <c r="I156" s="354"/>
      <c r="J156" s="559"/>
      <c r="K156" s="185"/>
      <c r="L156" s="559"/>
      <c r="M156" s="185"/>
      <c r="N156" s="559"/>
      <c r="O156" s="277"/>
      <c r="P156" s="185"/>
      <c r="Q156" s="559"/>
      <c r="R156" s="185"/>
      <c r="S156" s="559"/>
      <c r="T156" s="185"/>
      <c r="U156" s="559"/>
      <c r="V156" s="185"/>
      <c r="W156" s="559"/>
      <c r="X156" s="277"/>
      <c r="Y156" s="185">
        <f>SUM(Y152:Y155)</f>
        <v>0</v>
      </c>
      <c r="Z156" s="559">
        <f>SUM(Z152:Z155)</f>
        <v>0</v>
      </c>
      <c r="AA156" s="185">
        <f>SUM(AA152:AA155)</f>
        <v>0</v>
      </c>
      <c r="AB156" s="559">
        <f>SUM(AB152:AB155)</f>
        <v>0</v>
      </c>
      <c r="AC156" s="185"/>
      <c r="AD156" s="278">
        <f t="shared" si="22"/>
        <v>0</v>
      </c>
      <c r="AE156" s="279" t="b">
        <f t="shared" si="23"/>
        <v>1</v>
      </c>
    </row>
    <row r="157" spans="1:31" ht="28.5">
      <c r="A157" s="2">
        <f>+A151+0.01</f>
        <v>6.02</v>
      </c>
      <c r="B157" s="3" t="s">
        <v>32</v>
      </c>
      <c r="C157" s="17"/>
      <c r="D157" s="276"/>
      <c r="E157" s="17"/>
      <c r="F157" s="276"/>
      <c r="G157" s="276"/>
      <c r="H157" s="276"/>
      <c r="I157" s="359"/>
      <c r="J157" s="276"/>
      <c r="K157" s="17"/>
      <c r="L157" s="276"/>
      <c r="M157" s="17"/>
      <c r="N157" s="276"/>
      <c r="O157" s="244"/>
      <c r="P157" s="17"/>
      <c r="Q157" s="276"/>
      <c r="R157" s="17"/>
      <c r="S157" s="276"/>
      <c r="T157" s="17"/>
      <c r="U157" s="276"/>
      <c r="V157" s="17"/>
      <c r="W157" s="276"/>
      <c r="X157" s="244"/>
      <c r="Y157" s="17"/>
      <c r="Z157" s="276"/>
      <c r="AA157" s="17"/>
      <c r="AB157" s="276"/>
      <c r="AC157" s="3"/>
      <c r="AD157" s="193">
        <f t="shared" si="22"/>
        <v>0</v>
      </c>
      <c r="AE157" s="190" t="b">
        <f t="shared" si="23"/>
        <v>1</v>
      </c>
    </row>
    <row r="158" spans="1:31" ht="16.5">
      <c r="A158" s="2"/>
      <c r="B158" s="5" t="s">
        <v>28</v>
      </c>
      <c r="C158" s="262"/>
      <c r="D158" s="271"/>
      <c r="E158" s="262"/>
      <c r="F158" s="271"/>
      <c r="G158" s="271"/>
      <c r="H158" s="271"/>
      <c r="I158" s="539"/>
      <c r="J158" s="271"/>
      <c r="K158" s="262"/>
      <c r="L158" s="271"/>
      <c r="M158" s="262"/>
      <c r="N158" s="271"/>
      <c r="O158" s="233">
        <v>0.2</v>
      </c>
      <c r="P158" s="262"/>
      <c r="Q158" s="271"/>
      <c r="R158" s="262"/>
      <c r="S158" s="271"/>
      <c r="T158" s="262"/>
      <c r="U158" s="271"/>
      <c r="V158" s="262"/>
      <c r="W158" s="271"/>
      <c r="X158" s="233">
        <v>0.2</v>
      </c>
      <c r="Y158" s="262"/>
      <c r="Z158" s="271"/>
      <c r="AA158" s="262">
        <f t="shared" ref="AA158:AB161" si="29">Y158+V158+T158</f>
        <v>0</v>
      </c>
      <c r="AB158" s="271">
        <f t="shared" si="29"/>
        <v>0</v>
      </c>
      <c r="AC158" s="5"/>
      <c r="AD158" s="193">
        <f t="shared" si="22"/>
        <v>0</v>
      </c>
      <c r="AE158" s="190" t="b">
        <f t="shared" si="23"/>
        <v>1</v>
      </c>
    </row>
    <row r="159" spans="1:31" ht="16.5">
      <c r="A159" s="2"/>
      <c r="B159" s="5" t="s">
        <v>29</v>
      </c>
      <c r="C159" s="262"/>
      <c r="D159" s="271"/>
      <c r="E159" s="262"/>
      <c r="F159" s="271"/>
      <c r="G159" s="271"/>
      <c r="H159" s="271"/>
      <c r="I159" s="539"/>
      <c r="J159" s="271"/>
      <c r="K159" s="262"/>
      <c r="L159" s="271"/>
      <c r="M159" s="262"/>
      <c r="N159" s="271"/>
      <c r="O159" s="233">
        <f>0.2/12*9</f>
        <v>0.15</v>
      </c>
      <c r="P159" s="262"/>
      <c r="Q159" s="271"/>
      <c r="R159" s="262"/>
      <c r="S159" s="271"/>
      <c r="T159" s="262"/>
      <c r="U159" s="271"/>
      <c r="V159" s="262"/>
      <c r="W159" s="271"/>
      <c r="X159" s="233">
        <v>0.15</v>
      </c>
      <c r="Y159" s="262"/>
      <c r="Z159" s="271"/>
      <c r="AA159" s="262">
        <f t="shared" si="29"/>
        <v>0</v>
      </c>
      <c r="AB159" s="271">
        <f t="shared" si="29"/>
        <v>0</v>
      </c>
      <c r="AC159" s="5"/>
      <c r="AD159" s="193">
        <f t="shared" si="22"/>
        <v>0</v>
      </c>
      <c r="AE159" s="190" t="b">
        <f t="shared" si="23"/>
        <v>1</v>
      </c>
    </row>
    <row r="160" spans="1:31" ht="16.5">
      <c r="A160" s="2"/>
      <c r="B160" s="5" t="s">
        <v>30</v>
      </c>
      <c r="C160" s="262"/>
      <c r="D160" s="271"/>
      <c r="E160" s="262"/>
      <c r="F160" s="271"/>
      <c r="G160" s="271"/>
      <c r="H160" s="271"/>
      <c r="I160" s="539"/>
      <c r="J160" s="271"/>
      <c r="K160" s="262"/>
      <c r="L160" s="271"/>
      <c r="M160" s="262"/>
      <c r="N160" s="271"/>
      <c r="O160" s="233">
        <f>0.2/12*6</f>
        <v>0.1</v>
      </c>
      <c r="P160" s="262"/>
      <c r="Q160" s="271"/>
      <c r="R160" s="262"/>
      <c r="S160" s="271"/>
      <c r="T160" s="262"/>
      <c r="U160" s="271"/>
      <c r="V160" s="262"/>
      <c r="W160" s="271"/>
      <c r="X160" s="233">
        <v>0.1</v>
      </c>
      <c r="Y160" s="262"/>
      <c r="Z160" s="271"/>
      <c r="AA160" s="262">
        <f t="shared" si="29"/>
        <v>0</v>
      </c>
      <c r="AB160" s="271">
        <f t="shared" si="29"/>
        <v>0</v>
      </c>
      <c r="AC160" s="5"/>
      <c r="AD160" s="193">
        <f t="shared" si="22"/>
        <v>0</v>
      </c>
      <c r="AE160" s="190" t="b">
        <f t="shared" si="23"/>
        <v>1</v>
      </c>
    </row>
    <row r="161" spans="1:31" ht="16.5">
      <c r="A161" s="2"/>
      <c r="B161" s="5" t="s">
        <v>31</v>
      </c>
      <c r="C161" s="262"/>
      <c r="D161" s="271"/>
      <c r="E161" s="262"/>
      <c r="F161" s="271"/>
      <c r="G161" s="271"/>
      <c r="H161" s="271"/>
      <c r="I161" s="539"/>
      <c r="J161" s="271"/>
      <c r="K161" s="262"/>
      <c r="L161" s="271"/>
      <c r="M161" s="262"/>
      <c r="N161" s="271"/>
      <c r="O161" s="233">
        <v>0.05</v>
      </c>
      <c r="P161" s="262"/>
      <c r="Q161" s="271"/>
      <c r="R161" s="262"/>
      <c r="S161" s="271"/>
      <c r="T161" s="262"/>
      <c r="U161" s="271"/>
      <c r="V161" s="262"/>
      <c r="W161" s="271"/>
      <c r="X161" s="233">
        <v>0.05</v>
      </c>
      <c r="Y161" s="262"/>
      <c r="Z161" s="271"/>
      <c r="AA161" s="262">
        <f t="shared" si="29"/>
        <v>0</v>
      </c>
      <c r="AB161" s="271">
        <f t="shared" si="29"/>
        <v>0</v>
      </c>
      <c r="AC161" s="5"/>
      <c r="AD161" s="193">
        <f t="shared" si="22"/>
        <v>0</v>
      </c>
      <c r="AE161" s="190" t="b">
        <f t="shared" si="23"/>
        <v>1</v>
      </c>
    </row>
    <row r="162" spans="1:31" s="279" customFormat="1" ht="16.5">
      <c r="A162" s="182"/>
      <c r="B162" s="185" t="s">
        <v>16</v>
      </c>
      <c r="C162" s="185"/>
      <c r="D162" s="559"/>
      <c r="E162" s="185"/>
      <c r="F162" s="559"/>
      <c r="G162" s="559"/>
      <c r="H162" s="559"/>
      <c r="I162" s="354"/>
      <c r="J162" s="559"/>
      <c r="K162" s="185"/>
      <c r="L162" s="559"/>
      <c r="M162" s="185"/>
      <c r="N162" s="559"/>
      <c r="O162" s="277"/>
      <c r="P162" s="185"/>
      <c r="Q162" s="559"/>
      <c r="R162" s="185"/>
      <c r="S162" s="559"/>
      <c r="T162" s="185"/>
      <c r="U162" s="559"/>
      <c r="V162" s="185"/>
      <c r="W162" s="559"/>
      <c r="X162" s="277"/>
      <c r="Y162" s="185">
        <f>SUM(Y158:Y161)</f>
        <v>0</v>
      </c>
      <c r="Z162" s="559">
        <f>SUM(Z158:Z161)</f>
        <v>0</v>
      </c>
      <c r="AA162" s="185">
        <f>SUM(AA158:AA161)</f>
        <v>0</v>
      </c>
      <c r="AB162" s="559">
        <f>SUM(AB158:AB161)</f>
        <v>0</v>
      </c>
      <c r="AC162" s="185"/>
      <c r="AD162" s="278">
        <f t="shared" si="22"/>
        <v>0</v>
      </c>
      <c r="AE162" s="279" t="b">
        <f t="shared" si="23"/>
        <v>1</v>
      </c>
    </row>
    <row r="163" spans="1:31" ht="16.5">
      <c r="A163" s="2">
        <v>6.03</v>
      </c>
      <c r="B163" s="3" t="s">
        <v>33</v>
      </c>
      <c r="C163" s="17"/>
      <c r="D163" s="276"/>
      <c r="E163" s="17"/>
      <c r="F163" s="276"/>
      <c r="G163" s="276"/>
      <c r="H163" s="276"/>
      <c r="I163" s="359"/>
      <c r="J163" s="276"/>
      <c r="K163" s="17"/>
      <c r="L163" s="276"/>
      <c r="M163" s="17"/>
      <c r="N163" s="276"/>
      <c r="O163" s="244"/>
      <c r="P163" s="17"/>
      <c r="Q163" s="276"/>
      <c r="R163" s="17"/>
      <c r="S163" s="276"/>
      <c r="T163" s="17"/>
      <c r="U163" s="276"/>
      <c r="V163" s="17"/>
      <c r="W163" s="276"/>
      <c r="X163" s="244"/>
      <c r="Y163" s="17"/>
      <c r="Z163" s="276"/>
      <c r="AA163" s="17"/>
      <c r="AB163" s="276"/>
      <c r="AC163" s="3"/>
      <c r="AD163" s="193">
        <f t="shared" si="22"/>
        <v>0</v>
      </c>
      <c r="AE163" s="190" t="b">
        <f t="shared" si="23"/>
        <v>1</v>
      </c>
    </row>
    <row r="164" spans="1:31" ht="16.5">
      <c r="A164" s="2"/>
      <c r="B164" s="5" t="s">
        <v>28</v>
      </c>
      <c r="C164" s="262"/>
      <c r="D164" s="271"/>
      <c r="E164" s="262"/>
      <c r="F164" s="271"/>
      <c r="G164" s="271"/>
      <c r="H164" s="271"/>
      <c r="I164" s="539"/>
      <c r="J164" s="271"/>
      <c r="K164" s="262"/>
      <c r="L164" s="271"/>
      <c r="M164" s="262"/>
      <c r="N164" s="271"/>
      <c r="O164" s="234">
        <v>0.06</v>
      </c>
      <c r="P164" s="262"/>
      <c r="Q164" s="271"/>
      <c r="R164" s="262"/>
      <c r="S164" s="271"/>
      <c r="T164" s="262"/>
      <c r="U164" s="271"/>
      <c r="V164" s="262"/>
      <c r="W164" s="271"/>
      <c r="X164" s="234">
        <v>0.06</v>
      </c>
      <c r="Y164" s="262"/>
      <c r="Z164" s="271"/>
      <c r="AA164" s="262">
        <f t="shared" ref="AA164:AB167" si="30">Y164+V164+T164</f>
        <v>0</v>
      </c>
      <c r="AB164" s="271">
        <f t="shared" si="30"/>
        <v>0</v>
      </c>
      <c r="AC164" s="5"/>
      <c r="AD164" s="193">
        <f t="shared" si="22"/>
        <v>0</v>
      </c>
      <c r="AE164" s="190" t="b">
        <f t="shared" si="23"/>
        <v>1</v>
      </c>
    </row>
    <row r="165" spans="1:31" ht="16.5">
      <c r="A165" s="2"/>
      <c r="B165" s="5" t="s">
        <v>29</v>
      </c>
      <c r="C165" s="262"/>
      <c r="D165" s="271"/>
      <c r="E165" s="262"/>
      <c r="F165" s="271"/>
      <c r="G165" s="271"/>
      <c r="H165" s="271"/>
      <c r="I165" s="539"/>
      <c r="J165" s="271"/>
      <c r="K165" s="262"/>
      <c r="L165" s="271"/>
      <c r="M165" s="262"/>
      <c r="N165" s="271"/>
      <c r="O165" s="234">
        <f>0.06/12*9</f>
        <v>4.4999999999999998E-2</v>
      </c>
      <c r="P165" s="262"/>
      <c r="Q165" s="271"/>
      <c r="R165" s="262"/>
      <c r="S165" s="271"/>
      <c r="T165" s="262"/>
      <c r="U165" s="271"/>
      <c r="V165" s="262"/>
      <c r="W165" s="271"/>
      <c r="X165" s="234">
        <v>4.4999999999999998E-2</v>
      </c>
      <c r="Y165" s="262"/>
      <c r="Z165" s="271"/>
      <c r="AA165" s="262">
        <f t="shared" si="30"/>
        <v>0</v>
      </c>
      <c r="AB165" s="271">
        <f t="shared" si="30"/>
        <v>0</v>
      </c>
      <c r="AC165" s="5"/>
      <c r="AD165" s="193">
        <f t="shared" si="22"/>
        <v>0</v>
      </c>
      <c r="AE165" s="190" t="b">
        <f t="shared" si="23"/>
        <v>1</v>
      </c>
    </row>
    <row r="166" spans="1:31" ht="16.5">
      <c r="A166" s="2"/>
      <c r="B166" s="5" t="s">
        <v>30</v>
      </c>
      <c r="C166" s="262"/>
      <c r="D166" s="271"/>
      <c r="E166" s="262"/>
      <c r="F166" s="271"/>
      <c r="G166" s="271"/>
      <c r="H166" s="271"/>
      <c r="I166" s="539"/>
      <c r="J166" s="271"/>
      <c r="K166" s="262"/>
      <c r="L166" s="271"/>
      <c r="M166" s="262"/>
      <c r="N166" s="271"/>
      <c r="O166" s="234">
        <f>0.06/12*6</f>
        <v>0.03</v>
      </c>
      <c r="P166" s="262"/>
      <c r="Q166" s="271"/>
      <c r="R166" s="262"/>
      <c r="S166" s="271"/>
      <c r="T166" s="262"/>
      <c r="U166" s="271"/>
      <c r="V166" s="262"/>
      <c r="W166" s="271"/>
      <c r="X166" s="234">
        <v>0.03</v>
      </c>
      <c r="Y166" s="262"/>
      <c r="Z166" s="271"/>
      <c r="AA166" s="262">
        <f t="shared" si="30"/>
        <v>0</v>
      </c>
      <c r="AB166" s="271">
        <f t="shared" si="30"/>
        <v>0</v>
      </c>
      <c r="AC166" s="5"/>
      <c r="AD166" s="193">
        <f t="shared" si="22"/>
        <v>0</v>
      </c>
      <c r="AE166" s="190" t="b">
        <f t="shared" si="23"/>
        <v>1</v>
      </c>
    </row>
    <row r="167" spans="1:31" ht="16.5">
      <c r="A167" s="2"/>
      <c r="B167" s="5" t="s">
        <v>31</v>
      </c>
      <c r="C167" s="262"/>
      <c r="D167" s="271"/>
      <c r="E167" s="262"/>
      <c r="F167" s="271"/>
      <c r="G167" s="271"/>
      <c r="H167" s="271"/>
      <c r="I167" s="539"/>
      <c r="J167" s="271"/>
      <c r="K167" s="262"/>
      <c r="L167" s="271"/>
      <c r="M167" s="262"/>
      <c r="N167" s="271"/>
      <c r="O167" s="234">
        <f>0.06/12*3</f>
        <v>1.4999999999999999E-2</v>
      </c>
      <c r="P167" s="262"/>
      <c r="Q167" s="271"/>
      <c r="R167" s="262"/>
      <c r="S167" s="271"/>
      <c r="T167" s="262"/>
      <c r="U167" s="271"/>
      <c r="V167" s="262"/>
      <c r="W167" s="271"/>
      <c r="X167" s="234">
        <v>1.4999999999999999E-2</v>
      </c>
      <c r="Y167" s="262"/>
      <c r="Z167" s="271"/>
      <c r="AA167" s="262">
        <f t="shared" si="30"/>
        <v>0</v>
      </c>
      <c r="AB167" s="271">
        <f t="shared" si="30"/>
        <v>0</v>
      </c>
      <c r="AC167" s="5"/>
      <c r="AD167" s="193">
        <f t="shared" si="22"/>
        <v>0</v>
      </c>
      <c r="AE167" s="190" t="b">
        <f t="shared" si="23"/>
        <v>1</v>
      </c>
    </row>
    <row r="168" spans="1:31" s="279" customFormat="1" ht="16.5">
      <c r="A168" s="182"/>
      <c r="B168" s="185" t="s">
        <v>16</v>
      </c>
      <c r="C168" s="185"/>
      <c r="D168" s="559"/>
      <c r="E168" s="185"/>
      <c r="F168" s="559"/>
      <c r="G168" s="559"/>
      <c r="H168" s="559"/>
      <c r="I168" s="354"/>
      <c r="J168" s="559"/>
      <c r="K168" s="185"/>
      <c r="L168" s="559"/>
      <c r="M168" s="185"/>
      <c r="N168" s="559"/>
      <c r="O168" s="277"/>
      <c r="P168" s="185"/>
      <c r="Q168" s="559"/>
      <c r="R168" s="185"/>
      <c r="S168" s="559"/>
      <c r="T168" s="185"/>
      <c r="U168" s="559"/>
      <c r="V168" s="185"/>
      <c r="W168" s="559"/>
      <c r="X168" s="277"/>
      <c r="Y168" s="185">
        <f>SUM(Y164:Y167)</f>
        <v>0</v>
      </c>
      <c r="Z168" s="559">
        <f t="shared" ref="Z168:AB168" si="31">SUM(Z164:Z167)</f>
        <v>0</v>
      </c>
      <c r="AA168" s="185">
        <f>SUM(AA164:AA167)</f>
        <v>0</v>
      </c>
      <c r="AB168" s="559">
        <f t="shared" si="31"/>
        <v>0</v>
      </c>
      <c r="AC168" s="185"/>
      <c r="AD168" s="278">
        <f t="shared" si="22"/>
        <v>0</v>
      </c>
      <c r="AE168" s="279" t="b">
        <f t="shared" si="23"/>
        <v>1</v>
      </c>
    </row>
    <row r="169" spans="1:31" ht="28.5">
      <c r="A169" s="2">
        <v>6.04</v>
      </c>
      <c r="B169" s="3" t="s">
        <v>34</v>
      </c>
      <c r="C169" s="17"/>
      <c r="D169" s="276"/>
      <c r="E169" s="17"/>
      <c r="F169" s="276"/>
      <c r="G169" s="276"/>
      <c r="H169" s="276"/>
      <c r="I169" s="359"/>
      <c r="J169" s="276"/>
      <c r="K169" s="17"/>
      <c r="L169" s="276"/>
      <c r="M169" s="17"/>
      <c r="N169" s="276"/>
      <c r="O169" s="244"/>
      <c r="P169" s="17"/>
      <c r="Q169" s="276"/>
      <c r="R169" s="17"/>
      <c r="S169" s="276"/>
      <c r="T169" s="17"/>
      <c r="U169" s="276"/>
      <c r="V169" s="17"/>
      <c r="W169" s="276"/>
      <c r="X169" s="244"/>
      <c r="Y169" s="17"/>
      <c r="Z169" s="276"/>
      <c r="AA169" s="17"/>
      <c r="AB169" s="276"/>
      <c r="AC169" s="3"/>
      <c r="AD169" s="193">
        <f t="shared" si="22"/>
        <v>0</v>
      </c>
      <c r="AE169" s="190" t="b">
        <f t="shared" si="23"/>
        <v>1</v>
      </c>
    </row>
    <row r="170" spans="1:31" ht="16.5">
      <c r="A170" s="2"/>
      <c r="B170" s="5" t="s">
        <v>28</v>
      </c>
      <c r="C170" s="262"/>
      <c r="D170" s="271"/>
      <c r="E170" s="262"/>
      <c r="F170" s="271"/>
      <c r="G170" s="271"/>
      <c r="H170" s="271"/>
      <c r="I170" s="539"/>
      <c r="J170" s="271"/>
      <c r="K170" s="262"/>
      <c r="L170" s="271"/>
      <c r="M170" s="262"/>
      <c r="N170" s="271"/>
      <c r="O170" s="234">
        <f>0.06</f>
        <v>0.06</v>
      </c>
      <c r="P170" s="262"/>
      <c r="Q170" s="271"/>
      <c r="R170" s="262"/>
      <c r="S170" s="271"/>
      <c r="T170" s="262"/>
      <c r="U170" s="271"/>
      <c r="V170" s="262"/>
      <c r="W170" s="271"/>
      <c r="X170" s="234">
        <v>0.06</v>
      </c>
      <c r="Y170" s="262"/>
      <c r="Z170" s="271"/>
      <c r="AA170" s="262">
        <f t="shared" ref="AA170:AB173" si="32">Y170+V170+T170</f>
        <v>0</v>
      </c>
      <c r="AB170" s="271">
        <f t="shared" si="32"/>
        <v>0</v>
      </c>
      <c r="AC170" s="5"/>
      <c r="AD170" s="193">
        <f t="shared" si="22"/>
        <v>0</v>
      </c>
      <c r="AE170" s="190" t="b">
        <f t="shared" si="23"/>
        <v>1</v>
      </c>
    </row>
    <row r="171" spans="1:31" ht="16.5">
      <c r="A171" s="2"/>
      <c r="B171" s="5" t="s">
        <v>29</v>
      </c>
      <c r="C171" s="262"/>
      <c r="D171" s="271"/>
      <c r="E171" s="262"/>
      <c r="F171" s="271"/>
      <c r="G171" s="271"/>
      <c r="H171" s="271"/>
      <c r="I171" s="539"/>
      <c r="J171" s="271"/>
      <c r="K171" s="262"/>
      <c r="L171" s="271"/>
      <c r="M171" s="262"/>
      <c r="N171" s="271"/>
      <c r="O171" s="234">
        <f>0.06/12*9</f>
        <v>4.4999999999999998E-2</v>
      </c>
      <c r="P171" s="262"/>
      <c r="Q171" s="271"/>
      <c r="R171" s="262"/>
      <c r="S171" s="271"/>
      <c r="T171" s="262"/>
      <c r="U171" s="271"/>
      <c r="V171" s="262"/>
      <c r="W171" s="271"/>
      <c r="X171" s="234">
        <v>4.4999999999999998E-2</v>
      </c>
      <c r="Y171" s="262"/>
      <c r="Z171" s="271"/>
      <c r="AA171" s="262">
        <f t="shared" si="32"/>
        <v>0</v>
      </c>
      <c r="AB171" s="271">
        <f t="shared" si="32"/>
        <v>0</v>
      </c>
      <c r="AC171" s="5"/>
      <c r="AD171" s="193">
        <f t="shared" si="22"/>
        <v>0</v>
      </c>
      <c r="AE171" s="190" t="b">
        <f t="shared" si="23"/>
        <v>1</v>
      </c>
    </row>
    <row r="172" spans="1:31" ht="16.5">
      <c r="A172" s="2"/>
      <c r="B172" s="5" t="s">
        <v>30</v>
      </c>
      <c r="C172" s="262"/>
      <c r="D172" s="271"/>
      <c r="E172" s="262"/>
      <c r="F172" s="271"/>
      <c r="G172" s="271"/>
      <c r="H172" s="271"/>
      <c r="I172" s="539"/>
      <c r="J172" s="271"/>
      <c r="K172" s="262"/>
      <c r="L172" s="271"/>
      <c r="M172" s="262"/>
      <c r="N172" s="271"/>
      <c r="O172" s="234">
        <f>0.06/12*6</f>
        <v>0.03</v>
      </c>
      <c r="P172" s="262"/>
      <c r="Q172" s="271"/>
      <c r="R172" s="262"/>
      <c r="S172" s="271"/>
      <c r="T172" s="262"/>
      <c r="U172" s="271"/>
      <c r="V172" s="262"/>
      <c r="W172" s="271"/>
      <c r="X172" s="234">
        <v>0.03</v>
      </c>
      <c r="Y172" s="262"/>
      <c r="Z172" s="271"/>
      <c r="AA172" s="262">
        <f t="shared" si="32"/>
        <v>0</v>
      </c>
      <c r="AB172" s="271">
        <f t="shared" si="32"/>
        <v>0</v>
      </c>
      <c r="AC172" s="5"/>
      <c r="AD172" s="193">
        <f t="shared" si="22"/>
        <v>0</v>
      </c>
      <c r="AE172" s="190" t="b">
        <f t="shared" si="23"/>
        <v>1</v>
      </c>
    </row>
    <row r="173" spans="1:31" ht="16.5">
      <c r="A173" s="2"/>
      <c r="B173" s="5" t="s">
        <v>31</v>
      </c>
      <c r="C173" s="262"/>
      <c r="D173" s="271"/>
      <c r="E173" s="262"/>
      <c r="F173" s="271"/>
      <c r="G173" s="271"/>
      <c r="H173" s="271"/>
      <c r="I173" s="539"/>
      <c r="J173" s="271"/>
      <c r="K173" s="262"/>
      <c r="L173" s="271"/>
      <c r="M173" s="262"/>
      <c r="N173" s="271"/>
      <c r="O173" s="234">
        <f>0.06/12*3</f>
        <v>1.4999999999999999E-2</v>
      </c>
      <c r="P173" s="262"/>
      <c r="Q173" s="271"/>
      <c r="R173" s="262"/>
      <c r="S173" s="271"/>
      <c r="T173" s="262"/>
      <c r="U173" s="271"/>
      <c r="V173" s="262"/>
      <c r="W173" s="271"/>
      <c r="X173" s="234">
        <v>1.4999999999999999E-2</v>
      </c>
      <c r="Y173" s="262"/>
      <c r="Z173" s="271"/>
      <c r="AA173" s="262">
        <f t="shared" si="32"/>
        <v>0</v>
      </c>
      <c r="AB173" s="271">
        <f t="shared" si="32"/>
        <v>0</v>
      </c>
      <c r="AC173" s="5"/>
      <c r="AD173" s="193">
        <f t="shared" si="22"/>
        <v>0</v>
      </c>
      <c r="AE173" s="190" t="b">
        <f t="shared" si="23"/>
        <v>1</v>
      </c>
    </row>
    <row r="174" spans="1:31" s="279" customFormat="1" ht="16.5">
      <c r="A174" s="182"/>
      <c r="B174" s="185" t="s">
        <v>16</v>
      </c>
      <c r="C174" s="185"/>
      <c r="D174" s="559"/>
      <c r="E174" s="185"/>
      <c r="F174" s="559"/>
      <c r="G174" s="559"/>
      <c r="H174" s="559"/>
      <c r="I174" s="354"/>
      <c r="J174" s="559"/>
      <c r="K174" s="185"/>
      <c r="L174" s="559"/>
      <c r="M174" s="185"/>
      <c r="N174" s="559"/>
      <c r="O174" s="277"/>
      <c r="P174" s="185"/>
      <c r="Q174" s="559"/>
      <c r="R174" s="185"/>
      <c r="S174" s="559"/>
      <c r="T174" s="185"/>
      <c r="U174" s="559"/>
      <c r="V174" s="185"/>
      <c r="W174" s="559"/>
      <c r="X174" s="277"/>
      <c r="Y174" s="185">
        <f>SUM(Y170:Y173)</f>
        <v>0</v>
      </c>
      <c r="Z174" s="559">
        <f t="shared" ref="Z174:AB174" si="33">SUM(Z170:Z173)</f>
        <v>0</v>
      </c>
      <c r="AA174" s="185">
        <f t="shared" si="33"/>
        <v>0</v>
      </c>
      <c r="AB174" s="559">
        <f t="shared" si="33"/>
        <v>0</v>
      </c>
      <c r="AC174" s="185"/>
      <c r="AD174" s="278">
        <f t="shared" si="22"/>
        <v>0</v>
      </c>
      <c r="AE174" s="279" t="b">
        <f t="shared" si="23"/>
        <v>1</v>
      </c>
    </row>
    <row r="175" spans="1:31" ht="16.5">
      <c r="A175" s="2">
        <v>6.05</v>
      </c>
      <c r="B175" s="3" t="s">
        <v>35</v>
      </c>
      <c r="C175" s="17"/>
      <c r="D175" s="276"/>
      <c r="E175" s="17"/>
      <c r="F175" s="276"/>
      <c r="G175" s="276"/>
      <c r="H175" s="276"/>
      <c r="I175" s="359"/>
      <c r="J175" s="276"/>
      <c r="K175" s="17"/>
      <c r="L175" s="276"/>
      <c r="M175" s="17"/>
      <c r="N175" s="276"/>
      <c r="O175" s="244"/>
      <c r="P175" s="17"/>
      <c r="Q175" s="276"/>
      <c r="R175" s="17"/>
      <c r="S175" s="276"/>
      <c r="T175" s="17"/>
      <c r="U175" s="276"/>
      <c r="V175" s="17"/>
      <c r="W175" s="276"/>
      <c r="X175" s="244"/>
      <c r="Y175" s="17"/>
      <c r="Z175" s="276"/>
      <c r="AA175" s="17"/>
      <c r="AB175" s="276"/>
      <c r="AC175" s="3"/>
      <c r="AD175" s="193">
        <f t="shared" si="22"/>
        <v>0</v>
      </c>
      <c r="AE175" s="190" t="b">
        <f t="shared" si="23"/>
        <v>1</v>
      </c>
    </row>
    <row r="176" spans="1:31" ht="16.5">
      <c r="A176" s="2"/>
      <c r="B176" s="5" t="s">
        <v>28</v>
      </c>
      <c r="C176" s="262"/>
      <c r="D176" s="271"/>
      <c r="E176" s="262"/>
      <c r="F176" s="271"/>
      <c r="G176" s="271"/>
      <c r="H176" s="271"/>
      <c r="I176" s="539"/>
      <c r="J176" s="271"/>
      <c r="K176" s="262"/>
      <c r="L176" s="271"/>
      <c r="M176" s="262"/>
      <c r="N176" s="271"/>
      <c r="O176" s="234">
        <f>0.06</f>
        <v>0.06</v>
      </c>
      <c r="P176" s="262"/>
      <c r="Q176" s="271"/>
      <c r="R176" s="262"/>
      <c r="S176" s="271"/>
      <c r="T176" s="262"/>
      <c r="U176" s="271"/>
      <c r="V176" s="262"/>
      <c r="W176" s="271"/>
      <c r="X176" s="234">
        <v>0.06</v>
      </c>
      <c r="Y176" s="262"/>
      <c r="Z176" s="271"/>
      <c r="AA176" s="262">
        <f t="shared" ref="AA176:AB179" si="34">Y176+V176+T176</f>
        <v>0</v>
      </c>
      <c r="AB176" s="271">
        <f t="shared" si="34"/>
        <v>0</v>
      </c>
      <c r="AC176" s="5"/>
      <c r="AD176" s="193">
        <f t="shared" si="22"/>
        <v>0</v>
      </c>
      <c r="AE176" s="190" t="b">
        <f t="shared" si="23"/>
        <v>1</v>
      </c>
    </row>
    <row r="177" spans="1:31" ht="16.5">
      <c r="A177" s="2"/>
      <c r="B177" s="5" t="s">
        <v>29</v>
      </c>
      <c r="C177" s="262"/>
      <c r="D177" s="271"/>
      <c r="E177" s="262"/>
      <c r="F177" s="271"/>
      <c r="G177" s="271"/>
      <c r="H177" s="271"/>
      <c r="I177" s="539"/>
      <c r="J177" s="271"/>
      <c r="K177" s="262"/>
      <c r="L177" s="271"/>
      <c r="M177" s="262"/>
      <c r="N177" s="271"/>
      <c r="O177" s="234">
        <f>0.06/12*9</f>
        <v>4.4999999999999998E-2</v>
      </c>
      <c r="P177" s="262"/>
      <c r="Q177" s="271"/>
      <c r="R177" s="262"/>
      <c r="S177" s="271"/>
      <c r="T177" s="262"/>
      <c r="U177" s="271"/>
      <c r="V177" s="262"/>
      <c r="W177" s="271"/>
      <c r="X177" s="234">
        <v>4.4999999999999998E-2</v>
      </c>
      <c r="Y177" s="262"/>
      <c r="Z177" s="271"/>
      <c r="AA177" s="262">
        <f t="shared" si="34"/>
        <v>0</v>
      </c>
      <c r="AB177" s="271">
        <f t="shared" si="34"/>
        <v>0</v>
      </c>
      <c r="AC177" s="5"/>
      <c r="AD177" s="193">
        <f t="shared" si="22"/>
        <v>0</v>
      </c>
      <c r="AE177" s="190" t="b">
        <f t="shared" si="23"/>
        <v>1</v>
      </c>
    </row>
    <row r="178" spans="1:31" ht="16.5">
      <c r="A178" s="2"/>
      <c r="B178" s="5" t="s">
        <v>30</v>
      </c>
      <c r="C178" s="262"/>
      <c r="D178" s="271"/>
      <c r="E178" s="262"/>
      <c r="F178" s="271"/>
      <c r="G178" s="271"/>
      <c r="H178" s="271"/>
      <c r="I178" s="539"/>
      <c r="J178" s="271"/>
      <c r="K178" s="262"/>
      <c r="L178" s="271"/>
      <c r="M178" s="262"/>
      <c r="N178" s="271"/>
      <c r="O178" s="234">
        <f>0.06/12*6</f>
        <v>0.03</v>
      </c>
      <c r="P178" s="262"/>
      <c r="Q178" s="271"/>
      <c r="R178" s="262"/>
      <c r="S178" s="271"/>
      <c r="T178" s="262"/>
      <c r="U178" s="271"/>
      <c r="V178" s="262"/>
      <c r="W178" s="271"/>
      <c r="X178" s="234">
        <v>0.03</v>
      </c>
      <c r="Y178" s="262"/>
      <c r="Z178" s="271"/>
      <c r="AA178" s="262">
        <f t="shared" si="34"/>
        <v>0</v>
      </c>
      <c r="AB178" s="271">
        <f t="shared" si="34"/>
        <v>0</v>
      </c>
      <c r="AC178" s="5"/>
      <c r="AD178" s="193">
        <f t="shared" si="22"/>
        <v>0</v>
      </c>
      <c r="AE178" s="190" t="b">
        <f t="shared" si="23"/>
        <v>1</v>
      </c>
    </row>
    <row r="179" spans="1:31" ht="16.5">
      <c r="A179" s="2"/>
      <c r="B179" s="5" t="s">
        <v>31</v>
      </c>
      <c r="C179" s="262"/>
      <c r="D179" s="271"/>
      <c r="E179" s="262"/>
      <c r="F179" s="271"/>
      <c r="G179" s="271"/>
      <c r="H179" s="271"/>
      <c r="I179" s="539"/>
      <c r="J179" s="271"/>
      <c r="K179" s="262"/>
      <c r="L179" s="271"/>
      <c r="M179" s="262"/>
      <c r="N179" s="271"/>
      <c r="O179" s="234">
        <f>0.06/12*3</f>
        <v>1.4999999999999999E-2</v>
      </c>
      <c r="P179" s="262"/>
      <c r="Q179" s="271"/>
      <c r="R179" s="262"/>
      <c r="S179" s="271"/>
      <c r="T179" s="262"/>
      <c r="U179" s="271"/>
      <c r="V179" s="262"/>
      <c r="W179" s="271"/>
      <c r="X179" s="234">
        <v>1.4999999999999999E-2</v>
      </c>
      <c r="Y179" s="262"/>
      <c r="Z179" s="271"/>
      <c r="AA179" s="262">
        <f t="shared" si="34"/>
        <v>0</v>
      </c>
      <c r="AB179" s="271">
        <f t="shared" si="34"/>
        <v>0</v>
      </c>
      <c r="AC179" s="5"/>
      <c r="AD179" s="193">
        <f t="shared" si="22"/>
        <v>0</v>
      </c>
      <c r="AE179" s="190" t="b">
        <f t="shared" si="23"/>
        <v>1</v>
      </c>
    </row>
    <row r="180" spans="1:31" s="279" customFormat="1" ht="16.5">
      <c r="A180" s="182"/>
      <c r="B180" s="185" t="s">
        <v>36</v>
      </c>
      <c r="C180" s="185"/>
      <c r="D180" s="559"/>
      <c r="E180" s="185"/>
      <c r="F180" s="559"/>
      <c r="G180" s="559"/>
      <c r="H180" s="559"/>
      <c r="I180" s="354"/>
      <c r="J180" s="559"/>
      <c r="K180" s="185"/>
      <c r="L180" s="559"/>
      <c r="M180" s="185"/>
      <c r="N180" s="559"/>
      <c r="O180" s="277"/>
      <c r="P180" s="185"/>
      <c r="Q180" s="559"/>
      <c r="R180" s="185"/>
      <c r="S180" s="559"/>
      <c r="T180" s="185"/>
      <c r="U180" s="559"/>
      <c r="V180" s="185"/>
      <c r="W180" s="559"/>
      <c r="X180" s="277"/>
      <c r="Y180" s="185">
        <f>SUM(Y176:Y179)</f>
        <v>0</v>
      </c>
      <c r="Z180" s="559">
        <f t="shared" ref="Z180:AB180" si="35">SUM(Z176:Z179)</f>
        <v>0</v>
      </c>
      <c r="AA180" s="185">
        <f t="shared" si="35"/>
        <v>0</v>
      </c>
      <c r="AB180" s="559">
        <f t="shared" si="35"/>
        <v>0</v>
      </c>
      <c r="AC180" s="185"/>
      <c r="AD180" s="278">
        <f t="shared" si="22"/>
        <v>0</v>
      </c>
      <c r="AE180" s="279" t="b">
        <f t="shared" si="23"/>
        <v>1</v>
      </c>
    </row>
    <row r="181" spans="1:31" ht="16.5">
      <c r="A181" s="2">
        <v>6.06</v>
      </c>
      <c r="B181" s="3" t="s">
        <v>37</v>
      </c>
      <c r="C181" s="17"/>
      <c r="D181" s="276"/>
      <c r="E181" s="17"/>
      <c r="F181" s="276"/>
      <c r="G181" s="276"/>
      <c r="H181" s="276"/>
      <c r="I181" s="359"/>
      <c r="J181" s="276"/>
      <c r="K181" s="17"/>
      <c r="L181" s="276"/>
      <c r="M181" s="17"/>
      <c r="N181" s="276"/>
      <c r="O181" s="244"/>
      <c r="P181" s="17"/>
      <c r="Q181" s="276"/>
      <c r="R181" s="17"/>
      <c r="S181" s="276"/>
      <c r="T181" s="17"/>
      <c r="U181" s="276"/>
      <c r="V181" s="17"/>
      <c r="W181" s="276"/>
      <c r="X181" s="244"/>
      <c r="Y181" s="17"/>
      <c r="Z181" s="276"/>
      <c r="AA181" s="17"/>
      <c r="AB181" s="276"/>
      <c r="AC181" s="3"/>
      <c r="AD181" s="193">
        <f t="shared" si="22"/>
        <v>0</v>
      </c>
      <c r="AE181" s="190" t="b">
        <f t="shared" si="23"/>
        <v>1</v>
      </c>
    </row>
    <row r="182" spans="1:31" ht="16.5">
      <c r="A182" s="2"/>
      <c r="B182" s="5" t="s">
        <v>28</v>
      </c>
      <c r="C182" s="262"/>
      <c r="D182" s="271"/>
      <c r="E182" s="262"/>
      <c r="F182" s="271"/>
      <c r="G182" s="271"/>
      <c r="H182" s="271"/>
      <c r="I182" s="539"/>
      <c r="J182" s="271"/>
      <c r="K182" s="262"/>
      <c r="L182" s="271"/>
      <c r="M182" s="262"/>
      <c r="N182" s="271"/>
      <c r="O182" s="233">
        <v>0.2</v>
      </c>
      <c r="P182" s="262"/>
      <c r="Q182" s="271"/>
      <c r="R182" s="262"/>
      <c r="S182" s="271"/>
      <c r="T182" s="262"/>
      <c r="U182" s="271"/>
      <c r="V182" s="262"/>
      <c r="W182" s="271"/>
      <c r="X182" s="233">
        <v>0.2</v>
      </c>
      <c r="Y182" s="262"/>
      <c r="Z182" s="271"/>
      <c r="AA182" s="262">
        <f t="shared" ref="AA182:AB185" si="36">Y182+V182+T182</f>
        <v>0</v>
      </c>
      <c r="AB182" s="271">
        <f t="shared" si="36"/>
        <v>0</v>
      </c>
      <c r="AC182" s="5"/>
      <c r="AD182" s="193">
        <f t="shared" si="22"/>
        <v>0</v>
      </c>
      <c r="AE182" s="190" t="b">
        <f t="shared" si="23"/>
        <v>1</v>
      </c>
    </row>
    <row r="183" spans="1:31" ht="16.5">
      <c r="A183" s="2"/>
      <c r="B183" s="5" t="s">
        <v>29</v>
      </c>
      <c r="C183" s="262"/>
      <c r="D183" s="271"/>
      <c r="E183" s="262"/>
      <c r="F183" s="271"/>
      <c r="G183" s="271"/>
      <c r="H183" s="271"/>
      <c r="I183" s="539"/>
      <c r="J183" s="271"/>
      <c r="K183" s="262"/>
      <c r="L183" s="271"/>
      <c r="M183" s="262"/>
      <c r="N183" s="271"/>
      <c r="O183" s="233">
        <f>0.2/12*9</f>
        <v>0.15</v>
      </c>
      <c r="P183" s="262"/>
      <c r="Q183" s="271"/>
      <c r="R183" s="262"/>
      <c r="S183" s="271"/>
      <c r="T183" s="262"/>
      <c r="U183" s="271"/>
      <c r="V183" s="262"/>
      <c r="W183" s="271"/>
      <c r="X183" s="233">
        <v>0.15</v>
      </c>
      <c r="Y183" s="262"/>
      <c r="Z183" s="271"/>
      <c r="AA183" s="262">
        <f t="shared" si="36"/>
        <v>0</v>
      </c>
      <c r="AB183" s="271">
        <f t="shared" si="36"/>
        <v>0</v>
      </c>
      <c r="AC183" s="5"/>
      <c r="AD183" s="193">
        <f t="shared" si="22"/>
        <v>0</v>
      </c>
      <c r="AE183" s="190" t="b">
        <f t="shared" si="23"/>
        <v>1</v>
      </c>
    </row>
    <row r="184" spans="1:31" ht="16.5">
      <c r="A184" s="2"/>
      <c r="B184" s="5" t="s">
        <v>30</v>
      </c>
      <c r="C184" s="262"/>
      <c r="D184" s="271"/>
      <c r="E184" s="262"/>
      <c r="F184" s="271"/>
      <c r="G184" s="271"/>
      <c r="H184" s="271"/>
      <c r="I184" s="539"/>
      <c r="J184" s="271"/>
      <c r="K184" s="262"/>
      <c r="L184" s="271"/>
      <c r="M184" s="262"/>
      <c r="N184" s="271"/>
      <c r="O184" s="233">
        <f>0.2/12*6</f>
        <v>0.1</v>
      </c>
      <c r="P184" s="262"/>
      <c r="Q184" s="271"/>
      <c r="R184" s="262"/>
      <c r="S184" s="271"/>
      <c r="T184" s="262"/>
      <c r="U184" s="271"/>
      <c r="V184" s="262"/>
      <c r="W184" s="271"/>
      <c r="X184" s="233">
        <v>0.1</v>
      </c>
      <c r="Y184" s="262"/>
      <c r="Z184" s="271"/>
      <c r="AA184" s="262">
        <f t="shared" si="36"/>
        <v>0</v>
      </c>
      <c r="AB184" s="271">
        <f t="shared" si="36"/>
        <v>0</v>
      </c>
      <c r="AC184" s="5"/>
      <c r="AD184" s="193">
        <f t="shared" si="22"/>
        <v>0</v>
      </c>
      <c r="AE184" s="190" t="b">
        <f t="shared" si="23"/>
        <v>1</v>
      </c>
    </row>
    <row r="185" spans="1:31" ht="16.5">
      <c r="A185" s="2"/>
      <c r="B185" s="5" t="s">
        <v>31</v>
      </c>
      <c r="C185" s="262"/>
      <c r="D185" s="271"/>
      <c r="E185" s="262"/>
      <c r="F185" s="271"/>
      <c r="G185" s="271"/>
      <c r="H185" s="271"/>
      <c r="I185" s="539"/>
      <c r="J185" s="271"/>
      <c r="K185" s="262"/>
      <c r="L185" s="271"/>
      <c r="M185" s="262"/>
      <c r="N185" s="271"/>
      <c r="O185" s="233">
        <f>0.2/12*3</f>
        <v>0.05</v>
      </c>
      <c r="P185" s="262"/>
      <c r="Q185" s="271"/>
      <c r="R185" s="262"/>
      <c r="S185" s="271"/>
      <c r="T185" s="262"/>
      <c r="U185" s="271"/>
      <c r="V185" s="262"/>
      <c r="W185" s="271"/>
      <c r="X185" s="233">
        <v>0.05</v>
      </c>
      <c r="Y185" s="262"/>
      <c r="Z185" s="271"/>
      <c r="AA185" s="262">
        <f t="shared" si="36"/>
        <v>0</v>
      </c>
      <c r="AB185" s="271">
        <f t="shared" si="36"/>
        <v>0</v>
      </c>
      <c r="AC185" s="5"/>
      <c r="AD185" s="193">
        <f t="shared" si="22"/>
        <v>0</v>
      </c>
      <c r="AE185" s="190" t="b">
        <f t="shared" si="23"/>
        <v>1</v>
      </c>
    </row>
    <row r="186" spans="1:31" s="279" customFormat="1" ht="16.5">
      <c r="A186" s="182"/>
      <c r="B186" s="185" t="s">
        <v>36</v>
      </c>
      <c r="C186" s="185"/>
      <c r="D186" s="559"/>
      <c r="E186" s="185"/>
      <c r="F186" s="559"/>
      <c r="G186" s="559"/>
      <c r="H186" s="559"/>
      <c r="I186" s="354"/>
      <c r="J186" s="559"/>
      <c r="K186" s="185"/>
      <c r="L186" s="559"/>
      <c r="M186" s="185"/>
      <c r="N186" s="559"/>
      <c r="O186" s="263"/>
      <c r="P186" s="185"/>
      <c r="Q186" s="559"/>
      <c r="R186" s="185"/>
      <c r="S186" s="559"/>
      <c r="T186" s="185"/>
      <c r="U186" s="559"/>
      <c r="V186" s="185"/>
      <c r="W186" s="559"/>
      <c r="X186" s="263"/>
      <c r="Y186" s="185">
        <f>SUM(Y182:Y185)</f>
        <v>0</v>
      </c>
      <c r="Z186" s="559">
        <f t="shared" ref="Z186:AB186" si="37">SUM(Z182:Z185)</f>
        <v>0</v>
      </c>
      <c r="AA186" s="185">
        <f t="shared" si="37"/>
        <v>0</v>
      </c>
      <c r="AB186" s="559">
        <f t="shared" si="37"/>
        <v>0</v>
      </c>
      <c r="AC186" s="185"/>
      <c r="AD186" s="278">
        <f t="shared" si="22"/>
        <v>0</v>
      </c>
      <c r="AE186" s="279" t="b">
        <f t="shared" si="23"/>
        <v>1</v>
      </c>
    </row>
    <row r="187" spans="1:31" ht="28.5">
      <c r="A187" s="2">
        <v>6.07</v>
      </c>
      <c r="B187" s="3" t="s">
        <v>241</v>
      </c>
      <c r="C187" s="17"/>
      <c r="D187" s="276"/>
      <c r="E187" s="17"/>
      <c r="F187" s="276"/>
      <c r="G187" s="276"/>
      <c r="H187" s="276"/>
      <c r="I187" s="359"/>
      <c r="J187" s="276"/>
      <c r="K187" s="17"/>
      <c r="L187" s="276"/>
      <c r="M187" s="17"/>
      <c r="N187" s="276"/>
      <c r="O187" s="239"/>
      <c r="P187" s="17"/>
      <c r="Q187" s="276"/>
      <c r="R187" s="17"/>
      <c r="S187" s="276"/>
      <c r="T187" s="17"/>
      <c r="U187" s="276"/>
      <c r="V187" s="17"/>
      <c r="W187" s="276"/>
      <c r="X187" s="239"/>
      <c r="Y187" s="17"/>
      <c r="Z187" s="276"/>
      <c r="AA187" s="17"/>
      <c r="AB187" s="276"/>
      <c r="AC187" s="3"/>
      <c r="AD187" s="193">
        <f t="shared" si="22"/>
        <v>0</v>
      </c>
      <c r="AE187" s="190" t="b">
        <f t="shared" si="23"/>
        <v>1</v>
      </c>
    </row>
    <row r="188" spans="1:31" ht="16.5">
      <c r="A188" s="2"/>
      <c r="B188" s="5" t="s">
        <v>28</v>
      </c>
      <c r="C188" s="262"/>
      <c r="D188" s="271"/>
      <c r="E188" s="262"/>
      <c r="F188" s="271"/>
      <c r="G188" s="271"/>
      <c r="H188" s="271"/>
      <c r="I188" s="539"/>
      <c r="J188" s="271"/>
      <c r="K188" s="262"/>
      <c r="L188" s="271"/>
      <c r="M188" s="262"/>
      <c r="N188" s="271"/>
      <c r="O188" s="234">
        <f>0.06</f>
        <v>0.06</v>
      </c>
      <c r="P188" s="262"/>
      <c r="Q188" s="271"/>
      <c r="R188" s="262"/>
      <c r="S188" s="271"/>
      <c r="T188" s="262"/>
      <c r="U188" s="271"/>
      <c r="V188" s="262"/>
      <c r="W188" s="271"/>
      <c r="X188" s="234">
        <v>0.06</v>
      </c>
      <c r="Y188" s="262"/>
      <c r="Z188" s="271"/>
      <c r="AA188" s="262">
        <f t="shared" ref="AA188:AB191" si="38">Y188+V188+T188</f>
        <v>0</v>
      </c>
      <c r="AB188" s="271">
        <f t="shared" si="38"/>
        <v>0</v>
      </c>
      <c r="AC188" s="5"/>
      <c r="AD188" s="193">
        <f t="shared" si="22"/>
        <v>0</v>
      </c>
      <c r="AE188" s="190" t="b">
        <f t="shared" si="23"/>
        <v>1</v>
      </c>
    </row>
    <row r="189" spans="1:31" ht="16.5">
      <c r="A189" s="2"/>
      <c r="B189" s="5" t="s">
        <v>29</v>
      </c>
      <c r="C189" s="262"/>
      <c r="D189" s="271"/>
      <c r="E189" s="262"/>
      <c r="F189" s="271"/>
      <c r="G189" s="271"/>
      <c r="H189" s="271"/>
      <c r="I189" s="539"/>
      <c r="J189" s="271"/>
      <c r="K189" s="262"/>
      <c r="L189" s="271"/>
      <c r="M189" s="262"/>
      <c r="N189" s="271"/>
      <c r="O189" s="234">
        <f>0.06/12*9</f>
        <v>4.4999999999999998E-2</v>
      </c>
      <c r="P189" s="262"/>
      <c r="Q189" s="271"/>
      <c r="R189" s="262"/>
      <c r="S189" s="271"/>
      <c r="T189" s="262"/>
      <c r="U189" s="271"/>
      <c r="V189" s="262"/>
      <c r="W189" s="271"/>
      <c r="X189" s="234">
        <v>4.4999999999999998E-2</v>
      </c>
      <c r="Y189" s="262"/>
      <c r="Z189" s="271"/>
      <c r="AA189" s="262">
        <f t="shared" si="38"/>
        <v>0</v>
      </c>
      <c r="AB189" s="271">
        <f t="shared" si="38"/>
        <v>0</v>
      </c>
      <c r="AC189" s="5"/>
      <c r="AD189" s="193">
        <f t="shared" si="22"/>
        <v>0</v>
      </c>
      <c r="AE189" s="190" t="b">
        <f t="shared" si="23"/>
        <v>1</v>
      </c>
    </row>
    <row r="190" spans="1:31" ht="16.5">
      <c r="A190" s="2"/>
      <c r="B190" s="5" t="s">
        <v>30</v>
      </c>
      <c r="C190" s="262"/>
      <c r="D190" s="271"/>
      <c r="E190" s="262"/>
      <c r="F190" s="271"/>
      <c r="G190" s="271"/>
      <c r="H190" s="271"/>
      <c r="I190" s="539"/>
      <c r="J190" s="271"/>
      <c r="K190" s="262"/>
      <c r="L190" s="271"/>
      <c r="M190" s="262"/>
      <c r="N190" s="271"/>
      <c r="O190" s="234">
        <f>0.06/12*6</f>
        <v>0.03</v>
      </c>
      <c r="P190" s="262"/>
      <c r="Q190" s="271"/>
      <c r="R190" s="262"/>
      <c r="S190" s="271"/>
      <c r="T190" s="262"/>
      <c r="U190" s="271"/>
      <c r="V190" s="262"/>
      <c r="W190" s="271"/>
      <c r="X190" s="234">
        <v>0.03</v>
      </c>
      <c r="Y190" s="262"/>
      <c r="Z190" s="271"/>
      <c r="AA190" s="262">
        <f t="shared" si="38"/>
        <v>0</v>
      </c>
      <c r="AB190" s="271">
        <f t="shared" si="38"/>
        <v>0</v>
      </c>
      <c r="AC190" s="5"/>
      <c r="AD190" s="193">
        <f t="shared" si="22"/>
        <v>0</v>
      </c>
      <c r="AE190" s="190" t="b">
        <f t="shared" si="23"/>
        <v>1</v>
      </c>
    </row>
    <row r="191" spans="1:31" ht="16.5">
      <c r="A191" s="2"/>
      <c r="B191" s="5" t="s">
        <v>31</v>
      </c>
      <c r="C191" s="262"/>
      <c r="D191" s="271"/>
      <c r="E191" s="262"/>
      <c r="F191" s="271"/>
      <c r="G191" s="271"/>
      <c r="H191" s="271"/>
      <c r="I191" s="539"/>
      <c r="J191" s="271"/>
      <c r="K191" s="262"/>
      <c r="L191" s="271"/>
      <c r="M191" s="262"/>
      <c r="N191" s="271"/>
      <c r="O191" s="234">
        <f>0.06/12*3</f>
        <v>1.4999999999999999E-2</v>
      </c>
      <c r="P191" s="262"/>
      <c r="Q191" s="271"/>
      <c r="R191" s="262"/>
      <c r="S191" s="271"/>
      <c r="T191" s="262"/>
      <c r="U191" s="271"/>
      <c r="V191" s="262"/>
      <c r="W191" s="271"/>
      <c r="X191" s="234">
        <v>1.4999999999999999E-2</v>
      </c>
      <c r="Y191" s="262"/>
      <c r="Z191" s="271"/>
      <c r="AA191" s="262">
        <f t="shared" si="38"/>
        <v>0</v>
      </c>
      <c r="AB191" s="271">
        <f t="shared" si="38"/>
        <v>0</v>
      </c>
      <c r="AC191" s="5"/>
      <c r="AD191" s="193">
        <f t="shared" si="22"/>
        <v>0</v>
      </c>
      <c r="AE191" s="190" t="b">
        <f t="shared" si="23"/>
        <v>1</v>
      </c>
    </row>
    <row r="192" spans="1:31" s="279" customFormat="1" ht="16.5">
      <c r="A192" s="182"/>
      <c r="B192" s="185" t="s">
        <v>36</v>
      </c>
      <c r="C192" s="185"/>
      <c r="D192" s="559"/>
      <c r="E192" s="185"/>
      <c r="F192" s="559"/>
      <c r="G192" s="559"/>
      <c r="H192" s="559"/>
      <c r="I192" s="354"/>
      <c r="J192" s="559"/>
      <c r="K192" s="185"/>
      <c r="L192" s="559"/>
      <c r="M192" s="185"/>
      <c r="N192" s="559"/>
      <c r="O192" s="263"/>
      <c r="P192" s="185"/>
      <c r="Q192" s="559"/>
      <c r="R192" s="185"/>
      <c r="S192" s="559"/>
      <c r="T192" s="185"/>
      <c r="U192" s="559"/>
      <c r="V192" s="185"/>
      <c r="W192" s="559"/>
      <c r="X192" s="263"/>
      <c r="Y192" s="185">
        <f>SUM(Y188:Y191)</f>
        <v>0</v>
      </c>
      <c r="Z192" s="559">
        <f t="shared" ref="Z192:AB192" si="39">SUM(Z188:Z191)</f>
        <v>0</v>
      </c>
      <c r="AA192" s="185">
        <f t="shared" si="39"/>
        <v>0</v>
      </c>
      <c r="AB192" s="559">
        <f t="shared" si="39"/>
        <v>0</v>
      </c>
      <c r="AC192" s="185"/>
      <c r="AD192" s="278">
        <f t="shared" si="22"/>
        <v>0</v>
      </c>
      <c r="AE192" s="279" t="b">
        <f t="shared" si="23"/>
        <v>1</v>
      </c>
    </row>
    <row r="193" spans="1:31" s="290" customFormat="1" ht="16.5">
      <c r="A193" s="188"/>
      <c r="B193" s="288" t="s">
        <v>38</v>
      </c>
      <c r="C193" s="288"/>
      <c r="D193" s="667"/>
      <c r="E193" s="288"/>
      <c r="F193" s="667"/>
      <c r="G193" s="667"/>
      <c r="H193" s="667"/>
      <c r="I193" s="357"/>
      <c r="J193" s="667"/>
      <c r="K193" s="288"/>
      <c r="L193" s="667"/>
      <c r="M193" s="288"/>
      <c r="N193" s="667"/>
      <c r="O193" s="287"/>
      <c r="P193" s="288"/>
      <c r="Q193" s="667"/>
      <c r="R193" s="288"/>
      <c r="S193" s="667"/>
      <c r="T193" s="288"/>
      <c r="U193" s="667"/>
      <c r="V193" s="288"/>
      <c r="W193" s="667"/>
      <c r="X193" s="287"/>
      <c r="Y193" s="288">
        <f>Y192+Y186+Y180+Y174+Y168+Y162+Y156</f>
        <v>0</v>
      </c>
      <c r="Z193" s="667">
        <f t="shared" ref="Z193:AB193" si="40">Z192+Z186+Z180+Z174+Z168+Z162+Z156</f>
        <v>0</v>
      </c>
      <c r="AA193" s="288">
        <f t="shared" si="40"/>
        <v>0</v>
      </c>
      <c r="AB193" s="667">
        <f t="shared" si="40"/>
        <v>0</v>
      </c>
      <c r="AC193" s="288"/>
      <c r="AD193" s="289">
        <f t="shared" si="22"/>
        <v>0</v>
      </c>
      <c r="AE193" s="290" t="b">
        <f t="shared" si="23"/>
        <v>1</v>
      </c>
    </row>
    <row r="194" spans="1:31" ht="16.5">
      <c r="A194" s="307" t="s">
        <v>39</v>
      </c>
      <c r="B194" s="3" t="s">
        <v>40</v>
      </c>
      <c r="C194" s="17"/>
      <c r="D194" s="276"/>
      <c r="E194" s="17"/>
      <c r="F194" s="276"/>
      <c r="G194" s="276"/>
      <c r="H194" s="276"/>
      <c r="I194" s="359"/>
      <c r="J194" s="276"/>
      <c r="K194" s="17"/>
      <c r="L194" s="276"/>
      <c r="M194" s="17"/>
      <c r="N194" s="276"/>
      <c r="O194" s="239"/>
      <c r="P194" s="17"/>
      <c r="Q194" s="276"/>
      <c r="R194" s="17"/>
      <c r="S194" s="276"/>
      <c r="T194" s="17"/>
      <c r="U194" s="276"/>
      <c r="V194" s="17"/>
      <c r="W194" s="276"/>
      <c r="X194" s="239"/>
      <c r="Y194" s="17"/>
      <c r="Z194" s="276"/>
      <c r="AA194" s="17"/>
      <c r="AB194" s="276"/>
      <c r="AC194" s="3"/>
      <c r="AD194" s="193">
        <f t="shared" si="22"/>
        <v>0</v>
      </c>
      <c r="AE194" s="190" t="b">
        <f t="shared" si="23"/>
        <v>1</v>
      </c>
    </row>
    <row r="195" spans="1:31" ht="16.5">
      <c r="A195" s="4">
        <v>7</v>
      </c>
      <c r="B195" s="3" t="s">
        <v>256</v>
      </c>
      <c r="C195" s="17"/>
      <c r="D195" s="276"/>
      <c r="E195" s="17"/>
      <c r="F195" s="276"/>
      <c r="G195" s="276"/>
      <c r="H195" s="276"/>
      <c r="I195" s="359"/>
      <c r="J195" s="276"/>
      <c r="K195" s="17"/>
      <c r="L195" s="276"/>
      <c r="M195" s="17"/>
      <c r="N195" s="276"/>
      <c r="O195" s="239"/>
      <c r="P195" s="17"/>
      <c r="Q195" s="276"/>
      <c r="R195" s="17"/>
      <c r="S195" s="276"/>
      <c r="T195" s="17"/>
      <c r="U195" s="276"/>
      <c r="V195" s="17"/>
      <c r="W195" s="276"/>
      <c r="X195" s="239"/>
      <c r="Y195" s="17"/>
      <c r="Z195" s="276"/>
      <c r="AA195" s="17"/>
      <c r="AB195" s="276"/>
      <c r="AC195" s="3"/>
      <c r="AD195" s="193">
        <f t="shared" si="22"/>
        <v>0</v>
      </c>
      <c r="AE195" s="190" t="b">
        <f t="shared" si="23"/>
        <v>1</v>
      </c>
    </row>
    <row r="196" spans="1:31" ht="16.5">
      <c r="A196" s="2">
        <v>7.01</v>
      </c>
      <c r="B196" s="5" t="s">
        <v>257</v>
      </c>
      <c r="C196" s="262"/>
      <c r="D196" s="271"/>
      <c r="E196" s="262"/>
      <c r="F196" s="271"/>
      <c r="G196" s="271"/>
      <c r="H196" s="271"/>
      <c r="I196" s="539"/>
      <c r="J196" s="271"/>
      <c r="K196" s="262"/>
      <c r="L196" s="271"/>
      <c r="M196" s="262"/>
      <c r="N196" s="271"/>
      <c r="O196" s="229"/>
      <c r="P196" s="262"/>
      <c r="Q196" s="271"/>
      <c r="R196" s="262"/>
      <c r="S196" s="271"/>
      <c r="T196" s="262"/>
      <c r="U196" s="271"/>
      <c r="V196" s="262"/>
      <c r="W196" s="271"/>
      <c r="X196" s="229"/>
      <c r="Y196" s="262"/>
      <c r="Z196" s="271"/>
      <c r="AA196" s="262"/>
      <c r="AB196" s="271"/>
      <c r="AC196" s="5"/>
      <c r="AD196" s="193">
        <f t="shared" si="22"/>
        <v>0</v>
      </c>
      <c r="AE196" s="190" t="b">
        <f t="shared" si="23"/>
        <v>1</v>
      </c>
    </row>
    <row r="197" spans="1:31" ht="16.5">
      <c r="A197" s="2"/>
      <c r="B197" s="5" t="s">
        <v>41</v>
      </c>
      <c r="C197" s="262"/>
      <c r="D197" s="271"/>
      <c r="E197" s="262"/>
      <c r="F197" s="271"/>
      <c r="G197" s="271"/>
      <c r="H197" s="271"/>
      <c r="I197" s="539"/>
      <c r="J197" s="271"/>
      <c r="K197" s="262"/>
      <c r="L197" s="271"/>
      <c r="M197" s="262"/>
      <c r="N197" s="271"/>
      <c r="O197" s="229"/>
      <c r="P197" s="560"/>
      <c r="Q197" s="271">
        <f>O197*P197</f>
        <v>0</v>
      </c>
      <c r="R197" s="262">
        <f>P197</f>
        <v>0</v>
      </c>
      <c r="S197" s="271">
        <f>Q197</f>
        <v>0</v>
      </c>
      <c r="T197" s="262"/>
      <c r="U197" s="271"/>
      <c r="V197" s="262"/>
      <c r="W197" s="271"/>
      <c r="X197" s="229"/>
      <c r="Y197" s="560"/>
      <c r="Z197" s="271">
        <f>X197*Y197</f>
        <v>0</v>
      </c>
      <c r="AA197" s="262">
        <f t="shared" ref="AA197:AB205" si="41">Y197+V197+T197</f>
        <v>0</v>
      </c>
      <c r="AB197" s="271">
        <f t="shared" si="41"/>
        <v>0</v>
      </c>
      <c r="AC197" s="5"/>
      <c r="AD197" s="193">
        <f t="shared" si="22"/>
        <v>0</v>
      </c>
      <c r="AE197" s="190" t="b">
        <f t="shared" si="23"/>
        <v>1</v>
      </c>
    </row>
    <row r="198" spans="1:31" ht="16.5">
      <c r="A198" s="2"/>
      <c r="B198" s="5" t="s">
        <v>318</v>
      </c>
      <c r="C198" s="262"/>
      <c r="D198" s="271"/>
      <c r="E198" s="262"/>
      <c r="F198" s="271"/>
      <c r="G198" s="271"/>
      <c r="H198" s="271"/>
      <c r="I198" s="539">
        <f>C198-E198</f>
        <v>0</v>
      </c>
      <c r="J198" s="271">
        <f>D198-F198</f>
        <v>0</v>
      </c>
      <c r="K198" s="262"/>
      <c r="L198" s="271"/>
      <c r="M198" s="262"/>
      <c r="N198" s="271"/>
      <c r="O198" s="229">
        <v>1.5E-3</v>
      </c>
      <c r="P198" s="262"/>
      <c r="Q198" s="271">
        <f t="shared" ref="Q198:Q205" si="42">O198*P198</f>
        <v>0</v>
      </c>
      <c r="R198" s="262">
        <f t="shared" ref="R198:R205" si="43">P198</f>
        <v>0</v>
      </c>
      <c r="S198" s="271">
        <f t="shared" ref="S198:S205" si="44">Q198</f>
        <v>0</v>
      </c>
      <c r="T198" s="262"/>
      <c r="U198" s="271"/>
      <c r="V198" s="262"/>
      <c r="W198" s="271"/>
      <c r="X198" s="229">
        <v>1.5E-3</v>
      </c>
      <c r="Y198" s="262"/>
      <c r="Z198" s="271">
        <f t="shared" ref="Z198:Z205" si="45">X198*Y198</f>
        <v>0</v>
      </c>
      <c r="AA198" s="262">
        <f t="shared" si="41"/>
        <v>0</v>
      </c>
      <c r="AB198" s="271">
        <f t="shared" si="41"/>
        <v>0</v>
      </c>
      <c r="AC198" s="5"/>
      <c r="AD198" s="193">
        <f t="shared" si="22"/>
        <v>0</v>
      </c>
      <c r="AE198" s="190" t="b">
        <f t="shared" si="23"/>
        <v>1</v>
      </c>
    </row>
    <row r="199" spans="1:31" ht="16.5">
      <c r="A199" s="2"/>
      <c r="B199" s="5" t="s">
        <v>319</v>
      </c>
      <c r="C199" s="262"/>
      <c r="D199" s="271"/>
      <c r="E199" s="262"/>
      <c r="F199" s="271"/>
      <c r="G199" s="271"/>
      <c r="H199" s="271"/>
      <c r="I199" s="539"/>
      <c r="J199" s="271"/>
      <c r="K199" s="262"/>
      <c r="L199" s="271"/>
      <c r="M199" s="262"/>
      <c r="N199" s="271"/>
      <c r="O199" s="229">
        <v>1.5E-3</v>
      </c>
      <c r="P199" s="262"/>
      <c r="Q199" s="271">
        <f t="shared" si="42"/>
        <v>0</v>
      </c>
      <c r="R199" s="262">
        <f t="shared" si="43"/>
        <v>0</v>
      </c>
      <c r="S199" s="271">
        <f t="shared" si="44"/>
        <v>0</v>
      </c>
      <c r="T199" s="262"/>
      <c r="U199" s="271"/>
      <c r="V199" s="262"/>
      <c r="W199" s="271"/>
      <c r="X199" s="229">
        <v>1.5E-3</v>
      </c>
      <c r="Y199" s="262"/>
      <c r="Z199" s="271">
        <f t="shared" si="45"/>
        <v>0</v>
      </c>
      <c r="AA199" s="262">
        <f t="shared" si="41"/>
        <v>0</v>
      </c>
      <c r="AB199" s="271">
        <f t="shared" si="41"/>
        <v>0</v>
      </c>
      <c r="AC199" s="5"/>
      <c r="AD199" s="193">
        <f t="shared" si="22"/>
        <v>0</v>
      </c>
      <c r="AE199" s="190" t="b">
        <f t="shared" si="23"/>
        <v>1</v>
      </c>
    </row>
    <row r="200" spans="1:31" ht="16.5">
      <c r="A200" s="2"/>
      <c r="B200" s="5" t="s">
        <v>320</v>
      </c>
      <c r="C200" s="262"/>
      <c r="D200" s="271"/>
      <c r="E200" s="262"/>
      <c r="F200" s="271"/>
      <c r="G200" s="271"/>
      <c r="H200" s="271"/>
      <c r="I200" s="539"/>
      <c r="J200" s="271"/>
      <c r="K200" s="262"/>
      <c r="L200" s="271"/>
      <c r="M200" s="262"/>
      <c r="N200" s="271"/>
      <c r="O200" s="229"/>
      <c r="P200" s="262"/>
      <c r="Q200" s="271">
        <f t="shared" si="42"/>
        <v>0</v>
      </c>
      <c r="R200" s="262">
        <f t="shared" si="43"/>
        <v>0</v>
      </c>
      <c r="S200" s="271">
        <f t="shared" si="44"/>
        <v>0</v>
      </c>
      <c r="T200" s="262"/>
      <c r="U200" s="271"/>
      <c r="V200" s="262"/>
      <c r="W200" s="271"/>
      <c r="X200" s="229"/>
      <c r="Y200" s="262"/>
      <c r="Z200" s="271">
        <f t="shared" si="45"/>
        <v>0</v>
      </c>
      <c r="AA200" s="262">
        <f t="shared" si="41"/>
        <v>0</v>
      </c>
      <c r="AB200" s="271">
        <f t="shared" si="41"/>
        <v>0</v>
      </c>
      <c r="AC200" s="5"/>
      <c r="AD200" s="193">
        <f t="shared" ref="AD200:AD263" si="46">AB200</f>
        <v>0</v>
      </c>
      <c r="AE200" s="190" t="b">
        <f t="shared" ref="AE200:AE263" si="47">AB200=Z200</f>
        <v>1</v>
      </c>
    </row>
    <row r="201" spans="1:31" ht="16.5">
      <c r="A201" s="2"/>
      <c r="B201" s="5" t="s">
        <v>328</v>
      </c>
      <c r="C201" s="262"/>
      <c r="D201" s="271"/>
      <c r="E201" s="262"/>
      <c r="F201" s="271"/>
      <c r="G201" s="271"/>
      <c r="H201" s="271"/>
      <c r="I201" s="539"/>
      <c r="J201" s="271"/>
      <c r="K201" s="262"/>
      <c r="L201" s="271"/>
      <c r="M201" s="262"/>
      <c r="N201" s="271"/>
      <c r="O201" s="229">
        <v>1.5E-3</v>
      </c>
      <c r="P201" s="262"/>
      <c r="Q201" s="271">
        <f t="shared" si="42"/>
        <v>0</v>
      </c>
      <c r="R201" s="262">
        <f t="shared" si="43"/>
        <v>0</v>
      </c>
      <c r="S201" s="271">
        <f t="shared" si="44"/>
        <v>0</v>
      </c>
      <c r="T201" s="262"/>
      <c r="U201" s="271"/>
      <c r="V201" s="262"/>
      <c r="W201" s="271"/>
      <c r="X201" s="229">
        <v>1.5E-3</v>
      </c>
      <c r="Y201" s="262"/>
      <c r="Z201" s="271">
        <f t="shared" si="45"/>
        <v>0</v>
      </c>
      <c r="AA201" s="262">
        <f t="shared" si="41"/>
        <v>0</v>
      </c>
      <c r="AB201" s="271">
        <f t="shared" si="41"/>
        <v>0</v>
      </c>
      <c r="AC201" s="5"/>
      <c r="AD201" s="193">
        <f t="shared" si="46"/>
        <v>0</v>
      </c>
      <c r="AE201" s="190" t="b">
        <f t="shared" si="47"/>
        <v>1</v>
      </c>
    </row>
    <row r="202" spans="1:31" ht="16.5">
      <c r="A202" s="2"/>
      <c r="B202" s="5" t="s">
        <v>329</v>
      </c>
      <c r="C202" s="262"/>
      <c r="D202" s="271"/>
      <c r="E202" s="262"/>
      <c r="F202" s="271"/>
      <c r="G202" s="271"/>
      <c r="H202" s="271"/>
      <c r="I202" s="539">
        <f>C202-E202</f>
        <v>0</v>
      </c>
      <c r="J202" s="271">
        <f>D202-F202</f>
        <v>0</v>
      </c>
      <c r="K202" s="262"/>
      <c r="L202" s="271"/>
      <c r="M202" s="262"/>
      <c r="N202" s="271"/>
      <c r="O202" s="229">
        <v>1.5E-3</v>
      </c>
      <c r="P202" s="262"/>
      <c r="Q202" s="271">
        <f t="shared" si="42"/>
        <v>0</v>
      </c>
      <c r="R202" s="262">
        <f t="shared" si="43"/>
        <v>0</v>
      </c>
      <c r="S202" s="271">
        <f t="shared" si="44"/>
        <v>0</v>
      </c>
      <c r="T202" s="262"/>
      <c r="U202" s="271"/>
      <c r="V202" s="262"/>
      <c r="W202" s="271"/>
      <c r="X202" s="229">
        <v>1.5E-3</v>
      </c>
      <c r="Y202" s="262"/>
      <c r="Z202" s="271">
        <f t="shared" si="45"/>
        <v>0</v>
      </c>
      <c r="AA202" s="262">
        <f t="shared" si="41"/>
        <v>0</v>
      </c>
      <c r="AB202" s="271">
        <f t="shared" si="41"/>
        <v>0</v>
      </c>
      <c r="AC202" s="5"/>
      <c r="AD202" s="193">
        <f t="shared" si="46"/>
        <v>0</v>
      </c>
      <c r="AE202" s="190" t="b">
        <f t="shared" si="47"/>
        <v>1</v>
      </c>
    </row>
    <row r="203" spans="1:31" ht="16.5">
      <c r="A203" s="2">
        <f>+A196+0.01</f>
        <v>7.02</v>
      </c>
      <c r="B203" s="5" t="s">
        <v>258</v>
      </c>
      <c r="C203" s="262"/>
      <c r="D203" s="271"/>
      <c r="E203" s="262"/>
      <c r="F203" s="271"/>
      <c r="G203" s="271"/>
      <c r="H203" s="271"/>
      <c r="I203" s="539"/>
      <c r="J203" s="271"/>
      <c r="K203" s="262"/>
      <c r="L203" s="271"/>
      <c r="M203" s="262"/>
      <c r="N203" s="271"/>
      <c r="O203" s="229"/>
      <c r="P203" s="262"/>
      <c r="Q203" s="271">
        <f t="shared" si="42"/>
        <v>0</v>
      </c>
      <c r="R203" s="262">
        <f t="shared" si="43"/>
        <v>0</v>
      </c>
      <c r="S203" s="271">
        <f t="shared" si="44"/>
        <v>0</v>
      </c>
      <c r="T203" s="262"/>
      <c r="U203" s="271"/>
      <c r="V203" s="262"/>
      <c r="W203" s="271"/>
      <c r="X203" s="229"/>
      <c r="Y203" s="262"/>
      <c r="Z203" s="271">
        <f t="shared" si="45"/>
        <v>0</v>
      </c>
      <c r="AA203" s="262">
        <f t="shared" si="41"/>
        <v>0</v>
      </c>
      <c r="AB203" s="271">
        <f t="shared" si="41"/>
        <v>0</v>
      </c>
      <c r="AC203" s="5"/>
      <c r="AD203" s="193">
        <f t="shared" si="46"/>
        <v>0</v>
      </c>
      <c r="AE203" s="190" t="b">
        <f t="shared" si="47"/>
        <v>1</v>
      </c>
    </row>
    <row r="204" spans="1:31" ht="16.5">
      <c r="A204" s="2">
        <f t="shared" ref="A204:A205" si="48">+A203+0.01</f>
        <v>7.0299999999999994</v>
      </c>
      <c r="B204" s="5" t="s">
        <v>43</v>
      </c>
      <c r="C204" s="262"/>
      <c r="D204" s="271"/>
      <c r="E204" s="262"/>
      <c r="F204" s="271"/>
      <c r="G204" s="271"/>
      <c r="H204" s="271"/>
      <c r="I204" s="539"/>
      <c r="J204" s="271"/>
      <c r="K204" s="262"/>
      <c r="L204" s="271"/>
      <c r="M204" s="262"/>
      <c r="N204" s="271"/>
      <c r="O204" s="229">
        <v>2.5000000000000001E-3</v>
      </c>
      <c r="P204" s="262"/>
      <c r="Q204" s="271">
        <f t="shared" si="42"/>
        <v>0</v>
      </c>
      <c r="R204" s="262">
        <f t="shared" si="43"/>
        <v>0</v>
      </c>
      <c r="S204" s="271">
        <f t="shared" si="44"/>
        <v>0</v>
      </c>
      <c r="T204" s="262"/>
      <c r="U204" s="271"/>
      <c r="V204" s="262"/>
      <c r="W204" s="271"/>
      <c r="X204" s="229">
        <v>2.5000000000000001E-3</v>
      </c>
      <c r="Y204" s="262"/>
      <c r="Z204" s="271">
        <f t="shared" si="45"/>
        <v>0</v>
      </c>
      <c r="AA204" s="262">
        <f t="shared" si="41"/>
        <v>0</v>
      </c>
      <c r="AB204" s="271">
        <f t="shared" si="41"/>
        <v>0</v>
      </c>
      <c r="AC204" s="5"/>
      <c r="AD204" s="193">
        <f t="shared" si="46"/>
        <v>0</v>
      </c>
      <c r="AE204" s="190" t="b">
        <f t="shared" si="47"/>
        <v>1</v>
      </c>
    </row>
    <row r="205" spans="1:31" ht="16.5">
      <c r="A205" s="2">
        <f t="shared" si="48"/>
        <v>7.0399999999999991</v>
      </c>
      <c r="B205" s="5" t="s">
        <v>259</v>
      </c>
      <c r="C205" s="262"/>
      <c r="D205" s="271"/>
      <c r="E205" s="262"/>
      <c r="F205" s="271"/>
      <c r="G205" s="271"/>
      <c r="H205" s="271"/>
      <c r="I205" s="539"/>
      <c r="J205" s="271"/>
      <c r="K205" s="262"/>
      <c r="L205" s="271"/>
      <c r="M205" s="262"/>
      <c r="N205" s="271"/>
      <c r="O205" s="229">
        <v>2.5000000000000001E-3</v>
      </c>
      <c r="P205" s="262"/>
      <c r="Q205" s="271">
        <f t="shared" si="42"/>
        <v>0</v>
      </c>
      <c r="R205" s="262">
        <f t="shared" si="43"/>
        <v>0</v>
      </c>
      <c r="S205" s="271">
        <f t="shared" si="44"/>
        <v>0</v>
      </c>
      <c r="T205" s="262"/>
      <c r="U205" s="271"/>
      <c r="V205" s="262"/>
      <c r="W205" s="271"/>
      <c r="X205" s="229">
        <v>2.5000000000000001E-3</v>
      </c>
      <c r="Y205" s="262"/>
      <c r="Z205" s="271">
        <f t="shared" si="45"/>
        <v>0</v>
      </c>
      <c r="AA205" s="262">
        <f t="shared" si="41"/>
        <v>0</v>
      </c>
      <c r="AB205" s="271">
        <f t="shared" si="41"/>
        <v>0</v>
      </c>
      <c r="AC205" s="5"/>
      <c r="AD205" s="193">
        <f t="shared" si="46"/>
        <v>0</v>
      </c>
      <c r="AE205" s="190" t="b">
        <f t="shared" si="47"/>
        <v>1</v>
      </c>
    </row>
    <row r="206" spans="1:31" s="290" customFormat="1" ht="16.5">
      <c r="A206" s="188"/>
      <c r="B206" s="288" t="s">
        <v>16</v>
      </c>
      <c r="C206" s="288">
        <f>SUM(C197:C205)</f>
        <v>0</v>
      </c>
      <c r="D206" s="667"/>
      <c r="E206" s="288"/>
      <c r="F206" s="667"/>
      <c r="G206" s="667"/>
      <c r="H206" s="667"/>
      <c r="I206" s="357">
        <f>SUM(I197:I205)</f>
        <v>0</v>
      </c>
      <c r="J206" s="667"/>
      <c r="K206" s="288"/>
      <c r="L206" s="667"/>
      <c r="M206" s="288"/>
      <c r="N206" s="667"/>
      <c r="O206" s="288"/>
      <c r="P206" s="288"/>
      <c r="Q206" s="667"/>
      <c r="R206" s="288"/>
      <c r="S206" s="667"/>
      <c r="T206" s="288"/>
      <c r="U206" s="667"/>
      <c r="V206" s="288"/>
      <c r="W206" s="667"/>
      <c r="X206" s="288"/>
      <c r="Y206" s="288">
        <f>SUM(Y197:Y205)</f>
        <v>0</v>
      </c>
      <c r="Z206" s="667">
        <f t="shared" ref="Z206:AB206" si="49">SUM(Z197:Z205)</f>
        <v>0</v>
      </c>
      <c r="AA206" s="288">
        <f t="shared" si="49"/>
        <v>0</v>
      </c>
      <c r="AB206" s="667">
        <f t="shared" si="49"/>
        <v>0</v>
      </c>
      <c r="AC206" s="288"/>
      <c r="AD206" s="289">
        <f t="shared" si="46"/>
        <v>0</v>
      </c>
      <c r="AE206" s="290" t="b">
        <f t="shared" si="47"/>
        <v>1</v>
      </c>
    </row>
    <row r="207" spans="1:31" ht="16.5">
      <c r="A207" s="4">
        <v>8</v>
      </c>
      <c r="B207" s="3" t="s">
        <v>44</v>
      </c>
      <c r="C207" s="17"/>
      <c r="D207" s="276"/>
      <c r="E207" s="17"/>
      <c r="F207" s="276"/>
      <c r="G207" s="276"/>
      <c r="H207" s="276"/>
      <c r="I207" s="359"/>
      <c r="J207" s="276"/>
      <c r="K207" s="17"/>
      <c r="L207" s="276"/>
      <c r="M207" s="17"/>
      <c r="N207" s="276"/>
      <c r="O207" s="239"/>
      <c r="P207" s="17"/>
      <c r="Q207" s="276"/>
      <c r="R207" s="17"/>
      <c r="S207" s="276"/>
      <c r="T207" s="17"/>
      <c r="U207" s="276"/>
      <c r="V207" s="17"/>
      <c r="W207" s="276"/>
      <c r="X207" s="239"/>
      <c r="Y207" s="17"/>
      <c r="Z207" s="276"/>
      <c r="AA207" s="17"/>
      <c r="AB207" s="276"/>
      <c r="AC207" s="3"/>
      <c r="AD207" s="193">
        <f t="shared" si="46"/>
        <v>0</v>
      </c>
      <c r="AE207" s="190" t="b">
        <f t="shared" si="47"/>
        <v>1</v>
      </c>
    </row>
    <row r="208" spans="1:31" ht="16.5">
      <c r="A208" s="2">
        <v>8.01</v>
      </c>
      <c r="B208" s="5" t="s">
        <v>45</v>
      </c>
      <c r="C208" s="262"/>
      <c r="D208" s="271"/>
      <c r="E208" s="262"/>
      <c r="F208" s="271"/>
      <c r="G208" s="271"/>
      <c r="H208" s="271"/>
      <c r="I208" s="539"/>
      <c r="J208" s="271"/>
      <c r="K208" s="262"/>
      <c r="L208" s="271"/>
      <c r="M208" s="262"/>
      <c r="N208" s="271"/>
      <c r="O208" s="245"/>
      <c r="P208" s="262"/>
      <c r="Q208" s="271"/>
      <c r="R208" s="262"/>
      <c r="S208" s="271"/>
      <c r="T208" s="262"/>
      <c r="U208" s="271"/>
      <c r="V208" s="262"/>
      <c r="W208" s="271"/>
      <c r="X208" s="245"/>
      <c r="Y208" s="262"/>
      <c r="Z208" s="271"/>
      <c r="AA208" s="262">
        <f t="shared" ref="AA208:AB211" si="50">Y208+V208+T208</f>
        <v>0</v>
      </c>
      <c r="AB208" s="271">
        <f t="shared" si="50"/>
        <v>0</v>
      </c>
      <c r="AC208" s="5"/>
      <c r="AD208" s="193">
        <f t="shared" si="46"/>
        <v>0</v>
      </c>
      <c r="AE208" s="190" t="b">
        <f t="shared" si="47"/>
        <v>1</v>
      </c>
    </row>
    <row r="209" spans="1:31" ht="16.5">
      <c r="A209" s="2">
        <f>+A208+0.01</f>
        <v>8.02</v>
      </c>
      <c r="B209" s="5" t="s">
        <v>46</v>
      </c>
      <c r="C209" s="262"/>
      <c r="D209" s="271"/>
      <c r="E209" s="262"/>
      <c r="F209" s="271"/>
      <c r="G209" s="271"/>
      <c r="H209" s="271"/>
      <c r="I209" s="539"/>
      <c r="J209" s="271"/>
      <c r="K209" s="262"/>
      <c r="L209" s="271"/>
      <c r="M209" s="262"/>
      <c r="N209" s="271"/>
      <c r="O209" s="245"/>
      <c r="P209" s="262"/>
      <c r="Q209" s="271"/>
      <c r="R209" s="262"/>
      <c r="S209" s="271"/>
      <c r="T209" s="262"/>
      <c r="U209" s="271"/>
      <c r="V209" s="262"/>
      <c r="W209" s="271"/>
      <c r="X209" s="245"/>
      <c r="Y209" s="262"/>
      <c r="Z209" s="271"/>
      <c r="AA209" s="262">
        <f t="shared" si="50"/>
        <v>0</v>
      </c>
      <c r="AB209" s="271">
        <f t="shared" si="50"/>
        <v>0</v>
      </c>
      <c r="AC209" s="5"/>
      <c r="AD209" s="193">
        <f t="shared" si="46"/>
        <v>0</v>
      </c>
      <c r="AE209" s="190" t="b">
        <f t="shared" si="47"/>
        <v>1</v>
      </c>
    </row>
    <row r="210" spans="1:31" ht="16.5">
      <c r="A210" s="2">
        <f t="shared" ref="A210:A211" si="51">+A209+0.01</f>
        <v>8.0299999999999994</v>
      </c>
      <c r="B210" s="5" t="s">
        <v>47</v>
      </c>
      <c r="C210" s="262"/>
      <c r="D210" s="271"/>
      <c r="E210" s="262"/>
      <c r="F210" s="271"/>
      <c r="G210" s="271"/>
      <c r="H210" s="271"/>
      <c r="I210" s="539"/>
      <c r="J210" s="271"/>
      <c r="K210" s="262"/>
      <c r="L210" s="271"/>
      <c r="M210" s="262"/>
      <c r="N210" s="271"/>
      <c r="O210" s="245"/>
      <c r="P210" s="262"/>
      <c r="Q210" s="271"/>
      <c r="R210" s="262"/>
      <c r="S210" s="271"/>
      <c r="T210" s="262"/>
      <c r="U210" s="271"/>
      <c r="V210" s="262"/>
      <c r="W210" s="271"/>
      <c r="X210" s="245"/>
      <c r="Y210" s="262"/>
      <c r="Z210" s="271"/>
      <c r="AA210" s="262">
        <f t="shared" si="50"/>
        <v>0</v>
      </c>
      <c r="AB210" s="271">
        <f t="shared" si="50"/>
        <v>0</v>
      </c>
      <c r="AC210" s="5"/>
      <c r="AD210" s="193">
        <f t="shared" si="46"/>
        <v>0</v>
      </c>
      <c r="AE210" s="190" t="b">
        <f t="shared" si="47"/>
        <v>1</v>
      </c>
    </row>
    <row r="211" spans="1:31" ht="16.5">
      <c r="A211" s="2">
        <f t="shared" si="51"/>
        <v>8.0399999999999991</v>
      </c>
      <c r="B211" s="5" t="s">
        <v>48</v>
      </c>
      <c r="C211" s="262"/>
      <c r="D211" s="271"/>
      <c r="E211" s="262"/>
      <c r="F211" s="271"/>
      <c r="G211" s="271"/>
      <c r="H211" s="271"/>
      <c r="I211" s="539"/>
      <c r="J211" s="271"/>
      <c r="K211" s="262"/>
      <c r="L211" s="271"/>
      <c r="M211" s="262"/>
      <c r="N211" s="271"/>
      <c r="O211" s="245"/>
      <c r="P211" s="262"/>
      <c r="Q211" s="271"/>
      <c r="R211" s="262"/>
      <c r="S211" s="271"/>
      <c r="T211" s="262"/>
      <c r="U211" s="271"/>
      <c r="V211" s="262"/>
      <c r="W211" s="271"/>
      <c r="X211" s="245"/>
      <c r="Y211" s="262"/>
      <c r="Z211" s="271"/>
      <c r="AA211" s="262">
        <f t="shared" si="50"/>
        <v>0</v>
      </c>
      <c r="AB211" s="271">
        <f t="shared" si="50"/>
        <v>0</v>
      </c>
      <c r="AC211" s="5"/>
      <c r="AD211" s="193">
        <f t="shared" si="46"/>
        <v>0</v>
      </c>
      <c r="AE211" s="190" t="b">
        <f t="shared" si="47"/>
        <v>1</v>
      </c>
    </row>
    <row r="212" spans="1:31" s="290" customFormat="1" ht="16.5">
      <c r="A212" s="188"/>
      <c r="B212" s="288" t="s">
        <v>36</v>
      </c>
      <c r="C212" s="288"/>
      <c r="D212" s="667"/>
      <c r="E212" s="288"/>
      <c r="F212" s="667"/>
      <c r="G212" s="667"/>
      <c r="H212" s="667"/>
      <c r="I212" s="357"/>
      <c r="J212" s="667"/>
      <c r="K212" s="288"/>
      <c r="L212" s="667"/>
      <c r="M212" s="288"/>
      <c r="N212" s="667"/>
      <c r="O212" s="287"/>
      <c r="P212" s="288"/>
      <c r="Q212" s="667"/>
      <c r="R212" s="288"/>
      <c r="S212" s="667"/>
      <c r="T212" s="288"/>
      <c r="U212" s="667"/>
      <c r="V212" s="288"/>
      <c r="W212" s="667"/>
      <c r="X212" s="287"/>
      <c r="Y212" s="288">
        <f t="shared" ref="Y212:AB212" si="52">SUM(Y208:Y211)</f>
        <v>0</v>
      </c>
      <c r="Z212" s="667">
        <f t="shared" si="52"/>
        <v>0</v>
      </c>
      <c r="AA212" s="288">
        <f t="shared" si="52"/>
        <v>0</v>
      </c>
      <c r="AB212" s="667">
        <f t="shared" si="52"/>
        <v>0</v>
      </c>
      <c r="AC212" s="288"/>
      <c r="AD212" s="289">
        <f t="shared" si="46"/>
        <v>0</v>
      </c>
      <c r="AE212" s="290" t="b">
        <f t="shared" si="47"/>
        <v>1</v>
      </c>
    </row>
    <row r="213" spans="1:31" ht="28.5">
      <c r="A213" s="4">
        <v>9</v>
      </c>
      <c r="B213" s="3" t="s">
        <v>49</v>
      </c>
      <c r="C213" s="17"/>
      <c r="D213" s="276"/>
      <c r="E213" s="17"/>
      <c r="F213" s="276"/>
      <c r="G213" s="276"/>
      <c r="H213" s="276"/>
      <c r="I213" s="359"/>
      <c r="J213" s="276"/>
      <c r="K213" s="17"/>
      <c r="L213" s="276"/>
      <c r="M213" s="17"/>
      <c r="N213" s="276"/>
      <c r="O213" s="239"/>
      <c r="P213" s="17"/>
      <c r="Q213" s="276"/>
      <c r="R213" s="17"/>
      <c r="S213" s="276"/>
      <c r="T213" s="17"/>
      <c r="U213" s="276"/>
      <c r="V213" s="17"/>
      <c r="W213" s="276"/>
      <c r="X213" s="239"/>
      <c r="Y213" s="17"/>
      <c r="Z213" s="276"/>
      <c r="AA213" s="17"/>
      <c r="AB213" s="276"/>
      <c r="AC213" s="3"/>
      <c r="AD213" s="193">
        <f t="shared" si="46"/>
        <v>0</v>
      </c>
      <c r="AE213" s="190" t="b">
        <f t="shared" si="47"/>
        <v>1</v>
      </c>
    </row>
    <row r="214" spans="1:31" ht="16.5">
      <c r="A214" s="2">
        <v>9.01</v>
      </c>
      <c r="B214" s="5" t="s">
        <v>50</v>
      </c>
      <c r="C214" s="262"/>
      <c r="D214" s="271"/>
      <c r="E214" s="262"/>
      <c r="F214" s="271"/>
      <c r="G214" s="271"/>
      <c r="H214" s="271"/>
      <c r="I214" s="539"/>
      <c r="J214" s="271"/>
      <c r="K214" s="262"/>
      <c r="L214" s="271"/>
      <c r="M214" s="262"/>
      <c r="N214" s="271"/>
      <c r="O214" s="233">
        <v>0.2</v>
      </c>
      <c r="P214" s="262"/>
      <c r="Q214" s="271"/>
      <c r="R214" s="262"/>
      <c r="S214" s="271"/>
      <c r="T214" s="262"/>
      <c r="U214" s="271"/>
      <c r="V214" s="262"/>
      <c r="W214" s="271"/>
      <c r="X214" s="233">
        <v>0.2</v>
      </c>
      <c r="Y214" s="262"/>
      <c r="Z214" s="271"/>
      <c r="AA214" s="262">
        <f t="shared" ref="AA214:AB215" si="53">Y214+V214+T214</f>
        <v>0</v>
      </c>
      <c r="AB214" s="271">
        <f t="shared" si="53"/>
        <v>0</v>
      </c>
      <c r="AC214" s="5"/>
      <c r="AD214" s="193">
        <f t="shared" si="46"/>
        <v>0</v>
      </c>
      <c r="AE214" s="190" t="b">
        <f t="shared" si="47"/>
        <v>1</v>
      </c>
    </row>
    <row r="215" spans="1:31" ht="16.5">
      <c r="A215" s="2">
        <v>9.02</v>
      </c>
      <c r="B215" s="5" t="s">
        <v>51</v>
      </c>
      <c r="C215" s="262"/>
      <c r="D215" s="271"/>
      <c r="E215" s="262"/>
      <c r="F215" s="271"/>
      <c r="G215" s="271"/>
      <c r="H215" s="271"/>
      <c r="I215" s="539"/>
      <c r="J215" s="271"/>
      <c r="K215" s="262"/>
      <c r="L215" s="271"/>
      <c r="M215" s="262"/>
      <c r="N215" s="271"/>
      <c r="O215" s="233">
        <v>0.5</v>
      </c>
      <c r="P215" s="262"/>
      <c r="Q215" s="271"/>
      <c r="R215" s="262"/>
      <c r="S215" s="271"/>
      <c r="T215" s="262"/>
      <c r="U215" s="271"/>
      <c r="V215" s="262"/>
      <c r="W215" s="271"/>
      <c r="X215" s="233">
        <v>0.5</v>
      </c>
      <c r="Y215" s="262"/>
      <c r="Z215" s="271"/>
      <c r="AA215" s="262">
        <f t="shared" si="53"/>
        <v>0</v>
      </c>
      <c r="AB215" s="271">
        <f t="shared" si="53"/>
        <v>0</v>
      </c>
      <c r="AC215" s="5"/>
      <c r="AD215" s="193">
        <f t="shared" si="46"/>
        <v>0</v>
      </c>
      <c r="AE215" s="190" t="b">
        <f t="shared" si="47"/>
        <v>1</v>
      </c>
    </row>
    <row r="216" spans="1:31" s="290" customFormat="1" ht="16.5">
      <c r="A216" s="188"/>
      <c r="B216" s="291" t="s">
        <v>36</v>
      </c>
      <c r="C216" s="288"/>
      <c r="D216" s="667"/>
      <c r="E216" s="288"/>
      <c r="F216" s="667"/>
      <c r="G216" s="667"/>
      <c r="H216" s="667"/>
      <c r="I216" s="357"/>
      <c r="J216" s="667"/>
      <c r="K216" s="288"/>
      <c r="L216" s="667"/>
      <c r="M216" s="288"/>
      <c r="N216" s="667"/>
      <c r="O216" s="287"/>
      <c r="P216" s="288"/>
      <c r="Q216" s="667"/>
      <c r="R216" s="288"/>
      <c r="S216" s="667"/>
      <c r="T216" s="288"/>
      <c r="U216" s="667"/>
      <c r="V216" s="288"/>
      <c r="W216" s="667"/>
      <c r="X216" s="287"/>
      <c r="Y216" s="288">
        <f>SUM(Y214:Y215)</f>
        <v>0</v>
      </c>
      <c r="Z216" s="667">
        <f>SUM(Z214:Z215)</f>
        <v>0</v>
      </c>
      <c r="AA216" s="288">
        <f t="shared" ref="AA216:AB216" si="54">SUM(AA214:AA215)</f>
        <v>0</v>
      </c>
      <c r="AB216" s="667">
        <f t="shared" si="54"/>
        <v>0</v>
      </c>
      <c r="AC216" s="291"/>
      <c r="AD216" s="289">
        <f t="shared" si="46"/>
        <v>0</v>
      </c>
      <c r="AE216" s="290" t="b">
        <f t="shared" si="47"/>
        <v>1</v>
      </c>
    </row>
    <row r="217" spans="1:31" ht="16.5">
      <c r="A217" s="194" t="s">
        <v>52</v>
      </c>
      <c r="B217" s="3" t="s">
        <v>53</v>
      </c>
      <c r="C217" s="17"/>
      <c r="D217" s="276"/>
      <c r="E217" s="17"/>
      <c r="F217" s="276"/>
      <c r="G217" s="276"/>
      <c r="H217" s="276"/>
      <c r="I217" s="359"/>
      <c r="J217" s="276"/>
      <c r="K217" s="17"/>
      <c r="L217" s="276"/>
      <c r="M217" s="17"/>
      <c r="N217" s="276"/>
      <c r="O217" s="239"/>
      <c r="P217" s="17"/>
      <c r="Q217" s="276"/>
      <c r="R217" s="17"/>
      <c r="S217" s="276"/>
      <c r="T217" s="17"/>
      <c r="U217" s="276"/>
      <c r="V217" s="17"/>
      <c r="W217" s="276"/>
      <c r="X217" s="239"/>
      <c r="Y217" s="17"/>
      <c r="Z217" s="276"/>
      <c r="AA217" s="17"/>
      <c r="AB217" s="276"/>
      <c r="AC217" s="3"/>
      <c r="AD217" s="193">
        <f t="shared" si="46"/>
        <v>0</v>
      </c>
      <c r="AE217" s="190" t="b">
        <f t="shared" si="47"/>
        <v>1</v>
      </c>
    </row>
    <row r="218" spans="1:31" ht="16.5">
      <c r="A218" s="4">
        <v>10</v>
      </c>
      <c r="B218" s="3" t="s">
        <v>271</v>
      </c>
      <c r="C218" s="17"/>
      <c r="D218" s="276"/>
      <c r="E218" s="17"/>
      <c r="F218" s="276"/>
      <c r="G218" s="276"/>
      <c r="H218" s="276"/>
      <c r="I218" s="359"/>
      <c r="J218" s="276"/>
      <c r="K218" s="17"/>
      <c r="L218" s="276"/>
      <c r="M218" s="17"/>
      <c r="N218" s="276"/>
      <c r="O218" s="239"/>
      <c r="P218" s="17"/>
      <c r="Q218" s="276"/>
      <c r="R218" s="17"/>
      <c r="S218" s="276"/>
      <c r="T218" s="17"/>
      <c r="U218" s="276"/>
      <c r="V218" s="17"/>
      <c r="W218" s="276"/>
      <c r="X218" s="239"/>
      <c r="Y218" s="17"/>
      <c r="Z218" s="276"/>
      <c r="AA218" s="17"/>
      <c r="AB218" s="276"/>
      <c r="AC218" s="3"/>
      <c r="AD218" s="193">
        <f t="shared" si="46"/>
        <v>0</v>
      </c>
      <c r="AE218" s="190" t="b">
        <f t="shared" si="47"/>
        <v>1</v>
      </c>
    </row>
    <row r="219" spans="1:31" ht="16.5">
      <c r="A219" s="20"/>
      <c r="B219" s="21" t="s">
        <v>272</v>
      </c>
      <c r="C219" s="253"/>
      <c r="D219" s="668"/>
      <c r="E219" s="253"/>
      <c r="F219" s="668"/>
      <c r="G219" s="668"/>
      <c r="H219" s="668"/>
      <c r="I219" s="561"/>
      <c r="J219" s="668"/>
      <c r="K219" s="253"/>
      <c r="L219" s="668"/>
      <c r="M219" s="253"/>
      <c r="N219" s="668"/>
      <c r="O219" s="246"/>
      <c r="P219" s="253"/>
      <c r="Q219" s="668"/>
      <c r="R219" s="253"/>
      <c r="S219" s="668"/>
      <c r="T219" s="253"/>
      <c r="U219" s="668"/>
      <c r="V219" s="253"/>
      <c r="W219" s="668"/>
      <c r="X219" s="246"/>
      <c r="Y219" s="253"/>
      <c r="Z219" s="668"/>
      <c r="AA219" s="253"/>
      <c r="AB219" s="668"/>
      <c r="AC219" s="21"/>
      <c r="AD219" s="193">
        <f t="shared" si="46"/>
        <v>0</v>
      </c>
      <c r="AE219" s="190" t="b">
        <f t="shared" si="47"/>
        <v>1</v>
      </c>
    </row>
    <row r="220" spans="1:31" ht="16.5">
      <c r="A220" s="2">
        <v>10.01</v>
      </c>
      <c r="B220" s="22" t="s">
        <v>298</v>
      </c>
      <c r="C220" s="562"/>
      <c r="D220" s="566"/>
      <c r="E220" s="562"/>
      <c r="F220" s="566"/>
      <c r="G220" s="566"/>
      <c r="H220" s="566"/>
      <c r="I220" s="563"/>
      <c r="J220" s="566"/>
      <c r="K220" s="562"/>
      <c r="L220" s="566"/>
      <c r="M220" s="562"/>
      <c r="N220" s="566"/>
      <c r="O220" s="233"/>
      <c r="P220" s="562"/>
      <c r="Q220" s="566"/>
      <c r="R220" s="562"/>
      <c r="S220" s="566"/>
      <c r="T220" s="562"/>
      <c r="U220" s="566"/>
      <c r="V220" s="562"/>
      <c r="W220" s="566"/>
      <c r="X220" s="233"/>
      <c r="Y220" s="562"/>
      <c r="Z220" s="566"/>
      <c r="AA220" s="262">
        <f t="shared" ref="AA220:AB222" si="55">Y220+V220+T220</f>
        <v>0</v>
      </c>
      <c r="AB220" s="271">
        <f t="shared" si="55"/>
        <v>0</v>
      </c>
      <c r="AC220" s="22"/>
      <c r="AD220" s="193">
        <f t="shared" si="46"/>
        <v>0</v>
      </c>
      <c r="AE220" s="190" t="b">
        <f t="shared" si="47"/>
        <v>1</v>
      </c>
    </row>
    <row r="221" spans="1:31" ht="16.5">
      <c r="A221" s="2">
        <v>10.02</v>
      </c>
      <c r="B221" s="22" t="s">
        <v>299</v>
      </c>
      <c r="C221" s="562"/>
      <c r="D221" s="566"/>
      <c r="E221" s="562"/>
      <c r="F221" s="566"/>
      <c r="G221" s="566"/>
      <c r="H221" s="566"/>
      <c r="I221" s="563"/>
      <c r="J221" s="566"/>
      <c r="K221" s="562"/>
      <c r="L221" s="566"/>
      <c r="M221" s="562"/>
      <c r="N221" s="566"/>
      <c r="O221" s="233"/>
      <c r="P221" s="562"/>
      <c r="Q221" s="566"/>
      <c r="R221" s="562"/>
      <c r="S221" s="566"/>
      <c r="T221" s="562"/>
      <c r="U221" s="566"/>
      <c r="V221" s="562"/>
      <c r="W221" s="566"/>
      <c r="X221" s="233">
        <v>2.1800000000000002</v>
      </c>
      <c r="Y221" s="562"/>
      <c r="Z221" s="566"/>
      <c r="AA221" s="262">
        <f t="shared" si="55"/>
        <v>0</v>
      </c>
      <c r="AB221" s="271">
        <f t="shared" si="55"/>
        <v>0</v>
      </c>
      <c r="AC221" s="22"/>
      <c r="AD221" s="193">
        <f t="shared" si="46"/>
        <v>0</v>
      </c>
      <c r="AE221" s="190" t="b">
        <f t="shared" si="47"/>
        <v>1</v>
      </c>
    </row>
    <row r="222" spans="1:31" ht="45">
      <c r="A222" s="2">
        <f>+A221+0.01</f>
        <v>10.029999999999999</v>
      </c>
      <c r="B222" s="23" t="s">
        <v>242</v>
      </c>
      <c r="C222" s="564"/>
      <c r="D222" s="669"/>
      <c r="E222" s="564"/>
      <c r="F222" s="669"/>
      <c r="G222" s="669"/>
      <c r="H222" s="669"/>
      <c r="I222" s="565"/>
      <c r="J222" s="669"/>
      <c r="K222" s="564"/>
      <c r="L222" s="669"/>
      <c r="M222" s="564"/>
      <c r="N222" s="669"/>
      <c r="O222" s="247"/>
      <c r="P222" s="564"/>
      <c r="Q222" s="669"/>
      <c r="R222" s="564"/>
      <c r="S222" s="669"/>
      <c r="T222" s="564"/>
      <c r="U222" s="669"/>
      <c r="V222" s="564"/>
      <c r="W222" s="669"/>
      <c r="X222" s="247"/>
      <c r="Y222" s="564"/>
      <c r="Z222" s="669"/>
      <c r="AA222" s="262">
        <f t="shared" si="55"/>
        <v>0</v>
      </c>
      <c r="AB222" s="271">
        <f t="shared" si="55"/>
        <v>0</v>
      </c>
      <c r="AC222" s="23"/>
      <c r="AD222" s="193">
        <f t="shared" si="46"/>
        <v>0</v>
      </c>
      <c r="AE222" s="190" t="b">
        <f t="shared" si="47"/>
        <v>1</v>
      </c>
    </row>
    <row r="223" spans="1:31" ht="16.5">
      <c r="A223" s="2"/>
      <c r="B223" s="21" t="s">
        <v>243</v>
      </c>
      <c r="C223" s="253"/>
      <c r="D223" s="668"/>
      <c r="E223" s="253"/>
      <c r="F223" s="668"/>
      <c r="G223" s="668"/>
      <c r="H223" s="668"/>
      <c r="I223" s="561"/>
      <c r="J223" s="668"/>
      <c r="K223" s="253"/>
      <c r="L223" s="668"/>
      <c r="M223" s="253"/>
      <c r="N223" s="668"/>
      <c r="O223" s="246"/>
      <c r="P223" s="253"/>
      <c r="Q223" s="668"/>
      <c r="R223" s="253"/>
      <c r="S223" s="668"/>
      <c r="T223" s="253"/>
      <c r="U223" s="668"/>
      <c r="V223" s="253"/>
      <c r="W223" s="668"/>
      <c r="X223" s="246"/>
      <c r="Y223" s="253"/>
      <c r="Z223" s="668"/>
      <c r="AA223" s="253"/>
      <c r="AB223" s="668"/>
      <c r="AC223" s="21"/>
      <c r="AD223" s="193">
        <f t="shared" si="46"/>
        <v>0</v>
      </c>
      <c r="AE223" s="190" t="b">
        <f t="shared" si="47"/>
        <v>1</v>
      </c>
    </row>
    <row r="224" spans="1:31" ht="30">
      <c r="A224" s="2">
        <v>10.039999999999999</v>
      </c>
      <c r="B224" s="22" t="s">
        <v>314</v>
      </c>
      <c r="C224" s="562"/>
      <c r="D224" s="566"/>
      <c r="E224" s="562"/>
      <c r="F224" s="566"/>
      <c r="G224" s="566"/>
      <c r="H224" s="566"/>
      <c r="I224" s="563"/>
      <c r="J224" s="566"/>
      <c r="K224" s="562"/>
      <c r="L224" s="566"/>
      <c r="M224" s="562"/>
      <c r="N224" s="566"/>
      <c r="O224" s="247"/>
      <c r="P224" s="562"/>
      <c r="Q224" s="566"/>
      <c r="R224" s="562"/>
      <c r="S224" s="566"/>
      <c r="T224" s="562"/>
      <c r="U224" s="566"/>
      <c r="V224" s="562"/>
      <c r="W224" s="566"/>
      <c r="X224" s="247"/>
      <c r="Y224" s="562"/>
      <c r="Z224" s="566"/>
      <c r="AA224" s="262">
        <f t="shared" ref="AA224:AB236" si="56">Y224+V224+T224</f>
        <v>0</v>
      </c>
      <c r="AB224" s="271">
        <f t="shared" si="56"/>
        <v>0</v>
      </c>
      <c r="AC224" s="22"/>
      <c r="AD224" s="193">
        <f t="shared" si="46"/>
        <v>0</v>
      </c>
      <c r="AE224" s="190" t="b">
        <f t="shared" si="47"/>
        <v>1</v>
      </c>
    </row>
    <row r="225" spans="1:31" ht="16.5">
      <c r="A225" s="2"/>
      <c r="B225" s="24" t="s">
        <v>54</v>
      </c>
      <c r="C225" s="566"/>
      <c r="D225" s="566"/>
      <c r="E225" s="566"/>
      <c r="F225" s="566"/>
      <c r="G225" s="566"/>
      <c r="H225" s="566"/>
      <c r="I225" s="563"/>
      <c r="J225" s="566"/>
      <c r="K225" s="566"/>
      <c r="L225" s="566"/>
      <c r="M225" s="566"/>
      <c r="N225" s="566"/>
      <c r="O225" s="233"/>
      <c r="P225" s="566"/>
      <c r="Q225" s="566"/>
      <c r="R225" s="566"/>
      <c r="S225" s="566"/>
      <c r="T225" s="566"/>
      <c r="U225" s="566"/>
      <c r="V225" s="566"/>
      <c r="W225" s="566"/>
      <c r="X225" s="233"/>
      <c r="Y225" s="566"/>
      <c r="Z225" s="566"/>
      <c r="AA225" s="262">
        <f t="shared" si="56"/>
        <v>0</v>
      </c>
      <c r="AB225" s="271">
        <f t="shared" si="56"/>
        <v>0</v>
      </c>
      <c r="AC225" s="24"/>
      <c r="AD225" s="193">
        <f t="shared" si="46"/>
        <v>0</v>
      </c>
      <c r="AE225" s="190" t="b">
        <f t="shared" si="47"/>
        <v>1</v>
      </c>
    </row>
    <row r="226" spans="1:31" ht="16.5">
      <c r="A226" s="2"/>
      <c r="B226" s="24" t="s">
        <v>55</v>
      </c>
      <c r="C226" s="566"/>
      <c r="D226" s="566"/>
      <c r="E226" s="566"/>
      <c r="F226" s="566"/>
      <c r="G226" s="566"/>
      <c r="H226" s="566"/>
      <c r="I226" s="563"/>
      <c r="J226" s="566"/>
      <c r="K226" s="566"/>
      <c r="L226" s="566"/>
      <c r="M226" s="566"/>
      <c r="N226" s="566"/>
      <c r="O226" s="233"/>
      <c r="P226" s="566"/>
      <c r="Q226" s="566"/>
      <c r="R226" s="566"/>
      <c r="S226" s="566"/>
      <c r="T226" s="566"/>
      <c r="U226" s="566"/>
      <c r="V226" s="566"/>
      <c r="W226" s="566"/>
      <c r="X226" s="233"/>
      <c r="Y226" s="566"/>
      <c r="Z226" s="566"/>
      <c r="AA226" s="262">
        <f t="shared" si="56"/>
        <v>0</v>
      </c>
      <c r="AB226" s="271">
        <f t="shared" si="56"/>
        <v>0</v>
      </c>
      <c r="AC226" s="24"/>
      <c r="AD226" s="193">
        <f t="shared" si="46"/>
        <v>0</v>
      </c>
      <c r="AE226" s="190" t="b">
        <f t="shared" si="47"/>
        <v>1</v>
      </c>
    </row>
    <row r="227" spans="1:31" ht="16.5">
      <c r="A227" s="2"/>
      <c r="B227" s="24" t="s">
        <v>56</v>
      </c>
      <c r="C227" s="566"/>
      <c r="D227" s="566"/>
      <c r="E227" s="566"/>
      <c r="F227" s="566"/>
      <c r="G227" s="566"/>
      <c r="H227" s="566"/>
      <c r="I227" s="563"/>
      <c r="J227" s="566"/>
      <c r="K227" s="566"/>
      <c r="L227" s="566"/>
      <c r="M227" s="566"/>
      <c r="N227" s="566"/>
      <c r="O227" s="233"/>
      <c r="P227" s="566"/>
      <c r="Q227" s="566"/>
      <c r="R227" s="566"/>
      <c r="S227" s="566"/>
      <c r="T227" s="566"/>
      <c r="U227" s="566"/>
      <c r="V227" s="566"/>
      <c r="W227" s="566"/>
      <c r="X227" s="233"/>
      <c r="Y227" s="566"/>
      <c r="Z227" s="566"/>
      <c r="AA227" s="262">
        <f t="shared" si="56"/>
        <v>0</v>
      </c>
      <c r="AB227" s="271">
        <f t="shared" si="56"/>
        <v>0</v>
      </c>
      <c r="AC227" s="24"/>
      <c r="AD227" s="193">
        <f t="shared" si="46"/>
        <v>0</v>
      </c>
      <c r="AE227" s="190" t="b">
        <f t="shared" si="47"/>
        <v>1</v>
      </c>
    </row>
    <row r="228" spans="1:31" ht="30">
      <c r="A228" s="2">
        <v>10.050000000000001</v>
      </c>
      <c r="B228" s="22" t="s">
        <v>315</v>
      </c>
      <c r="C228" s="566"/>
      <c r="D228" s="566"/>
      <c r="E228" s="566"/>
      <c r="F228" s="566"/>
      <c r="G228" s="566"/>
      <c r="H228" s="566"/>
      <c r="I228" s="563"/>
      <c r="J228" s="566"/>
      <c r="K228" s="566"/>
      <c r="L228" s="566"/>
      <c r="M228" s="566"/>
      <c r="N228" s="566"/>
      <c r="O228" s="248"/>
      <c r="P228" s="566"/>
      <c r="Q228" s="566"/>
      <c r="R228" s="566"/>
      <c r="S228" s="566"/>
      <c r="T228" s="566"/>
      <c r="U228" s="566"/>
      <c r="V228" s="566"/>
      <c r="W228" s="566"/>
      <c r="X228" s="248"/>
      <c r="Y228" s="566"/>
      <c r="Z228" s="566"/>
      <c r="AA228" s="262">
        <f t="shared" si="56"/>
        <v>0</v>
      </c>
      <c r="AB228" s="271">
        <f t="shared" si="56"/>
        <v>0</v>
      </c>
      <c r="AC228" s="24"/>
      <c r="AD228" s="193">
        <f t="shared" si="46"/>
        <v>0</v>
      </c>
      <c r="AE228" s="190" t="b">
        <f t="shared" si="47"/>
        <v>1</v>
      </c>
    </row>
    <row r="229" spans="1:31" ht="16.5">
      <c r="A229" s="2"/>
      <c r="B229" s="24" t="s">
        <v>54</v>
      </c>
      <c r="C229" s="566"/>
      <c r="D229" s="566"/>
      <c r="E229" s="566"/>
      <c r="F229" s="566"/>
      <c r="G229" s="566"/>
      <c r="H229" s="566"/>
      <c r="I229" s="563"/>
      <c r="J229" s="566"/>
      <c r="K229" s="566"/>
      <c r="L229" s="566"/>
      <c r="M229" s="566"/>
      <c r="N229" s="566"/>
      <c r="O229" s="233"/>
      <c r="P229" s="566"/>
      <c r="Q229" s="566"/>
      <c r="R229" s="566"/>
      <c r="S229" s="566"/>
      <c r="T229" s="566"/>
      <c r="U229" s="566"/>
      <c r="V229" s="566"/>
      <c r="W229" s="566"/>
      <c r="X229" s="233"/>
      <c r="Y229" s="566"/>
      <c r="Z229" s="566"/>
      <c r="AA229" s="262">
        <f t="shared" si="56"/>
        <v>0</v>
      </c>
      <c r="AB229" s="271">
        <f t="shared" si="56"/>
        <v>0</v>
      </c>
      <c r="AC229" s="24"/>
      <c r="AD229" s="193">
        <f t="shared" si="46"/>
        <v>0</v>
      </c>
      <c r="AE229" s="190" t="b">
        <f t="shared" si="47"/>
        <v>1</v>
      </c>
    </row>
    <row r="230" spans="1:31" ht="16.5">
      <c r="A230" s="2"/>
      <c r="B230" s="24" t="s">
        <v>55</v>
      </c>
      <c r="C230" s="566"/>
      <c r="D230" s="566"/>
      <c r="E230" s="566"/>
      <c r="F230" s="566"/>
      <c r="G230" s="566"/>
      <c r="H230" s="566"/>
      <c r="I230" s="563"/>
      <c r="J230" s="566"/>
      <c r="K230" s="566"/>
      <c r="L230" s="566"/>
      <c r="M230" s="566"/>
      <c r="N230" s="566"/>
      <c r="O230" s="233"/>
      <c r="P230" s="566"/>
      <c r="Q230" s="566"/>
      <c r="R230" s="566"/>
      <c r="S230" s="566"/>
      <c r="T230" s="566"/>
      <c r="U230" s="566"/>
      <c r="V230" s="566"/>
      <c r="W230" s="566"/>
      <c r="X230" s="233"/>
      <c r="Y230" s="566"/>
      <c r="Z230" s="566"/>
      <c r="AA230" s="262">
        <f t="shared" si="56"/>
        <v>0</v>
      </c>
      <c r="AB230" s="271">
        <f t="shared" si="56"/>
        <v>0</v>
      </c>
      <c r="AC230" s="24"/>
      <c r="AD230" s="193">
        <f t="shared" si="46"/>
        <v>0</v>
      </c>
      <c r="AE230" s="190" t="b">
        <f t="shared" si="47"/>
        <v>1</v>
      </c>
    </row>
    <row r="231" spans="1:31" ht="16.5">
      <c r="A231" s="2"/>
      <c r="B231" s="24" t="s">
        <v>56</v>
      </c>
      <c r="C231" s="566"/>
      <c r="D231" s="566"/>
      <c r="E231" s="566"/>
      <c r="F231" s="566"/>
      <c r="G231" s="566"/>
      <c r="H231" s="566"/>
      <c r="I231" s="563"/>
      <c r="J231" s="566"/>
      <c r="K231" s="566"/>
      <c r="L231" s="566"/>
      <c r="M231" s="566"/>
      <c r="N231" s="566"/>
      <c r="O231" s="233"/>
      <c r="P231" s="566"/>
      <c r="Q231" s="566"/>
      <c r="R231" s="566"/>
      <c r="S231" s="566"/>
      <c r="T231" s="566"/>
      <c r="U231" s="566"/>
      <c r="V231" s="566"/>
      <c r="W231" s="566"/>
      <c r="X231" s="233"/>
      <c r="Y231" s="566"/>
      <c r="Z231" s="566"/>
      <c r="AA231" s="262">
        <f t="shared" si="56"/>
        <v>0</v>
      </c>
      <c r="AB231" s="271">
        <f t="shared" si="56"/>
        <v>0</v>
      </c>
      <c r="AC231" s="24"/>
      <c r="AD231" s="193">
        <f t="shared" si="46"/>
        <v>0</v>
      </c>
      <c r="AE231" s="190" t="b">
        <f t="shared" si="47"/>
        <v>1</v>
      </c>
    </row>
    <row r="232" spans="1:31" ht="45">
      <c r="A232" s="2">
        <f>+A228+0.01</f>
        <v>10.06</v>
      </c>
      <c r="B232" s="23" t="s">
        <v>244</v>
      </c>
      <c r="C232" s="564"/>
      <c r="D232" s="669"/>
      <c r="E232" s="564"/>
      <c r="F232" s="669"/>
      <c r="G232" s="669"/>
      <c r="H232" s="669"/>
      <c r="I232" s="565"/>
      <c r="J232" s="669"/>
      <c r="K232" s="564"/>
      <c r="L232" s="669"/>
      <c r="M232" s="564"/>
      <c r="N232" s="669"/>
      <c r="O232" s="247"/>
      <c r="P232" s="564"/>
      <c r="Q232" s="669"/>
      <c r="R232" s="564"/>
      <c r="S232" s="669"/>
      <c r="T232" s="564"/>
      <c r="U232" s="669"/>
      <c r="V232" s="564"/>
      <c r="W232" s="669"/>
      <c r="X232" s="247"/>
      <c r="Y232" s="564"/>
      <c r="Z232" s="669"/>
      <c r="AA232" s="262">
        <f t="shared" si="56"/>
        <v>0</v>
      </c>
      <c r="AB232" s="271">
        <f t="shared" si="56"/>
        <v>0</v>
      </c>
      <c r="AC232" s="23"/>
      <c r="AD232" s="193">
        <f t="shared" si="46"/>
        <v>0</v>
      </c>
      <c r="AE232" s="190" t="b">
        <f t="shared" si="47"/>
        <v>1</v>
      </c>
    </row>
    <row r="233" spans="1:31" ht="30">
      <c r="A233" s="2">
        <f t="shared" ref="A233:A254" si="57">+A232+0.01</f>
        <v>10.07</v>
      </c>
      <c r="B233" s="23" t="s">
        <v>57</v>
      </c>
      <c r="C233" s="564"/>
      <c r="D233" s="669"/>
      <c r="E233" s="564"/>
      <c r="F233" s="669"/>
      <c r="G233" s="669"/>
      <c r="H233" s="669"/>
      <c r="I233" s="565"/>
      <c r="J233" s="669"/>
      <c r="K233" s="564"/>
      <c r="L233" s="669"/>
      <c r="M233" s="564"/>
      <c r="N233" s="669"/>
      <c r="O233" s="247"/>
      <c r="P233" s="564"/>
      <c r="Q233" s="669"/>
      <c r="R233" s="564"/>
      <c r="S233" s="669"/>
      <c r="T233" s="564"/>
      <c r="U233" s="669"/>
      <c r="V233" s="564"/>
      <c r="W233" s="669"/>
      <c r="X233" s="247"/>
      <c r="Y233" s="564"/>
      <c r="Z233" s="669"/>
      <c r="AA233" s="262">
        <f t="shared" si="56"/>
        <v>0</v>
      </c>
      <c r="AB233" s="271">
        <f t="shared" si="56"/>
        <v>0</v>
      </c>
      <c r="AC233" s="23"/>
      <c r="AD233" s="193">
        <f t="shared" si="46"/>
        <v>0</v>
      </c>
      <c r="AE233" s="190" t="b">
        <f t="shared" si="47"/>
        <v>1</v>
      </c>
    </row>
    <row r="234" spans="1:31" ht="16.5">
      <c r="A234" s="2"/>
      <c r="B234" s="23" t="s">
        <v>58</v>
      </c>
      <c r="C234" s="564"/>
      <c r="D234" s="669"/>
      <c r="E234" s="564"/>
      <c r="F234" s="669"/>
      <c r="G234" s="669"/>
      <c r="H234" s="669"/>
      <c r="I234" s="565"/>
      <c r="J234" s="669"/>
      <c r="K234" s="564"/>
      <c r="L234" s="669"/>
      <c r="M234" s="564"/>
      <c r="N234" s="669"/>
      <c r="O234" s="234"/>
      <c r="P234" s="564"/>
      <c r="Q234" s="669"/>
      <c r="R234" s="564"/>
      <c r="S234" s="669"/>
      <c r="T234" s="564"/>
      <c r="U234" s="669"/>
      <c r="V234" s="564"/>
      <c r="W234" s="669"/>
      <c r="X234" s="234"/>
      <c r="Y234" s="564"/>
      <c r="Z234" s="669"/>
      <c r="AA234" s="262">
        <f t="shared" si="56"/>
        <v>0</v>
      </c>
      <c r="AB234" s="271">
        <f t="shared" si="56"/>
        <v>0</v>
      </c>
      <c r="AC234" s="23"/>
      <c r="AD234" s="193">
        <f t="shared" si="46"/>
        <v>0</v>
      </c>
      <c r="AE234" s="190" t="b">
        <f t="shared" si="47"/>
        <v>1</v>
      </c>
    </row>
    <row r="235" spans="1:31" ht="16.5">
      <c r="A235" s="2"/>
      <c r="B235" s="23" t="s">
        <v>59</v>
      </c>
      <c r="C235" s="564"/>
      <c r="D235" s="669"/>
      <c r="E235" s="564"/>
      <c r="F235" s="669"/>
      <c r="G235" s="669"/>
      <c r="H235" s="669"/>
      <c r="I235" s="565"/>
      <c r="J235" s="669"/>
      <c r="K235" s="564"/>
      <c r="L235" s="669"/>
      <c r="M235" s="564"/>
      <c r="N235" s="669"/>
      <c r="O235" s="234"/>
      <c r="P235" s="564"/>
      <c r="Q235" s="669"/>
      <c r="R235" s="564"/>
      <c r="S235" s="669"/>
      <c r="T235" s="564"/>
      <c r="U235" s="669"/>
      <c r="V235" s="564"/>
      <c r="W235" s="669"/>
      <c r="X235" s="234"/>
      <c r="Y235" s="564"/>
      <c r="Z235" s="669"/>
      <c r="AA235" s="262">
        <f t="shared" si="56"/>
        <v>0</v>
      </c>
      <c r="AB235" s="271">
        <f t="shared" si="56"/>
        <v>0</v>
      </c>
      <c r="AC235" s="23"/>
      <c r="AD235" s="193">
        <f t="shared" si="46"/>
        <v>0</v>
      </c>
      <c r="AE235" s="190" t="b">
        <f t="shared" si="47"/>
        <v>1</v>
      </c>
    </row>
    <row r="236" spans="1:31" ht="16.5">
      <c r="A236" s="2"/>
      <c r="B236" s="23" t="s">
        <v>60</v>
      </c>
      <c r="C236" s="564"/>
      <c r="D236" s="669"/>
      <c r="E236" s="564"/>
      <c r="F236" s="669"/>
      <c r="G236" s="669"/>
      <c r="H236" s="669"/>
      <c r="I236" s="565"/>
      <c r="J236" s="669"/>
      <c r="K236" s="564"/>
      <c r="L236" s="669"/>
      <c r="M236" s="564"/>
      <c r="N236" s="669"/>
      <c r="O236" s="234"/>
      <c r="P236" s="564"/>
      <c r="Q236" s="669"/>
      <c r="R236" s="564"/>
      <c r="S236" s="669"/>
      <c r="T236" s="564"/>
      <c r="U236" s="669"/>
      <c r="V236" s="564"/>
      <c r="W236" s="669"/>
      <c r="X236" s="234"/>
      <c r="Y236" s="564"/>
      <c r="Z236" s="669"/>
      <c r="AA236" s="262">
        <f t="shared" si="56"/>
        <v>0</v>
      </c>
      <c r="AB236" s="271">
        <f t="shared" si="56"/>
        <v>0</v>
      </c>
      <c r="AC236" s="23"/>
      <c r="AD236" s="193">
        <f t="shared" si="46"/>
        <v>0</v>
      </c>
      <c r="AE236" s="190" t="b">
        <f t="shared" si="47"/>
        <v>1</v>
      </c>
    </row>
    <row r="237" spans="1:31" s="290" customFormat="1" ht="16.5">
      <c r="A237" s="188"/>
      <c r="B237" s="293" t="s">
        <v>16</v>
      </c>
      <c r="C237" s="293"/>
      <c r="D237" s="670"/>
      <c r="E237" s="293"/>
      <c r="F237" s="670"/>
      <c r="G237" s="670"/>
      <c r="H237" s="670"/>
      <c r="I237" s="358"/>
      <c r="J237" s="670"/>
      <c r="K237" s="293"/>
      <c r="L237" s="670"/>
      <c r="M237" s="293"/>
      <c r="N237" s="670"/>
      <c r="O237" s="292"/>
      <c r="P237" s="293"/>
      <c r="Q237" s="670"/>
      <c r="R237" s="293"/>
      <c r="S237" s="670"/>
      <c r="T237" s="293"/>
      <c r="U237" s="670"/>
      <c r="V237" s="293"/>
      <c r="W237" s="670"/>
      <c r="X237" s="292"/>
      <c r="Y237" s="288">
        <f t="shared" ref="Y237:AA237" si="58">SUM(Y220:Y236)</f>
        <v>0</v>
      </c>
      <c r="Z237" s="667">
        <f>SUM(Z220:Z236)</f>
        <v>0</v>
      </c>
      <c r="AA237" s="288">
        <f t="shared" si="58"/>
        <v>0</v>
      </c>
      <c r="AB237" s="667">
        <f>SUM(AB220:AB236)</f>
        <v>0</v>
      </c>
      <c r="AC237" s="293"/>
      <c r="AD237" s="289">
        <f t="shared" si="46"/>
        <v>0</v>
      </c>
      <c r="AE237" s="290" t="b">
        <f t="shared" si="47"/>
        <v>1</v>
      </c>
    </row>
    <row r="238" spans="1:31" s="290" customFormat="1" ht="16.5">
      <c r="A238" s="188"/>
      <c r="B238" s="293" t="s">
        <v>38</v>
      </c>
      <c r="C238" s="293"/>
      <c r="D238" s="670"/>
      <c r="E238" s="293"/>
      <c r="F238" s="670"/>
      <c r="G238" s="670"/>
      <c r="H238" s="670"/>
      <c r="I238" s="358"/>
      <c r="J238" s="670"/>
      <c r="K238" s="293"/>
      <c r="L238" s="670"/>
      <c r="M238" s="293"/>
      <c r="N238" s="670"/>
      <c r="O238" s="292"/>
      <c r="P238" s="293">
        <f>SUM(P220:P236)</f>
        <v>0</v>
      </c>
      <c r="Q238" s="670">
        <f>SUM(Q220:Q236)</f>
        <v>0</v>
      </c>
      <c r="R238" s="293">
        <f>SUM(R220:R236)</f>
        <v>0</v>
      </c>
      <c r="S238" s="670">
        <f>SUM(S220:S236)</f>
        <v>0</v>
      </c>
      <c r="T238" s="293"/>
      <c r="U238" s="670"/>
      <c r="V238" s="293"/>
      <c r="W238" s="670"/>
      <c r="X238" s="292"/>
      <c r="Y238" s="293">
        <f>SUM(Y220:Y236)</f>
        <v>0</v>
      </c>
      <c r="Z238" s="670">
        <f>SUM(Z220:Z236)</f>
        <v>0</v>
      </c>
      <c r="AA238" s="293">
        <f>SUM(AA220:AA236)</f>
        <v>0</v>
      </c>
      <c r="AB238" s="670">
        <f>SUM(AB220:AB236)</f>
        <v>0</v>
      </c>
      <c r="AC238" s="293"/>
      <c r="AD238" s="289">
        <f t="shared" si="46"/>
        <v>0</v>
      </c>
      <c r="AE238" s="290" t="b">
        <f t="shared" si="47"/>
        <v>1</v>
      </c>
    </row>
    <row r="239" spans="1:31" ht="28.5">
      <c r="A239" s="2"/>
      <c r="B239" s="21" t="s">
        <v>260</v>
      </c>
      <c r="C239" s="253"/>
      <c r="D239" s="668"/>
      <c r="E239" s="253"/>
      <c r="F239" s="668"/>
      <c r="G239" s="668"/>
      <c r="H239" s="668"/>
      <c r="I239" s="561"/>
      <c r="J239" s="668"/>
      <c r="K239" s="253"/>
      <c r="L239" s="668"/>
      <c r="M239" s="253"/>
      <c r="N239" s="668"/>
      <c r="O239" s="246"/>
      <c r="P239" s="253"/>
      <c r="Q239" s="668"/>
      <c r="R239" s="253"/>
      <c r="S239" s="668"/>
      <c r="T239" s="253"/>
      <c r="U239" s="668"/>
      <c r="V239" s="253"/>
      <c r="W239" s="668"/>
      <c r="X239" s="246"/>
      <c r="Y239" s="253"/>
      <c r="Z239" s="668"/>
      <c r="AA239" s="253"/>
      <c r="AB239" s="668"/>
      <c r="AC239" s="21"/>
      <c r="AD239" s="193">
        <f t="shared" si="46"/>
        <v>0</v>
      </c>
      <c r="AE239" s="190" t="b">
        <f t="shared" si="47"/>
        <v>1</v>
      </c>
    </row>
    <row r="240" spans="1:31" ht="16.5">
      <c r="A240" s="2"/>
      <c r="B240" s="21" t="s">
        <v>272</v>
      </c>
      <c r="C240" s="253"/>
      <c r="D240" s="668"/>
      <c r="E240" s="253"/>
      <c r="F240" s="668"/>
      <c r="G240" s="668"/>
      <c r="H240" s="668"/>
      <c r="I240" s="561"/>
      <c r="J240" s="668"/>
      <c r="K240" s="253"/>
      <c r="L240" s="668"/>
      <c r="M240" s="253"/>
      <c r="N240" s="668"/>
      <c r="O240" s="246"/>
      <c r="P240" s="253"/>
      <c r="Q240" s="668"/>
      <c r="R240" s="253"/>
      <c r="S240" s="668"/>
      <c r="T240" s="253"/>
      <c r="U240" s="668"/>
      <c r="V240" s="253"/>
      <c r="W240" s="668"/>
      <c r="X240" s="246"/>
      <c r="Y240" s="253"/>
      <c r="Z240" s="668"/>
      <c r="AA240" s="253"/>
      <c r="AB240" s="668"/>
      <c r="AC240" s="21"/>
      <c r="AD240" s="193">
        <f t="shared" si="46"/>
        <v>0</v>
      </c>
      <c r="AE240" s="190" t="b">
        <f t="shared" si="47"/>
        <v>1</v>
      </c>
    </row>
    <row r="241" spans="1:31" ht="30">
      <c r="A241" s="2">
        <f>+A233+0.01</f>
        <v>10.08</v>
      </c>
      <c r="B241" s="25" t="s">
        <v>316</v>
      </c>
      <c r="C241" s="567"/>
      <c r="D241" s="249"/>
      <c r="E241" s="567"/>
      <c r="F241" s="249"/>
      <c r="G241" s="249"/>
      <c r="H241" s="249"/>
      <c r="I241" s="568"/>
      <c r="J241" s="249"/>
      <c r="K241" s="567"/>
      <c r="L241" s="249"/>
      <c r="M241" s="567"/>
      <c r="N241" s="249"/>
      <c r="O241" s="249"/>
      <c r="P241" s="567"/>
      <c r="Q241" s="249"/>
      <c r="R241" s="567"/>
      <c r="S241" s="249"/>
      <c r="T241" s="567"/>
      <c r="U241" s="249"/>
      <c r="V241" s="567"/>
      <c r="W241" s="249"/>
      <c r="X241" s="249"/>
      <c r="Y241" s="567"/>
      <c r="Z241" s="249"/>
      <c r="AA241" s="262">
        <f t="shared" ref="AA241:AB257" si="59">Y241+V241+T241</f>
        <v>0</v>
      </c>
      <c r="AB241" s="271">
        <f t="shared" si="59"/>
        <v>0</v>
      </c>
      <c r="AC241" s="25"/>
      <c r="AD241" s="193">
        <f t="shared" si="46"/>
        <v>0</v>
      </c>
      <c r="AE241" s="190" t="b">
        <f t="shared" si="47"/>
        <v>1</v>
      </c>
    </row>
    <row r="242" spans="1:31" ht="30">
      <c r="A242" s="2">
        <v>10.09</v>
      </c>
      <c r="B242" s="25" t="s">
        <v>317</v>
      </c>
      <c r="C242" s="264">
        <v>6</v>
      </c>
      <c r="D242" s="265">
        <v>13.068</v>
      </c>
      <c r="E242" s="264">
        <v>6</v>
      </c>
      <c r="F242" s="265">
        <f>D242-2.61</f>
        <v>10.458</v>
      </c>
      <c r="G242" s="265">
        <f>E242/C242*100</f>
        <v>100</v>
      </c>
      <c r="H242" s="265">
        <f>F242/D242*100</f>
        <v>80.027548209366401</v>
      </c>
      <c r="I242" s="539">
        <f>C242-E242</f>
        <v>0</v>
      </c>
      <c r="J242" s="271">
        <f>D242-F242</f>
        <v>2.6099999999999994</v>
      </c>
      <c r="K242" s="264">
        <v>0</v>
      </c>
      <c r="L242" s="265">
        <v>0</v>
      </c>
      <c r="M242" s="264">
        <v>0</v>
      </c>
      <c r="N242" s="265">
        <v>2.61</v>
      </c>
      <c r="O242" s="265">
        <v>2.4</v>
      </c>
      <c r="P242" s="264">
        <v>6</v>
      </c>
      <c r="Q242" s="265">
        <f>P242*O242</f>
        <v>14.399999999999999</v>
      </c>
      <c r="R242" s="264">
        <f t="shared" ref="R242" si="60">P242</f>
        <v>6</v>
      </c>
      <c r="S242" s="265">
        <f t="shared" ref="S242" si="61">Q242+L242+N242</f>
        <v>17.009999999999998</v>
      </c>
      <c r="T242" s="264">
        <v>0</v>
      </c>
      <c r="U242" s="265">
        <v>0</v>
      </c>
      <c r="V242" s="264">
        <v>0</v>
      </c>
      <c r="W242" s="265">
        <v>2.61</v>
      </c>
      <c r="X242" s="265">
        <v>2.4</v>
      </c>
      <c r="Y242" s="264">
        <v>6</v>
      </c>
      <c r="Z242" s="265">
        <f>X242*Y242</f>
        <v>14.399999999999999</v>
      </c>
      <c r="AA242" s="262">
        <f t="shared" si="59"/>
        <v>6</v>
      </c>
      <c r="AB242" s="271">
        <f t="shared" si="59"/>
        <v>17.009999999999998</v>
      </c>
      <c r="AC242" s="25"/>
      <c r="AD242" s="193">
        <f t="shared" si="46"/>
        <v>17.009999999999998</v>
      </c>
      <c r="AE242" s="190" t="b">
        <f t="shared" si="47"/>
        <v>0</v>
      </c>
    </row>
    <row r="243" spans="1:31" ht="30">
      <c r="A243" s="2">
        <v>10.1</v>
      </c>
      <c r="B243" s="22" t="s">
        <v>245</v>
      </c>
      <c r="C243" s="569"/>
      <c r="D243" s="572"/>
      <c r="E243" s="569"/>
      <c r="F243" s="572"/>
      <c r="G243" s="572"/>
      <c r="H243" s="572"/>
      <c r="I243" s="563"/>
      <c r="J243" s="566"/>
      <c r="K243" s="562"/>
      <c r="L243" s="566"/>
      <c r="M243" s="562"/>
      <c r="N243" s="566"/>
      <c r="O243" s="249"/>
      <c r="P243" s="562"/>
      <c r="Q243" s="566"/>
      <c r="R243" s="562"/>
      <c r="S243" s="566"/>
      <c r="T243" s="562"/>
      <c r="U243" s="566"/>
      <c r="V243" s="562"/>
      <c r="W243" s="566"/>
      <c r="X243" s="249"/>
      <c r="Y243" s="562"/>
      <c r="Z243" s="566"/>
      <c r="AA243" s="262">
        <f t="shared" si="59"/>
        <v>0</v>
      </c>
      <c r="AB243" s="271">
        <f t="shared" si="59"/>
        <v>0</v>
      </c>
      <c r="AC243" s="22"/>
      <c r="AD243" s="193">
        <f t="shared" si="46"/>
        <v>0</v>
      </c>
      <c r="AE243" s="190" t="b">
        <f t="shared" si="47"/>
        <v>1</v>
      </c>
    </row>
    <row r="244" spans="1:31" ht="16.5">
      <c r="A244" s="2"/>
      <c r="B244" s="21" t="s">
        <v>243</v>
      </c>
      <c r="C244" s="570"/>
      <c r="D244" s="598"/>
      <c r="E244" s="570"/>
      <c r="F244" s="598"/>
      <c r="G244" s="598"/>
      <c r="H244" s="598"/>
      <c r="I244" s="561"/>
      <c r="J244" s="668"/>
      <c r="K244" s="253"/>
      <c r="L244" s="668"/>
      <c r="M244" s="253"/>
      <c r="N244" s="668"/>
      <c r="O244" s="246"/>
      <c r="P244" s="253"/>
      <c r="Q244" s="668"/>
      <c r="R244" s="253"/>
      <c r="S244" s="668"/>
      <c r="T244" s="253"/>
      <c r="U244" s="668"/>
      <c r="V244" s="253"/>
      <c r="W244" s="668"/>
      <c r="X244" s="246"/>
      <c r="Y244" s="253"/>
      <c r="Z244" s="668"/>
      <c r="AA244" s="262"/>
      <c r="AB244" s="271"/>
      <c r="AC244" s="21"/>
      <c r="AD244" s="193">
        <f t="shared" si="46"/>
        <v>0</v>
      </c>
      <c r="AE244" s="190" t="b">
        <f t="shared" si="47"/>
        <v>1</v>
      </c>
    </row>
    <row r="245" spans="1:31" ht="30">
      <c r="A245" s="2">
        <f>+A243+0.01</f>
        <v>10.11</v>
      </c>
      <c r="B245" s="22" t="s">
        <v>311</v>
      </c>
      <c r="C245" s="569"/>
      <c r="D245" s="572"/>
      <c r="E245" s="569"/>
      <c r="F245" s="572"/>
      <c r="G245" s="572"/>
      <c r="H245" s="572"/>
      <c r="I245" s="563"/>
      <c r="J245" s="566"/>
      <c r="K245" s="562"/>
      <c r="L245" s="566"/>
      <c r="M245" s="562"/>
      <c r="N245" s="566"/>
      <c r="O245" s="247"/>
      <c r="P245" s="562"/>
      <c r="Q245" s="566"/>
      <c r="R245" s="562"/>
      <c r="S245" s="566"/>
      <c r="T245" s="562"/>
      <c r="U245" s="566"/>
      <c r="V245" s="562"/>
      <c r="W245" s="566"/>
      <c r="X245" s="247"/>
      <c r="Y245" s="562"/>
      <c r="Z245" s="566"/>
      <c r="AA245" s="262"/>
      <c r="AB245" s="271"/>
      <c r="AC245" s="22"/>
      <c r="AD245" s="193">
        <f t="shared" si="46"/>
        <v>0</v>
      </c>
      <c r="AE245" s="190" t="b">
        <f t="shared" si="47"/>
        <v>1</v>
      </c>
    </row>
    <row r="246" spans="1:31" ht="16.5">
      <c r="A246" s="2"/>
      <c r="B246" s="24" t="s">
        <v>54</v>
      </c>
      <c r="C246" s="264"/>
      <c r="D246" s="265"/>
      <c r="E246" s="264"/>
      <c r="F246" s="265"/>
      <c r="G246" s="265"/>
      <c r="H246" s="265"/>
      <c r="I246" s="571">
        <v>0</v>
      </c>
      <c r="J246" s="265">
        <v>0</v>
      </c>
      <c r="K246" s="264">
        <v>0</v>
      </c>
      <c r="L246" s="265">
        <v>0</v>
      </c>
      <c r="M246" s="264">
        <v>0</v>
      </c>
      <c r="N246" s="265">
        <v>0</v>
      </c>
      <c r="O246" s="265"/>
      <c r="P246" s="264"/>
      <c r="Q246" s="265">
        <f t="shared" ref="Q246:Q248" si="62">P246*O246</f>
        <v>0</v>
      </c>
      <c r="R246" s="264">
        <f t="shared" ref="R246:S248" si="63">P246</f>
        <v>0</v>
      </c>
      <c r="S246" s="265">
        <f t="shared" si="63"/>
        <v>0</v>
      </c>
      <c r="T246" s="264">
        <v>0</v>
      </c>
      <c r="U246" s="265">
        <v>0</v>
      </c>
      <c r="V246" s="264">
        <v>0</v>
      </c>
      <c r="W246" s="265">
        <v>0</v>
      </c>
      <c r="X246" s="265"/>
      <c r="Y246" s="264"/>
      <c r="Z246" s="265">
        <f t="shared" ref="Z246:Z248" si="64">Y246*X246</f>
        <v>0</v>
      </c>
      <c r="AA246" s="262">
        <f t="shared" si="59"/>
        <v>0</v>
      </c>
      <c r="AB246" s="271">
        <f t="shared" si="59"/>
        <v>0</v>
      </c>
      <c r="AC246" s="24"/>
      <c r="AD246" s="193">
        <f t="shared" si="46"/>
        <v>0</v>
      </c>
      <c r="AE246" s="190" t="b">
        <f t="shared" si="47"/>
        <v>1</v>
      </c>
    </row>
    <row r="247" spans="1:31" ht="16.5">
      <c r="A247" s="2"/>
      <c r="B247" s="24" t="s">
        <v>55</v>
      </c>
      <c r="C247" s="264"/>
      <c r="D247" s="265"/>
      <c r="E247" s="264"/>
      <c r="F247" s="265"/>
      <c r="G247" s="265"/>
      <c r="H247" s="265"/>
      <c r="I247" s="571">
        <v>0</v>
      </c>
      <c r="J247" s="265">
        <v>0</v>
      </c>
      <c r="K247" s="264">
        <v>0</v>
      </c>
      <c r="L247" s="265">
        <v>0</v>
      </c>
      <c r="M247" s="264">
        <v>0</v>
      </c>
      <c r="N247" s="265">
        <v>0</v>
      </c>
      <c r="O247" s="265"/>
      <c r="P247" s="264"/>
      <c r="Q247" s="265">
        <f t="shared" si="62"/>
        <v>0</v>
      </c>
      <c r="R247" s="264">
        <f t="shared" si="63"/>
        <v>0</v>
      </c>
      <c r="S247" s="265">
        <f t="shared" si="63"/>
        <v>0</v>
      </c>
      <c r="T247" s="264">
        <v>0</v>
      </c>
      <c r="U247" s="265">
        <v>0</v>
      </c>
      <c r="V247" s="264">
        <v>0</v>
      </c>
      <c r="W247" s="265">
        <v>0</v>
      </c>
      <c r="X247" s="265"/>
      <c r="Y247" s="264"/>
      <c r="Z247" s="265">
        <f t="shared" si="64"/>
        <v>0</v>
      </c>
      <c r="AA247" s="262">
        <f t="shared" si="59"/>
        <v>0</v>
      </c>
      <c r="AB247" s="271">
        <f t="shared" si="59"/>
        <v>0</v>
      </c>
      <c r="AC247" s="24"/>
      <c r="AD247" s="193">
        <f t="shared" si="46"/>
        <v>0</v>
      </c>
      <c r="AE247" s="190" t="b">
        <f t="shared" si="47"/>
        <v>1</v>
      </c>
    </row>
    <row r="248" spans="1:31" ht="16.5">
      <c r="A248" s="2"/>
      <c r="B248" s="24" t="s">
        <v>56</v>
      </c>
      <c r="C248" s="264"/>
      <c r="D248" s="265"/>
      <c r="E248" s="264"/>
      <c r="F248" s="265"/>
      <c r="G248" s="265"/>
      <c r="H248" s="265"/>
      <c r="I248" s="571">
        <v>0</v>
      </c>
      <c r="J248" s="265">
        <v>0</v>
      </c>
      <c r="K248" s="264">
        <v>0</v>
      </c>
      <c r="L248" s="265">
        <v>0</v>
      </c>
      <c r="M248" s="264">
        <v>0</v>
      </c>
      <c r="N248" s="265">
        <v>0</v>
      </c>
      <c r="O248" s="265"/>
      <c r="P248" s="264"/>
      <c r="Q248" s="265">
        <f t="shared" si="62"/>
        <v>0</v>
      </c>
      <c r="R248" s="264">
        <f t="shared" si="63"/>
        <v>0</v>
      </c>
      <c r="S248" s="265">
        <f t="shared" si="63"/>
        <v>0</v>
      </c>
      <c r="T248" s="264">
        <v>0</v>
      </c>
      <c r="U248" s="265">
        <v>0</v>
      </c>
      <c r="V248" s="264">
        <v>0</v>
      </c>
      <c r="W248" s="265">
        <v>0</v>
      </c>
      <c r="X248" s="265"/>
      <c r="Y248" s="264"/>
      <c r="Z248" s="265">
        <f t="shared" si="64"/>
        <v>0</v>
      </c>
      <c r="AA248" s="262">
        <f t="shared" si="59"/>
        <v>0</v>
      </c>
      <c r="AB248" s="271">
        <f t="shared" si="59"/>
        <v>0</v>
      </c>
      <c r="AC248" s="24"/>
      <c r="AD248" s="193">
        <f t="shared" si="46"/>
        <v>0</v>
      </c>
      <c r="AE248" s="190" t="b">
        <f t="shared" si="47"/>
        <v>1</v>
      </c>
    </row>
    <row r="249" spans="1:31" ht="30">
      <c r="A249" s="2">
        <f>+A245+0.01</f>
        <v>10.119999999999999</v>
      </c>
      <c r="B249" s="22" t="s">
        <v>312</v>
      </c>
      <c r="C249" s="572"/>
      <c r="D249" s="572"/>
      <c r="E249" s="572"/>
      <c r="F249" s="572"/>
      <c r="G249" s="572"/>
      <c r="H249" s="572"/>
      <c r="I249" s="563"/>
      <c r="J249" s="566"/>
      <c r="K249" s="566"/>
      <c r="L249" s="566"/>
      <c r="M249" s="566"/>
      <c r="N249" s="566"/>
      <c r="O249" s="248"/>
      <c r="P249" s="566"/>
      <c r="Q249" s="566"/>
      <c r="R249" s="566"/>
      <c r="S249" s="566"/>
      <c r="T249" s="566"/>
      <c r="U249" s="566"/>
      <c r="V249" s="566"/>
      <c r="W249" s="566"/>
      <c r="X249" s="248"/>
      <c r="Y249" s="566"/>
      <c r="Z249" s="566"/>
      <c r="AA249" s="262"/>
      <c r="AB249" s="271"/>
      <c r="AC249" s="24"/>
      <c r="AD249" s="193">
        <f t="shared" si="46"/>
        <v>0</v>
      </c>
      <c r="AE249" s="190" t="b">
        <f t="shared" si="47"/>
        <v>1</v>
      </c>
    </row>
    <row r="250" spans="1:31" ht="16.5">
      <c r="A250" s="2"/>
      <c r="B250" s="24" t="s">
        <v>54</v>
      </c>
      <c r="C250" s="264">
        <v>13</v>
      </c>
      <c r="D250" s="265">
        <v>28.31</v>
      </c>
      <c r="E250" s="264">
        <v>13</v>
      </c>
      <c r="F250" s="265">
        <f>D250-5.66</f>
        <v>22.65</v>
      </c>
      <c r="G250" s="265">
        <f t="shared" ref="G250:G252" si="65">E250/C250*100</f>
        <v>100</v>
      </c>
      <c r="H250" s="265">
        <f t="shared" ref="H250:H252" si="66">F250/D250*100</f>
        <v>80.007064641469441</v>
      </c>
      <c r="I250" s="539">
        <f t="shared" ref="I250:I252" si="67">C250-E250</f>
        <v>0</v>
      </c>
      <c r="J250" s="271">
        <f t="shared" ref="J250:J252" si="68">D250-F250</f>
        <v>5.66</v>
      </c>
      <c r="K250" s="566"/>
      <c r="L250" s="566"/>
      <c r="M250" s="566"/>
      <c r="N250" s="566">
        <v>5.66</v>
      </c>
      <c r="O250" s="265">
        <v>2.4</v>
      </c>
      <c r="P250" s="264">
        <v>16</v>
      </c>
      <c r="Q250" s="265">
        <f t="shared" ref="Q250:Q252" si="69">P250*O250</f>
        <v>38.4</v>
      </c>
      <c r="R250" s="264">
        <f t="shared" ref="R250:R252" si="70">P250</f>
        <v>16</v>
      </c>
      <c r="S250" s="265">
        <f t="shared" ref="S250:S252" si="71">Q250+L250+N250</f>
        <v>44.06</v>
      </c>
      <c r="T250" s="566"/>
      <c r="U250" s="566"/>
      <c r="V250" s="566"/>
      <c r="W250" s="566">
        <v>5.66</v>
      </c>
      <c r="X250" s="265">
        <v>2.4</v>
      </c>
      <c r="Y250" s="264">
        <v>16</v>
      </c>
      <c r="Z250" s="265">
        <f t="shared" ref="Z250:Z252" si="72">Y250*X250</f>
        <v>38.4</v>
      </c>
      <c r="AA250" s="262">
        <f t="shared" si="59"/>
        <v>16</v>
      </c>
      <c r="AB250" s="271">
        <f t="shared" si="59"/>
        <v>44.06</v>
      </c>
      <c r="AC250" s="24"/>
      <c r="AD250" s="193">
        <f t="shared" si="46"/>
        <v>44.06</v>
      </c>
      <c r="AE250" s="190" t="b">
        <f t="shared" si="47"/>
        <v>0</v>
      </c>
    </row>
    <row r="251" spans="1:31" ht="16.5">
      <c r="A251" s="2"/>
      <c r="B251" s="24" t="s">
        <v>55</v>
      </c>
      <c r="C251" s="264">
        <v>13</v>
      </c>
      <c r="D251" s="265">
        <v>28.31</v>
      </c>
      <c r="E251" s="264">
        <v>13</v>
      </c>
      <c r="F251" s="265">
        <f t="shared" ref="F251:F252" si="73">D251-5.66</f>
        <v>22.65</v>
      </c>
      <c r="G251" s="265">
        <f t="shared" si="65"/>
        <v>100</v>
      </c>
      <c r="H251" s="265">
        <f t="shared" si="66"/>
        <v>80.007064641469441</v>
      </c>
      <c r="I251" s="539">
        <f t="shared" si="67"/>
        <v>0</v>
      </c>
      <c r="J251" s="271">
        <f t="shared" si="68"/>
        <v>5.66</v>
      </c>
      <c r="K251" s="566"/>
      <c r="L251" s="566"/>
      <c r="M251" s="566"/>
      <c r="N251" s="566">
        <v>5.66</v>
      </c>
      <c r="O251" s="265">
        <v>2.4</v>
      </c>
      <c r="P251" s="264">
        <v>16</v>
      </c>
      <c r="Q251" s="265">
        <f t="shared" si="69"/>
        <v>38.4</v>
      </c>
      <c r="R251" s="264">
        <f t="shared" si="70"/>
        <v>16</v>
      </c>
      <c r="S251" s="265">
        <f t="shared" si="71"/>
        <v>44.06</v>
      </c>
      <c r="T251" s="566"/>
      <c r="U251" s="566"/>
      <c r="V251" s="566"/>
      <c r="W251" s="566">
        <v>5.66</v>
      </c>
      <c r="X251" s="265">
        <v>2.4</v>
      </c>
      <c r="Y251" s="264">
        <v>16</v>
      </c>
      <c r="Z251" s="265">
        <f t="shared" si="72"/>
        <v>38.4</v>
      </c>
      <c r="AA251" s="262">
        <f t="shared" si="59"/>
        <v>16</v>
      </c>
      <c r="AB251" s="271">
        <f t="shared" si="59"/>
        <v>44.06</v>
      </c>
      <c r="AC251" s="24"/>
      <c r="AD251" s="193">
        <f t="shared" si="46"/>
        <v>44.06</v>
      </c>
      <c r="AE251" s="190" t="b">
        <f t="shared" si="47"/>
        <v>0</v>
      </c>
    </row>
    <row r="252" spans="1:31" ht="16.5">
      <c r="A252" s="2"/>
      <c r="B252" s="24" t="s">
        <v>56</v>
      </c>
      <c r="C252" s="264">
        <v>13</v>
      </c>
      <c r="D252" s="265">
        <v>28.31</v>
      </c>
      <c r="E252" s="264">
        <v>13</v>
      </c>
      <c r="F252" s="265">
        <f t="shared" si="73"/>
        <v>22.65</v>
      </c>
      <c r="G252" s="265">
        <f t="shared" si="65"/>
        <v>100</v>
      </c>
      <c r="H252" s="265">
        <f t="shared" si="66"/>
        <v>80.007064641469441</v>
      </c>
      <c r="I252" s="539">
        <f t="shared" si="67"/>
        <v>0</v>
      </c>
      <c r="J252" s="271">
        <f t="shared" si="68"/>
        <v>5.66</v>
      </c>
      <c r="K252" s="566"/>
      <c r="L252" s="566"/>
      <c r="M252" s="566"/>
      <c r="N252" s="566">
        <v>5.66</v>
      </c>
      <c r="O252" s="265">
        <v>2.4</v>
      </c>
      <c r="P252" s="264">
        <v>16</v>
      </c>
      <c r="Q252" s="265">
        <f t="shared" si="69"/>
        <v>38.4</v>
      </c>
      <c r="R252" s="264">
        <f t="shared" si="70"/>
        <v>16</v>
      </c>
      <c r="S252" s="265">
        <f t="shared" si="71"/>
        <v>44.06</v>
      </c>
      <c r="T252" s="566"/>
      <c r="U252" s="566"/>
      <c r="V252" s="566"/>
      <c r="W252" s="566">
        <v>5.66</v>
      </c>
      <c r="X252" s="265">
        <v>2.4</v>
      </c>
      <c r="Y252" s="264">
        <v>16</v>
      </c>
      <c r="Z252" s="265">
        <f t="shared" si="72"/>
        <v>38.4</v>
      </c>
      <c r="AA252" s="262">
        <f t="shared" si="59"/>
        <v>16</v>
      </c>
      <c r="AB252" s="271">
        <f t="shared" si="59"/>
        <v>44.06</v>
      </c>
      <c r="AC252" s="24"/>
      <c r="AD252" s="193">
        <f t="shared" si="46"/>
        <v>44.06</v>
      </c>
      <c r="AE252" s="190" t="b">
        <f t="shared" si="47"/>
        <v>0</v>
      </c>
    </row>
    <row r="253" spans="1:31" ht="45">
      <c r="A253" s="2">
        <f>+A249+0.01</f>
        <v>10.129999999999999</v>
      </c>
      <c r="B253" s="22" t="s">
        <v>246</v>
      </c>
      <c r="C253" s="569"/>
      <c r="D253" s="572"/>
      <c r="E253" s="569"/>
      <c r="F253" s="572"/>
      <c r="G253" s="572"/>
      <c r="H253" s="572"/>
      <c r="I253" s="563"/>
      <c r="J253" s="566"/>
      <c r="K253" s="562"/>
      <c r="L253" s="566"/>
      <c r="M253" s="562"/>
      <c r="N253" s="566"/>
      <c r="O253" s="247"/>
      <c r="P253" s="562"/>
      <c r="Q253" s="566"/>
      <c r="R253" s="562"/>
      <c r="S253" s="566"/>
      <c r="T253" s="562"/>
      <c r="U253" s="566"/>
      <c r="V253" s="562"/>
      <c r="W253" s="566"/>
      <c r="X253" s="247"/>
      <c r="Y253" s="562"/>
      <c r="Z253" s="566"/>
      <c r="AA253" s="262">
        <f t="shared" si="59"/>
        <v>0</v>
      </c>
      <c r="AB253" s="271">
        <f t="shared" si="59"/>
        <v>0</v>
      </c>
      <c r="AC253" s="22"/>
      <c r="AD253" s="193">
        <f t="shared" si="46"/>
        <v>0</v>
      </c>
      <c r="AE253" s="190" t="b">
        <f t="shared" si="47"/>
        <v>1</v>
      </c>
    </row>
    <row r="254" spans="1:31" ht="16.5">
      <c r="A254" s="2">
        <f t="shared" si="57"/>
        <v>10.139999999999999</v>
      </c>
      <c r="B254" s="22" t="s">
        <v>61</v>
      </c>
      <c r="C254" s="569"/>
      <c r="D254" s="572"/>
      <c r="E254" s="569"/>
      <c r="F254" s="572"/>
      <c r="G254" s="572"/>
      <c r="H254" s="572"/>
      <c r="I254" s="563"/>
      <c r="J254" s="566"/>
      <c r="K254" s="562"/>
      <c r="L254" s="566"/>
      <c r="M254" s="562"/>
      <c r="N254" s="566"/>
      <c r="O254" s="247"/>
      <c r="P254" s="562"/>
      <c r="Q254" s="566"/>
      <c r="R254" s="562"/>
      <c r="S254" s="566"/>
      <c r="T254" s="562"/>
      <c r="U254" s="566"/>
      <c r="V254" s="562"/>
      <c r="W254" s="566"/>
      <c r="X254" s="247"/>
      <c r="Y254" s="562"/>
      <c r="Z254" s="566"/>
      <c r="AA254" s="262"/>
      <c r="AB254" s="271"/>
      <c r="AC254" s="22"/>
      <c r="AD254" s="193">
        <f t="shared" si="46"/>
        <v>0</v>
      </c>
      <c r="AE254" s="190" t="b">
        <f t="shared" si="47"/>
        <v>1</v>
      </c>
    </row>
    <row r="255" spans="1:31" ht="16.5">
      <c r="A255" s="2"/>
      <c r="B255" s="22" t="s">
        <v>58</v>
      </c>
      <c r="C255" s="264">
        <v>0</v>
      </c>
      <c r="D255" s="265">
        <v>0</v>
      </c>
      <c r="E255" s="264">
        <v>0</v>
      </c>
      <c r="F255" s="265"/>
      <c r="G255" s="265"/>
      <c r="H255" s="265"/>
      <c r="I255" s="571">
        <v>0</v>
      </c>
      <c r="J255" s="265">
        <v>0</v>
      </c>
      <c r="K255" s="264">
        <v>0</v>
      </c>
      <c r="L255" s="265">
        <v>0</v>
      </c>
      <c r="M255" s="264">
        <v>0</v>
      </c>
      <c r="N255" s="265">
        <v>0</v>
      </c>
      <c r="O255" s="265">
        <v>0.94</v>
      </c>
      <c r="P255" s="264">
        <v>3</v>
      </c>
      <c r="Q255" s="265">
        <f t="shared" ref="Q255" si="74">P255*O255</f>
        <v>2.82</v>
      </c>
      <c r="R255" s="264">
        <f t="shared" ref="R255" si="75">P255</f>
        <v>3</v>
      </c>
      <c r="S255" s="265">
        <f t="shared" ref="S255:S257" si="76">Q255+L255+N255</f>
        <v>2.82</v>
      </c>
      <c r="T255" s="264">
        <v>0</v>
      </c>
      <c r="U255" s="265">
        <v>0</v>
      </c>
      <c r="V255" s="264">
        <v>0</v>
      </c>
      <c r="W255" s="265">
        <v>0</v>
      </c>
      <c r="X255" s="265">
        <v>0.94</v>
      </c>
      <c r="Y255" s="264">
        <v>3</v>
      </c>
      <c r="Z255" s="265">
        <f t="shared" ref="Z255:Z257" si="77">Y255*X255</f>
        <v>2.82</v>
      </c>
      <c r="AA255" s="262">
        <f t="shared" si="59"/>
        <v>3</v>
      </c>
      <c r="AB255" s="271">
        <f t="shared" si="59"/>
        <v>2.82</v>
      </c>
      <c r="AC255" s="22"/>
      <c r="AD255" s="193">
        <f t="shared" si="46"/>
        <v>2.82</v>
      </c>
      <c r="AE255" s="190" t="b">
        <f t="shared" si="47"/>
        <v>1</v>
      </c>
    </row>
    <row r="256" spans="1:31" ht="16.5">
      <c r="A256" s="2"/>
      <c r="B256" s="22" t="s">
        <v>59</v>
      </c>
      <c r="C256" s="264">
        <v>3</v>
      </c>
      <c r="D256" s="265">
        <v>2.54</v>
      </c>
      <c r="E256" s="264">
        <v>1</v>
      </c>
      <c r="F256" s="265">
        <v>0.38</v>
      </c>
      <c r="G256" s="265">
        <f t="shared" ref="G256:G257" si="78">E256/C256*100</f>
        <v>33.333333333333329</v>
      </c>
      <c r="H256" s="265">
        <f t="shared" ref="H256:H257" si="79">F256/D256*100</f>
        <v>14.960629921259844</v>
      </c>
      <c r="I256" s="539">
        <f t="shared" ref="I256:I257" si="80">C256-E256</f>
        <v>2</v>
      </c>
      <c r="J256" s="271">
        <f t="shared" ref="J256:J257" si="81">D256-F256</f>
        <v>2.16</v>
      </c>
      <c r="K256" s="264">
        <v>0</v>
      </c>
      <c r="L256" s="265">
        <v>0</v>
      </c>
      <c r="M256" s="264">
        <v>0</v>
      </c>
      <c r="N256" s="265">
        <v>0</v>
      </c>
      <c r="O256" s="265">
        <v>0.94</v>
      </c>
      <c r="P256" s="264">
        <v>3</v>
      </c>
      <c r="Q256" s="265">
        <f t="shared" ref="Q256:Q257" si="82">P256*O256</f>
        <v>2.82</v>
      </c>
      <c r="R256" s="264">
        <f t="shared" ref="R256:R257" si="83">P256</f>
        <v>3</v>
      </c>
      <c r="S256" s="265">
        <f t="shared" si="76"/>
        <v>2.82</v>
      </c>
      <c r="T256" s="264">
        <v>0</v>
      </c>
      <c r="U256" s="265">
        <v>0</v>
      </c>
      <c r="V256" s="264">
        <v>0</v>
      </c>
      <c r="W256" s="265">
        <v>0</v>
      </c>
      <c r="X256" s="265">
        <v>0.94</v>
      </c>
      <c r="Y256" s="264">
        <v>3</v>
      </c>
      <c r="Z256" s="265">
        <f t="shared" si="77"/>
        <v>2.82</v>
      </c>
      <c r="AA256" s="262">
        <f t="shared" si="59"/>
        <v>3</v>
      </c>
      <c r="AB256" s="271">
        <f t="shared" si="59"/>
        <v>2.82</v>
      </c>
      <c r="AC256" s="22"/>
      <c r="AD256" s="193">
        <f t="shared" si="46"/>
        <v>2.82</v>
      </c>
      <c r="AE256" s="190" t="b">
        <f t="shared" si="47"/>
        <v>1</v>
      </c>
    </row>
    <row r="257" spans="1:31" ht="16.5">
      <c r="A257" s="2"/>
      <c r="B257" s="22" t="s">
        <v>62</v>
      </c>
      <c r="C257" s="264">
        <v>2</v>
      </c>
      <c r="D257" s="265">
        <v>1.69</v>
      </c>
      <c r="E257" s="264">
        <v>1</v>
      </c>
      <c r="F257" s="265">
        <v>0.5</v>
      </c>
      <c r="G257" s="265">
        <f t="shared" si="78"/>
        <v>50</v>
      </c>
      <c r="H257" s="265">
        <f t="shared" si="79"/>
        <v>29.585798816568047</v>
      </c>
      <c r="I257" s="539">
        <f t="shared" si="80"/>
        <v>1</v>
      </c>
      <c r="J257" s="271">
        <f t="shared" si="81"/>
        <v>1.19</v>
      </c>
      <c r="K257" s="264">
        <v>0</v>
      </c>
      <c r="L257" s="265">
        <v>0</v>
      </c>
      <c r="M257" s="264">
        <v>0</v>
      </c>
      <c r="N257" s="265">
        <v>0</v>
      </c>
      <c r="O257" s="265">
        <v>0.94</v>
      </c>
      <c r="P257" s="264">
        <v>3</v>
      </c>
      <c r="Q257" s="265">
        <f t="shared" si="82"/>
        <v>2.82</v>
      </c>
      <c r="R257" s="264">
        <f t="shared" si="83"/>
        <v>3</v>
      </c>
      <c r="S257" s="265">
        <f t="shared" si="76"/>
        <v>2.82</v>
      </c>
      <c r="T257" s="264">
        <v>0</v>
      </c>
      <c r="U257" s="265">
        <v>0</v>
      </c>
      <c r="V257" s="264">
        <v>0</v>
      </c>
      <c r="W257" s="265">
        <v>0</v>
      </c>
      <c r="X257" s="265">
        <v>0.94</v>
      </c>
      <c r="Y257" s="264">
        <v>3</v>
      </c>
      <c r="Z257" s="265">
        <f t="shared" si="77"/>
        <v>2.82</v>
      </c>
      <c r="AA257" s="262">
        <f t="shared" si="59"/>
        <v>3</v>
      </c>
      <c r="AB257" s="271">
        <f t="shared" si="59"/>
        <v>2.82</v>
      </c>
      <c r="AC257" s="22"/>
      <c r="AD257" s="193">
        <f t="shared" si="46"/>
        <v>2.82</v>
      </c>
      <c r="AE257" s="190" t="b">
        <f t="shared" si="47"/>
        <v>1</v>
      </c>
    </row>
    <row r="258" spans="1:31" s="279" customFormat="1" ht="16.5">
      <c r="A258" s="187"/>
      <c r="B258" s="186" t="s">
        <v>36</v>
      </c>
      <c r="C258" s="268">
        <f>SUM(C241:C257)</f>
        <v>50</v>
      </c>
      <c r="D258" s="302">
        <f t="shared" ref="D258:S258" si="84">SUM(D241:D257)</f>
        <v>102.22800000000001</v>
      </c>
      <c r="E258" s="268">
        <f t="shared" si="84"/>
        <v>47</v>
      </c>
      <c r="F258" s="302">
        <f t="shared" ref="F258" si="85">SUM(F241:F257)</f>
        <v>79.287999999999982</v>
      </c>
      <c r="G258" s="302">
        <f t="shared" ref="G258:G260" si="86">E258/C258*100</f>
        <v>94</v>
      </c>
      <c r="H258" s="302">
        <f t="shared" ref="H258:H260" si="87">F258/D258*100</f>
        <v>77.559964002034647</v>
      </c>
      <c r="I258" s="361">
        <f t="shared" si="84"/>
        <v>3</v>
      </c>
      <c r="J258" s="302">
        <f t="shared" si="84"/>
        <v>22.94</v>
      </c>
      <c r="K258" s="268">
        <f t="shared" si="84"/>
        <v>0</v>
      </c>
      <c r="L258" s="302">
        <f t="shared" si="84"/>
        <v>0</v>
      </c>
      <c r="M258" s="268">
        <f t="shared" si="84"/>
        <v>0</v>
      </c>
      <c r="N258" s="302">
        <f t="shared" si="84"/>
        <v>19.59</v>
      </c>
      <c r="O258" s="268"/>
      <c r="P258" s="268">
        <f t="shared" si="84"/>
        <v>63</v>
      </c>
      <c r="Q258" s="302">
        <f t="shared" si="84"/>
        <v>138.05999999999997</v>
      </c>
      <c r="R258" s="268">
        <f t="shared" si="84"/>
        <v>63</v>
      </c>
      <c r="S258" s="302">
        <f t="shared" si="84"/>
        <v>157.64999999999998</v>
      </c>
      <c r="T258" s="268">
        <f t="shared" ref="T258:W258" si="88">SUM(T241:T257)</f>
        <v>0</v>
      </c>
      <c r="U258" s="302">
        <f t="shared" si="88"/>
        <v>0</v>
      </c>
      <c r="V258" s="268">
        <f t="shared" si="88"/>
        <v>0</v>
      </c>
      <c r="W258" s="302">
        <f t="shared" si="88"/>
        <v>19.59</v>
      </c>
      <c r="X258" s="268">
        <v>0</v>
      </c>
      <c r="Y258" s="267">
        <f>SUM(Y241:Y257)</f>
        <v>63</v>
      </c>
      <c r="Z258" s="573">
        <f t="shared" ref="Z258:AB258" si="89">SUM(Z241:Z257)</f>
        <v>138.05999999999997</v>
      </c>
      <c r="AA258" s="267">
        <f t="shared" si="89"/>
        <v>63</v>
      </c>
      <c r="AB258" s="573">
        <f t="shared" si="89"/>
        <v>157.64999999999998</v>
      </c>
      <c r="AC258" s="186"/>
      <c r="AD258" s="278">
        <f t="shared" si="46"/>
        <v>157.64999999999998</v>
      </c>
      <c r="AE258" s="279" t="b">
        <f t="shared" si="47"/>
        <v>0</v>
      </c>
    </row>
    <row r="259" spans="1:31" s="290" customFormat="1" ht="16.5">
      <c r="A259" s="295"/>
      <c r="B259" s="189" t="s">
        <v>38</v>
      </c>
      <c r="C259" s="574">
        <f>C258</f>
        <v>50</v>
      </c>
      <c r="D259" s="575">
        <f t="shared" ref="D259:S259" si="90">D258</f>
        <v>102.22800000000001</v>
      </c>
      <c r="E259" s="574">
        <f t="shared" si="90"/>
        <v>47</v>
      </c>
      <c r="F259" s="575">
        <f t="shared" ref="F259" si="91">F258</f>
        <v>79.287999999999982</v>
      </c>
      <c r="G259" s="600">
        <f t="shared" si="86"/>
        <v>94</v>
      </c>
      <c r="H259" s="600">
        <f t="shared" si="87"/>
        <v>77.559964002034647</v>
      </c>
      <c r="I259" s="576">
        <f t="shared" si="90"/>
        <v>3</v>
      </c>
      <c r="J259" s="575">
        <f t="shared" si="90"/>
        <v>22.94</v>
      </c>
      <c r="K259" s="574">
        <f t="shared" si="90"/>
        <v>0</v>
      </c>
      <c r="L259" s="575">
        <f t="shared" si="90"/>
        <v>0</v>
      </c>
      <c r="M259" s="574">
        <f t="shared" si="90"/>
        <v>0</v>
      </c>
      <c r="N259" s="575">
        <f t="shared" si="90"/>
        <v>19.59</v>
      </c>
      <c r="O259" s="574"/>
      <c r="P259" s="574">
        <f t="shared" si="90"/>
        <v>63</v>
      </c>
      <c r="Q259" s="575">
        <f t="shared" si="90"/>
        <v>138.05999999999997</v>
      </c>
      <c r="R259" s="574">
        <f t="shared" si="90"/>
        <v>63</v>
      </c>
      <c r="S259" s="575">
        <f t="shared" si="90"/>
        <v>157.64999999999998</v>
      </c>
      <c r="T259" s="574">
        <f t="shared" ref="T259:W259" si="92">T258</f>
        <v>0</v>
      </c>
      <c r="U259" s="575">
        <f t="shared" si="92"/>
        <v>0</v>
      </c>
      <c r="V259" s="574">
        <f t="shared" si="92"/>
        <v>0</v>
      </c>
      <c r="W259" s="575">
        <f t="shared" si="92"/>
        <v>19.59</v>
      </c>
      <c r="X259" s="574">
        <v>0</v>
      </c>
      <c r="Y259" s="574">
        <f t="shared" ref="Y259:Z259" si="93">Y258</f>
        <v>63</v>
      </c>
      <c r="Z259" s="575">
        <f t="shared" si="93"/>
        <v>138.05999999999997</v>
      </c>
      <c r="AA259" s="294">
        <f t="shared" ref="AA259:AB259" si="94">SUM(AA242:AA257)</f>
        <v>63</v>
      </c>
      <c r="AB259" s="688">
        <f t="shared" si="94"/>
        <v>157.64999999999998</v>
      </c>
      <c r="AC259" s="189"/>
      <c r="AD259" s="289">
        <f t="shared" si="46"/>
        <v>157.64999999999998</v>
      </c>
      <c r="AE259" s="290" t="b">
        <f t="shared" si="47"/>
        <v>0</v>
      </c>
    </row>
    <row r="260" spans="1:31" s="300" customFormat="1" ht="16.5">
      <c r="A260" s="297"/>
      <c r="B260" s="298" t="s">
        <v>63</v>
      </c>
      <c r="C260" s="577">
        <f>C259+C238</f>
        <v>50</v>
      </c>
      <c r="D260" s="578">
        <f t="shared" ref="D260:S260" si="95">D259+D238</f>
        <v>102.22800000000001</v>
      </c>
      <c r="E260" s="577">
        <f t="shared" si="95"/>
        <v>47</v>
      </c>
      <c r="F260" s="578">
        <f t="shared" ref="F260" si="96">F259+F238</f>
        <v>79.287999999999982</v>
      </c>
      <c r="G260" s="601">
        <f t="shared" si="86"/>
        <v>94</v>
      </c>
      <c r="H260" s="601">
        <f t="shared" si="87"/>
        <v>77.559964002034647</v>
      </c>
      <c r="I260" s="579">
        <f t="shared" si="95"/>
        <v>3</v>
      </c>
      <c r="J260" s="578">
        <f t="shared" si="95"/>
        <v>22.94</v>
      </c>
      <c r="K260" s="577">
        <f t="shared" si="95"/>
        <v>0</v>
      </c>
      <c r="L260" s="578">
        <f t="shared" si="95"/>
        <v>0</v>
      </c>
      <c r="M260" s="577">
        <f t="shared" si="95"/>
        <v>0</v>
      </c>
      <c r="N260" s="578">
        <f t="shared" si="95"/>
        <v>19.59</v>
      </c>
      <c r="O260" s="577"/>
      <c r="P260" s="577">
        <f t="shared" si="95"/>
        <v>63</v>
      </c>
      <c r="Q260" s="578">
        <f>Q259+Q238</f>
        <v>138.05999999999997</v>
      </c>
      <c r="R260" s="577">
        <f t="shared" si="95"/>
        <v>63</v>
      </c>
      <c r="S260" s="578">
        <f t="shared" si="95"/>
        <v>157.64999999999998</v>
      </c>
      <c r="T260" s="577">
        <f t="shared" ref="T260:W260" si="97">T259+T238</f>
        <v>0</v>
      </c>
      <c r="U260" s="578">
        <f t="shared" si="97"/>
        <v>0</v>
      </c>
      <c r="V260" s="577">
        <f t="shared" si="97"/>
        <v>0</v>
      </c>
      <c r="W260" s="578">
        <f t="shared" si="97"/>
        <v>19.59</v>
      </c>
      <c r="X260" s="577"/>
      <c r="Y260" s="577">
        <f t="shared" ref="Y260" si="98">Y259+Y238</f>
        <v>63</v>
      </c>
      <c r="Z260" s="578">
        <f>Z259+Z238</f>
        <v>138.05999999999997</v>
      </c>
      <c r="AA260" s="296">
        <f t="shared" ref="AA260:AB260" si="99">SUM(AA241:AA257)</f>
        <v>63</v>
      </c>
      <c r="AB260" s="601">
        <f t="shared" si="99"/>
        <v>157.64999999999998</v>
      </c>
      <c r="AC260" s="298"/>
      <c r="AD260" s="299">
        <f t="shared" si="46"/>
        <v>157.64999999999998</v>
      </c>
      <c r="AE260" s="300" t="b">
        <f t="shared" si="47"/>
        <v>0</v>
      </c>
    </row>
    <row r="261" spans="1:31" ht="16.5">
      <c r="A261" s="4">
        <v>11</v>
      </c>
      <c r="B261" s="3" t="s">
        <v>64</v>
      </c>
      <c r="C261" s="17"/>
      <c r="D261" s="276"/>
      <c r="E261" s="17"/>
      <c r="F261" s="276"/>
      <c r="G261" s="276"/>
      <c r="H261" s="276"/>
      <c r="I261" s="359"/>
      <c r="J261" s="276"/>
      <c r="K261" s="17"/>
      <c r="L261" s="276"/>
      <c r="M261" s="17"/>
      <c r="N261" s="276"/>
      <c r="O261" s="239"/>
      <c r="P261" s="17"/>
      <c r="Q261" s="276"/>
      <c r="R261" s="17"/>
      <c r="S261" s="276"/>
      <c r="T261" s="17"/>
      <c r="U261" s="276"/>
      <c r="V261" s="17"/>
      <c r="W261" s="276"/>
      <c r="X261" s="239"/>
      <c r="Y261" s="17"/>
      <c r="Z261" s="276"/>
      <c r="AA261" s="17"/>
      <c r="AB261" s="276"/>
      <c r="AC261" s="3"/>
      <c r="AD261" s="193">
        <f t="shared" si="46"/>
        <v>0</v>
      </c>
      <c r="AE261" s="190" t="b">
        <f t="shared" si="47"/>
        <v>1</v>
      </c>
    </row>
    <row r="262" spans="1:31" ht="16.5">
      <c r="A262" s="2"/>
      <c r="B262" s="3" t="s">
        <v>280</v>
      </c>
      <c r="C262" s="17"/>
      <c r="D262" s="276"/>
      <c r="E262" s="17"/>
      <c r="F262" s="276"/>
      <c r="G262" s="276"/>
      <c r="H262" s="276"/>
      <c r="I262" s="359"/>
      <c r="J262" s="276"/>
      <c r="K262" s="17"/>
      <c r="L262" s="276"/>
      <c r="M262" s="17"/>
      <c r="N262" s="276"/>
      <c r="O262" s="239"/>
      <c r="P262" s="17"/>
      <c r="Q262" s="276"/>
      <c r="R262" s="17"/>
      <c r="S262" s="276"/>
      <c r="T262" s="17"/>
      <c r="U262" s="276"/>
      <c r="V262" s="17"/>
      <c r="W262" s="276"/>
      <c r="X262" s="239"/>
      <c r="Y262" s="17"/>
      <c r="Z262" s="276"/>
      <c r="AA262" s="17"/>
      <c r="AB262" s="276"/>
      <c r="AC262" s="3"/>
      <c r="AD262" s="193">
        <f t="shared" si="46"/>
        <v>0</v>
      </c>
      <c r="AE262" s="190" t="b">
        <f t="shared" si="47"/>
        <v>1</v>
      </c>
    </row>
    <row r="263" spans="1:31" ht="28.5">
      <c r="A263" s="2">
        <v>11.01</v>
      </c>
      <c r="B263" s="5" t="s">
        <v>65</v>
      </c>
      <c r="C263" s="262"/>
      <c r="D263" s="271"/>
      <c r="E263" s="262"/>
      <c r="F263" s="271"/>
      <c r="G263" s="271"/>
      <c r="H263" s="271"/>
      <c r="I263" s="539"/>
      <c r="J263" s="271"/>
      <c r="K263" s="262"/>
      <c r="L263" s="271"/>
      <c r="M263" s="262"/>
      <c r="N263" s="271"/>
      <c r="O263" s="229"/>
      <c r="P263" s="262"/>
      <c r="Q263" s="271"/>
      <c r="R263" s="262"/>
      <c r="S263" s="271"/>
      <c r="T263" s="262"/>
      <c r="U263" s="271"/>
      <c r="V263" s="262"/>
      <c r="W263" s="271"/>
      <c r="X263" s="229"/>
      <c r="Y263" s="262"/>
      <c r="Z263" s="271"/>
      <c r="AA263" s="262"/>
      <c r="AB263" s="271"/>
      <c r="AC263" s="5"/>
      <c r="AD263" s="193">
        <f t="shared" si="46"/>
        <v>0</v>
      </c>
      <c r="AE263" s="190" t="b">
        <f t="shared" si="47"/>
        <v>1</v>
      </c>
    </row>
    <row r="264" spans="1:31" ht="16.5">
      <c r="A264" s="2"/>
      <c r="B264" s="5" t="s">
        <v>41</v>
      </c>
      <c r="C264" s="264">
        <v>85</v>
      </c>
      <c r="D264" s="265">
        <v>0.42499999999999999</v>
      </c>
      <c r="E264" s="264">
        <v>0</v>
      </c>
      <c r="F264" s="265">
        <v>0</v>
      </c>
      <c r="G264" s="265">
        <f t="shared" ref="G264:H266" si="100">E264/C264*100</f>
        <v>0</v>
      </c>
      <c r="H264" s="265">
        <f t="shared" si="100"/>
        <v>0</v>
      </c>
      <c r="I264" s="539">
        <f t="shared" ref="I264:I266" si="101">C264-E264</f>
        <v>85</v>
      </c>
      <c r="J264" s="271">
        <f t="shared" ref="J264:J266" si="102">D264-F264</f>
        <v>0.42499999999999999</v>
      </c>
      <c r="K264" s="264">
        <v>0</v>
      </c>
      <c r="L264" s="265">
        <v>0</v>
      </c>
      <c r="M264" s="264">
        <v>0</v>
      </c>
      <c r="N264" s="265">
        <v>0</v>
      </c>
      <c r="O264" s="269">
        <v>5.0000000000000001E-3</v>
      </c>
      <c r="P264" s="264">
        <v>85</v>
      </c>
      <c r="Q264" s="265">
        <f t="shared" ref="Q264:Q266" si="103">P264*O264</f>
        <v>0.42499999999999999</v>
      </c>
      <c r="R264" s="264">
        <f t="shared" ref="R264:S266" si="104">P264</f>
        <v>85</v>
      </c>
      <c r="S264" s="265">
        <f t="shared" si="104"/>
        <v>0.42499999999999999</v>
      </c>
      <c r="T264" s="264">
        <v>0</v>
      </c>
      <c r="U264" s="265">
        <v>0</v>
      </c>
      <c r="V264" s="264">
        <v>0</v>
      </c>
      <c r="W264" s="265">
        <v>0</v>
      </c>
      <c r="X264" s="269">
        <v>5.0000000000000001E-3</v>
      </c>
      <c r="Y264" s="264">
        <v>85</v>
      </c>
      <c r="Z264" s="265">
        <f t="shared" ref="Z264:Z266" si="105">Y264*X264</f>
        <v>0.42499999999999999</v>
      </c>
      <c r="AA264" s="264">
        <f t="shared" ref="AA264:AA270" si="106">Y264</f>
        <v>85</v>
      </c>
      <c r="AB264" s="265">
        <f t="shared" ref="AB264:AB270" si="107">Z264</f>
        <v>0.42499999999999999</v>
      </c>
      <c r="AC264" s="5"/>
      <c r="AD264" s="193">
        <f t="shared" ref="AD264:AD327" si="108">AB264</f>
        <v>0.42499999999999999</v>
      </c>
      <c r="AE264" s="190" t="b">
        <f t="shared" ref="AE264:AE327" si="109">AB264=Z264</f>
        <v>1</v>
      </c>
    </row>
    <row r="265" spans="1:31" ht="16.5">
      <c r="A265" s="2"/>
      <c r="B265" s="5" t="s">
        <v>42</v>
      </c>
      <c r="C265" s="264">
        <v>128</v>
      </c>
      <c r="D265" s="265">
        <v>0.64</v>
      </c>
      <c r="E265" s="264">
        <v>0</v>
      </c>
      <c r="F265" s="265">
        <v>0</v>
      </c>
      <c r="G265" s="265">
        <f t="shared" si="100"/>
        <v>0</v>
      </c>
      <c r="H265" s="265">
        <f t="shared" si="100"/>
        <v>0</v>
      </c>
      <c r="I265" s="539">
        <f t="shared" si="101"/>
        <v>128</v>
      </c>
      <c r="J265" s="271">
        <f t="shared" si="102"/>
        <v>0.64</v>
      </c>
      <c r="K265" s="264">
        <v>0</v>
      </c>
      <c r="L265" s="265">
        <v>0</v>
      </c>
      <c r="M265" s="264">
        <v>0</v>
      </c>
      <c r="N265" s="265">
        <v>0</v>
      </c>
      <c r="O265" s="269">
        <v>5.0000000000000001E-3</v>
      </c>
      <c r="P265" s="264">
        <v>128</v>
      </c>
      <c r="Q265" s="265">
        <f t="shared" si="103"/>
        <v>0.64</v>
      </c>
      <c r="R265" s="264">
        <f t="shared" si="104"/>
        <v>128</v>
      </c>
      <c r="S265" s="265">
        <f t="shared" si="104"/>
        <v>0.64</v>
      </c>
      <c r="T265" s="264">
        <v>0</v>
      </c>
      <c r="U265" s="265">
        <v>0</v>
      </c>
      <c r="V265" s="264">
        <v>0</v>
      </c>
      <c r="W265" s="265">
        <v>0</v>
      </c>
      <c r="X265" s="269">
        <v>5.0000000000000001E-3</v>
      </c>
      <c r="Y265" s="264">
        <v>128</v>
      </c>
      <c r="Z265" s="265">
        <f t="shared" si="105"/>
        <v>0.64</v>
      </c>
      <c r="AA265" s="264">
        <f t="shared" si="106"/>
        <v>128</v>
      </c>
      <c r="AB265" s="265">
        <f t="shared" si="107"/>
        <v>0.64</v>
      </c>
      <c r="AC265" s="5"/>
      <c r="AD265" s="193">
        <f t="shared" si="108"/>
        <v>0.64</v>
      </c>
      <c r="AE265" s="190" t="b">
        <f t="shared" si="109"/>
        <v>1</v>
      </c>
    </row>
    <row r="266" spans="1:31" ht="16.5">
      <c r="A266" s="2"/>
      <c r="B266" s="5" t="s">
        <v>66</v>
      </c>
      <c r="C266" s="264">
        <v>52</v>
      </c>
      <c r="D266" s="265">
        <v>0.26</v>
      </c>
      <c r="E266" s="264">
        <v>0</v>
      </c>
      <c r="F266" s="265">
        <v>0</v>
      </c>
      <c r="G266" s="265">
        <f t="shared" si="100"/>
        <v>0</v>
      </c>
      <c r="H266" s="265">
        <f t="shared" si="100"/>
        <v>0</v>
      </c>
      <c r="I266" s="539">
        <f t="shared" si="101"/>
        <v>52</v>
      </c>
      <c r="J266" s="271">
        <f t="shared" si="102"/>
        <v>0.26</v>
      </c>
      <c r="K266" s="264">
        <v>0</v>
      </c>
      <c r="L266" s="265">
        <v>0</v>
      </c>
      <c r="M266" s="264">
        <v>0</v>
      </c>
      <c r="N266" s="265">
        <v>0</v>
      </c>
      <c r="O266" s="269">
        <v>5.0000000000000001E-3</v>
      </c>
      <c r="P266" s="264">
        <v>52</v>
      </c>
      <c r="Q266" s="265">
        <f t="shared" si="103"/>
        <v>0.26</v>
      </c>
      <c r="R266" s="264">
        <f t="shared" si="104"/>
        <v>52</v>
      </c>
      <c r="S266" s="265">
        <f t="shared" si="104"/>
        <v>0.26</v>
      </c>
      <c r="T266" s="264">
        <v>0</v>
      </c>
      <c r="U266" s="265">
        <v>0</v>
      </c>
      <c r="V266" s="264">
        <v>0</v>
      </c>
      <c r="W266" s="265">
        <v>0</v>
      </c>
      <c r="X266" s="269">
        <v>5.0000000000000001E-3</v>
      </c>
      <c r="Y266" s="264">
        <v>52</v>
      </c>
      <c r="Z266" s="265">
        <f t="shared" si="105"/>
        <v>0.26</v>
      </c>
      <c r="AA266" s="264">
        <f t="shared" si="106"/>
        <v>52</v>
      </c>
      <c r="AB266" s="265">
        <f t="shared" si="107"/>
        <v>0.26</v>
      </c>
      <c r="AC266" s="5"/>
      <c r="AD266" s="193">
        <f t="shared" si="108"/>
        <v>0.26</v>
      </c>
      <c r="AE266" s="190" t="b">
        <f t="shared" si="109"/>
        <v>1</v>
      </c>
    </row>
    <row r="267" spans="1:31" ht="16.5">
      <c r="A267" s="2">
        <v>11.02</v>
      </c>
      <c r="B267" s="5" t="s">
        <v>67</v>
      </c>
      <c r="C267" s="262"/>
      <c r="D267" s="271"/>
      <c r="E267" s="262"/>
      <c r="F267" s="271"/>
      <c r="G267" s="271"/>
      <c r="H267" s="271"/>
      <c r="I267" s="539"/>
      <c r="J267" s="271"/>
      <c r="K267" s="262"/>
      <c r="L267" s="271"/>
      <c r="M267" s="262"/>
      <c r="N267" s="271"/>
      <c r="O267" s="229"/>
      <c r="P267" s="262"/>
      <c r="Q267" s="271"/>
      <c r="R267" s="262"/>
      <c r="S267" s="271"/>
      <c r="T267" s="262"/>
      <c r="U267" s="271"/>
      <c r="V267" s="262"/>
      <c r="W267" s="271"/>
      <c r="X267" s="229"/>
      <c r="Y267" s="262"/>
      <c r="Z267" s="271"/>
      <c r="AA267" s="264">
        <f t="shared" si="106"/>
        <v>0</v>
      </c>
      <c r="AB267" s="265">
        <f t="shared" si="107"/>
        <v>0</v>
      </c>
      <c r="AC267" s="5"/>
      <c r="AD267" s="193">
        <f t="shared" si="108"/>
        <v>0</v>
      </c>
      <c r="AE267" s="190" t="b">
        <f t="shared" si="109"/>
        <v>1</v>
      </c>
    </row>
    <row r="268" spans="1:31" ht="16.5">
      <c r="A268" s="2"/>
      <c r="B268" s="5" t="s">
        <v>41</v>
      </c>
      <c r="C268" s="264">
        <v>85</v>
      </c>
      <c r="D268" s="265">
        <v>0.42499999999999999</v>
      </c>
      <c r="E268" s="264">
        <v>0</v>
      </c>
      <c r="F268" s="265">
        <v>0</v>
      </c>
      <c r="G268" s="265">
        <f t="shared" ref="G268:H270" si="110">E268/C268*100</f>
        <v>0</v>
      </c>
      <c r="H268" s="265">
        <f t="shared" si="110"/>
        <v>0</v>
      </c>
      <c r="I268" s="539">
        <f t="shared" ref="I268:I270" si="111">C268-E268</f>
        <v>85</v>
      </c>
      <c r="J268" s="271">
        <f t="shared" ref="J268:J270" si="112">D268-F268</f>
        <v>0.42499999999999999</v>
      </c>
      <c r="K268" s="264">
        <v>0</v>
      </c>
      <c r="L268" s="265">
        <v>0</v>
      </c>
      <c r="M268" s="264">
        <v>0</v>
      </c>
      <c r="N268" s="265">
        <v>0</v>
      </c>
      <c r="O268" s="269">
        <v>5.0000000000000001E-3</v>
      </c>
      <c r="P268" s="264">
        <v>85</v>
      </c>
      <c r="Q268" s="265">
        <f t="shared" ref="Q268:Q270" si="113">P268*O268</f>
        <v>0.42499999999999999</v>
      </c>
      <c r="R268" s="264">
        <f t="shared" ref="R268:S270" si="114">P268</f>
        <v>85</v>
      </c>
      <c r="S268" s="265">
        <f t="shared" si="114"/>
        <v>0.42499999999999999</v>
      </c>
      <c r="T268" s="264">
        <v>0</v>
      </c>
      <c r="U268" s="265">
        <v>0</v>
      </c>
      <c r="V268" s="264">
        <v>0</v>
      </c>
      <c r="W268" s="265">
        <v>0</v>
      </c>
      <c r="X268" s="269">
        <v>5.0000000000000001E-3</v>
      </c>
      <c r="Y268" s="264">
        <v>85</v>
      </c>
      <c r="Z268" s="265">
        <f t="shared" ref="Z268:Z270" si="115">Y268*X268</f>
        <v>0.42499999999999999</v>
      </c>
      <c r="AA268" s="264">
        <f t="shared" si="106"/>
        <v>85</v>
      </c>
      <c r="AB268" s="265">
        <f t="shared" si="107"/>
        <v>0.42499999999999999</v>
      </c>
      <c r="AC268" s="5"/>
      <c r="AD268" s="193">
        <f t="shared" si="108"/>
        <v>0.42499999999999999</v>
      </c>
      <c r="AE268" s="190" t="b">
        <f t="shared" si="109"/>
        <v>1</v>
      </c>
    </row>
    <row r="269" spans="1:31" ht="16.5">
      <c r="A269" s="2"/>
      <c r="B269" s="5" t="s">
        <v>42</v>
      </c>
      <c r="C269" s="264">
        <v>128</v>
      </c>
      <c r="D269" s="265">
        <v>0.64</v>
      </c>
      <c r="E269" s="264">
        <v>0</v>
      </c>
      <c r="F269" s="265">
        <v>0</v>
      </c>
      <c r="G269" s="265">
        <f t="shared" si="110"/>
        <v>0</v>
      </c>
      <c r="H269" s="265">
        <f t="shared" si="110"/>
        <v>0</v>
      </c>
      <c r="I269" s="539">
        <f t="shared" si="111"/>
        <v>128</v>
      </c>
      <c r="J269" s="271">
        <f t="shared" si="112"/>
        <v>0.64</v>
      </c>
      <c r="K269" s="264">
        <v>0</v>
      </c>
      <c r="L269" s="265">
        <v>0</v>
      </c>
      <c r="M269" s="264">
        <v>0</v>
      </c>
      <c r="N269" s="265">
        <v>0</v>
      </c>
      <c r="O269" s="269">
        <v>5.0000000000000001E-3</v>
      </c>
      <c r="P269" s="264">
        <v>128</v>
      </c>
      <c r="Q269" s="265">
        <f t="shared" si="113"/>
        <v>0.64</v>
      </c>
      <c r="R269" s="264">
        <f t="shared" si="114"/>
        <v>128</v>
      </c>
      <c r="S269" s="265">
        <f t="shared" si="114"/>
        <v>0.64</v>
      </c>
      <c r="T269" s="264">
        <v>0</v>
      </c>
      <c r="U269" s="265">
        <v>0</v>
      </c>
      <c r="V269" s="264">
        <v>0</v>
      </c>
      <c r="W269" s="265">
        <v>0</v>
      </c>
      <c r="X269" s="269">
        <v>5.0000000000000001E-3</v>
      </c>
      <c r="Y269" s="264">
        <v>128</v>
      </c>
      <c r="Z269" s="265">
        <f t="shared" si="115"/>
        <v>0.64</v>
      </c>
      <c r="AA269" s="264">
        <f t="shared" si="106"/>
        <v>128</v>
      </c>
      <c r="AB269" s="265">
        <f t="shared" si="107"/>
        <v>0.64</v>
      </c>
      <c r="AC269" s="5"/>
      <c r="AD269" s="193">
        <f t="shared" si="108"/>
        <v>0.64</v>
      </c>
      <c r="AE269" s="190" t="b">
        <f t="shared" si="109"/>
        <v>1</v>
      </c>
    </row>
    <row r="270" spans="1:31" ht="16.5">
      <c r="A270" s="2"/>
      <c r="B270" s="5" t="s">
        <v>66</v>
      </c>
      <c r="C270" s="264">
        <v>52</v>
      </c>
      <c r="D270" s="265">
        <v>0.26</v>
      </c>
      <c r="E270" s="264">
        <v>0</v>
      </c>
      <c r="F270" s="265">
        <v>0</v>
      </c>
      <c r="G270" s="265">
        <f t="shared" si="110"/>
        <v>0</v>
      </c>
      <c r="H270" s="265">
        <f t="shared" si="110"/>
        <v>0</v>
      </c>
      <c r="I270" s="539">
        <f t="shared" si="111"/>
        <v>52</v>
      </c>
      <c r="J270" s="271">
        <f t="shared" si="112"/>
        <v>0.26</v>
      </c>
      <c r="K270" s="264">
        <v>0</v>
      </c>
      <c r="L270" s="265">
        <v>0</v>
      </c>
      <c r="M270" s="264">
        <v>0</v>
      </c>
      <c r="N270" s="265">
        <v>0</v>
      </c>
      <c r="O270" s="269">
        <v>5.0000000000000001E-3</v>
      </c>
      <c r="P270" s="264">
        <v>52</v>
      </c>
      <c r="Q270" s="265">
        <f t="shared" si="113"/>
        <v>0.26</v>
      </c>
      <c r="R270" s="264">
        <f t="shared" si="114"/>
        <v>52</v>
      </c>
      <c r="S270" s="265">
        <f t="shared" si="114"/>
        <v>0.26</v>
      </c>
      <c r="T270" s="264">
        <v>0</v>
      </c>
      <c r="U270" s="265">
        <v>0</v>
      </c>
      <c r="V270" s="264">
        <v>0</v>
      </c>
      <c r="W270" s="265">
        <v>0</v>
      </c>
      <c r="X270" s="269">
        <v>5.0000000000000001E-3</v>
      </c>
      <c r="Y270" s="264">
        <v>52</v>
      </c>
      <c r="Z270" s="265">
        <f t="shared" si="115"/>
        <v>0.26</v>
      </c>
      <c r="AA270" s="264">
        <f t="shared" si="106"/>
        <v>52</v>
      </c>
      <c r="AB270" s="265">
        <f t="shared" si="107"/>
        <v>0.26</v>
      </c>
      <c r="AC270" s="5"/>
      <c r="AD270" s="193">
        <f t="shared" si="108"/>
        <v>0.26</v>
      </c>
      <c r="AE270" s="190" t="b">
        <f t="shared" si="109"/>
        <v>1</v>
      </c>
    </row>
    <row r="271" spans="1:31" ht="28.5">
      <c r="A271" s="2">
        <v>11.03</v>
      </c>
      <c r="B271" s="7" t="s">
        <v>68</v>
      </c>
      <c r="C271" s="540"/>
      <c r="D271" s="656"/>
      <c r="E271" s="540"/>
      <c r="F271" s="656"/>
      <c r="G271" s="656"/>
      <c r="H271" s="656"/>
      <c r="I271" s="542"/>
      <c r="J271" s="656"/>
      <c r="K271" s="540"/>
      <c r="L271" s="656"/>
      <c r="M271" s="540"/>
      <c r="N271" s="656"/>
      <c r="O271" s="230"/>
      <c r="P271" s="540"/>
      <c r="Q271" s="656"/>
      <c r="R271" s="540"/>
      <c r="S271" s="656"/>
      <c r="T271" s="540"/>
      <c r="U271" s="656"/>
      <c r="V271" s="540"/>
      <c r="W271" s="656"/>
      <c r="X271" s="230"/>
      <c r="Y271" s="540"/>
      <c r="Z271" s="656"/>
      <c r="AA271" s="262">
        <f t="shared" ref="AA271:AB271" si="116">Y271+V271+T271</f>
        <v>0</v>
      </c>
      <c r="AB271" s="271">
        <f t="shared" si="116"/>
        <v>0</v>
      </c>
      <c r="AC271" s="7"/>
      <c r="AD271" s="193">
        <f t="shared" si="108"/>
        <v>0</v>
      </c>
      <c r="AE271" s="190" t="b">
        <f t="shared" si="109"/>
        <v>1</v>
      </c>
    </row>
    <row r="272" spans="1:31" ht="16.5">
      <c r="A272" s="2">
        <v>11.04</v>
      </c>
      <c r="B272" s="8" t="s">
        <v>277</v>
      </c>
      <c r="C272" s="270"/>
      <c r="D272" s="657"/>
      <c r="E272" s="270"/>
      <c r="F272" s="657"/>
      <c r="G272" s="657"/>
      <c r="H272" s="657"/>
      <c r="I272" s="543"/>
      <c r="J272" s="657"/>
      <c r="K272" s="270"/>
      <c r="L272" s="657"/>
      <c r="M272" s="270"/>
      <c r="N272" s="657"/>
      <c r="O272" s="231"/>
      <c r="P272" s="270"/>
      <c r="Q272" s="657"/>
      <c r="R272" s="270"/>
      <c r="S272" s="657"/>
      <c r="T272" s="270"/>
      <c r="U272" s="657"/>
      <c r="V272" s="270"/>
      <c r="W272" s="657"/>
      <c r="X272" s="231"/>
      <c r="Y272" s="270"/>
      <c r="Z272" s="657"/>
      <c r="AA272" s="270"/>
      <c r="AB272" s="657"/>
      <c r="AC272" s="8"/>
      <c r="AD272" s="193">
        <f t="shared" si="108"/>
        <v>0</v>
      </c>
      <c r="AE272" s="190" t="b">
        <f t="shared" si="109"/>
        <v>1</v>
      </c>
    </row>
    <row r="273" spans="1:31" ht="57">
      <c r="A273" s="2"/>
      <c r="B273" s="7" t="s">
        <v>278</v>
      </c>
      <c r="C273" s="540"/>
      <c r="D273" s="656"/>
      <c r="E273" s="540"/>
      <c r="F273" s="656"/>
      <c r="G273" s="656"/>
      <c r="H273" s="656"/>
      <c r="I273" s="542"/>
      <c r="J273" s="656"/>
      <c r="K273" s="540"/>
      <c r="L273" s="656"/>
      <c r="M273" s="540"/>
      <c r="N273" s="656"/>
      <c r="O273" s="230"/>
      <c r="P273" s="540"/>
      <c r="Q273" s="656"/>
      <c r="R273" s="540"/>
      <c r="S273" s="656"/>
      <c r="T273" s="540"/>
      <c r="U273" s="656"/>
      <c r="V273" s="540"/>
      <c r="W273" s="656"/>
      <c r="X273" s="230"/>
      <c r="Y273" s="540"/>
      <c r="Z273" s="656"/>
      <c r="AA273" s="262">
        <f t="shared" ref="AA273:AB274" si="117">Y273+V273+T273</f>
        <v>0</v>
      </c>
      <c r="AB273" s="271">
        <f t="shared" si="117"/>
        <v>0</v>
      </c>
      <c r="AC273" s="7"/>
      <c r="AD273" s="193">
        <f t="shared" si="108"/>
        <v>0</v>
      </c>
      <c r="AE273" s="190" t="b">
        <f t="shared" si="109"/>
        <v>1</v>
      </c>
    </row>
    <row r="274" spans="1:31" ht="57">
      <c r="A274" s="2"/>
      <c r="B274" s="7" t="s">
        <v>279</v>
      </c>
      <c r="C274" s="540"/>
      <c r="D274" s="656"/>
      <c r="E274" s="540"/>
      <c r="F274" s="656"/>
      <c r="G274" s="656"/>
      <c r="H274" s="656"/>
      <c r="I274" s="542"/>
      <c r="J274" s="656"/>
      <c r="K274" s="540"/>
      <c r="L274" s="656"/>
      <c r="M274" s="540"/>
      <c r="N274" s="656"/>
      <c r="O274" s="230"/>
      <c r="P274" s="540"/>
      <c r="Q274" s="656"/>
      <c r="R274" s="540"/>
      <c r="S274" s="656"/>
      <c r="T274" s="540"/>
      <c r="U274" s="656"/>
      <c r="V274" s="540"/>
      <c r="W274" s="656"/>
      <c r="X274" s="230"/>
      <c r="Y274" s="540"/>
      <c r="Z274" s="656"/>
      <c r="AA274" s="262">
        <f t="shared" si="117"/>
        <v>0</v>
      </c>
      <c r="AB274" s="271">
        <f t="shared" si="117"/>
        <v>0</v>
      </c>
      <c r="AC274" s="7"/>
      <c r="AD274" s="193">
        <f t="shared" si="108"/>
        <v>0</v>
      </c>
      <c r="AE274" s="190" t="b">
        <f t="shared" si="109"/>
        <v>1</v>
      </c>
    </row>
    <row r="275" spans="1:31" ht="28.5">
      <c r="A275" s="2"/>
      <c r="B275" s="8" t="s">
        <v>281</v>
      </c>
      <c r="C275" s="270"/>
      <c r="D275" s="657"/>
      <c r="E275" s="270"/>
      <c r="F275" s="657"/>
      <c r="G275" s="657"/>
      <c r="H275" s="657"/>
      <c r="I275" s="543"/>
      <c r="J275" s="657"/>
      <c r="K275" s="270"/>
      <c r="L275" s="657"/>
      <c r="M275" s="270"/>
      <c r="N275" s="657"/>
      <c r="O275" s="231"/>
      <c r="P275" s="270"/>
      <c r="Q275" s="657"/>
      <c r="R275" s="270"/>
      <c r="S275" s="657"/>
      <c r="T275" s="270"/>
      <c r="U275" s="657"/>
      <c r="V275" s="270"/>
      <c r="W275" s="657"/>
      <c r="X275" s="231"/>
      <c r="Y275" s="270"/>
      <c r="Z275" s="657"/>
      <c r="AA275" s="270"/>
      <c r="AB275" s="657"/>
      <c r="AC275" s="8"/>
      <c r="AD275" s="193">
        <f t="shared" si="108"/>
        <v>0</v>
      </c>
      <c r="AE275" s="190" t="b">
        <f t="shared" si="109"/>
        <v>1</v>
      </c>
    </row>
    <row r="276" spans="1:31" ht="71.25">
      <c r="A276" s="2">
        <v>11.05</v>
      </c>
      <c r="B276" s="5" t="s">
        <v>69</v>
      </c>
      <c r="C276" s="262"/>
      <c r="D276" s="271"/>
      <c r="E276" s="262"/>
      <c r="F276" s="271"/>
      <c r="G276" s="271"/>
      <c r="H276" s="271"/>
      <c r="I276" s="539"/>
      <c r="J276" s="271"/>
      <c r="K276" s="262"/>
      <c r="L276" s="271"/>
      <c r="M276" s="262"/>
      <c r="N276" s="271"/>
      <c r="O276" s="229"/>
      <c r="P276" s="262"/>
      <c r="Q276" s="271"/>
      <c r="R276" s="262"/>
      <c r="S276" s="271"/>
      <c r="T276" s="262"/>
      <c r="U276" s="271"/>
      <c r="V276" s="262"/>
      <c r="W276" s="271"/>
      <c r="X276" s="229"/>
      <c r="Y276" s="262"/>
      <c r="Z276" s="271"/>
      <c r="AA276" s="262">
        <f t="shared" ref="AA276:AB276" si="118">Y276+V276+T276</f>
        <v>0</v>
      </c>
      <c r="AB276" s="271">
        <f t="shared" si="118"/>
        <v>0</v>
      </c>
      <c r="AC276" s="5"/>
      <c r="AD276" s="193">
        <f t="shared" si="108"/>
        <v>0</v>
      </c>
      <c r="AE276" s="190" t="b">
        <f t="shared" si="109"/>
        <v>1</v>
      </c>
    </row>
    <row r="277" spans="1:31" ht="16.5">
      <c r="A277" s="2"/>
      <c r="B277" s="5" t="s">
        <v>41</v>
      </c>
      <c r="C277" s="264">
        <v>6</v>
      </c>
      <c r="D277" s="265">
        <v>1.7999999999999999E-2</v>
      </c>
      <c r="E277" s="264">
        <v>6</v>
      </c>
      <c r="F277" s="265">
        <v>1.7999999999999999E-2</v>
      </c>
      <c r="G277" s="265">
        <f t="shared" ref="G277:H279" si="119">E277/C277*100</f>
        <v>100</v>
      </c>
      <c r="H277" s="265">
        <f t="shared" si="119"/>
        <v>100</v>
      </c>
      <c r="I277" s="539">
        <f t="shared" ref="I277:I279" si="120">C277-E277</f>
        <v>0</v>
      </c>
      <c r="J277" s="271">
        <f t="shared" ref="J277:J279" si="121">D277-F277</f>
        <v>0</v>
      </c>
      <c r="K277" s="264">
        <v>0</v>
      </c>
      <c r="L277" s="265">
        <v>0</v>
      </c>
      <c r="M277" s="264">
        <v>0</v>
      </c>
      <c r="N277" s="265">
        <v>0</v>
      </c>
      <c r="O277" s="580">
        <v>6.0000000000000001E-3</v>
      </c>
      <c r="P277" s="264">
        <v>6</v>
      </c>
      <c r="Q277" s="265">
        <f t="shared" ref="Q277:Q279" si="122">P277*O277</f>
        <v>3.6000000000000004E-2</v>
      </c>
      <c r="R277" s="264">
        <f t="shared" ref="R277:S279" si="123">P277</f>
        <v>6</v>
      </c>
      <c r="S277" s="265">
        <f t="shared" si="123"/>
        <v>3.6000000000000004E-2</v>
      </c>
      <c r="T277" s="264">
        <v>0</v>
      </c>
      <c r="U277" s="265">
        <v>0</v>
      </c>
      <c r="V277" s="264">
        <v>0</v>
      </c>
      <c r="W277" s="265">
        <v>0</v>
      </c>
      <c r="X277" s="580">
        <v>6.0000000000000001E-3</v>
      </c>
      <c r="Y277" s="264">
        <v>6</v>
      </c>
      <c r="Z277" s="265">
        <f t="shared" ref="Z277:Z279" si="124">Y277*X277</f>
        <v>3.6000000000000004E-2</v>
      </c>
      <c r="AA277" s="264">
        <f t="shared" ref="AA277:AA279" si="125">Y277</f>
        <v>6</v>
      </c>
      <c r="AB277" s="265">
        <f t="shared" ref="AB277:AB279" si="126">Z277</f>
        <v>3.6000000000000004E-2</v>
      </c>
      <c r="AC277" s="5"/>
      <c r="AD277" s="193">
        <f t="shared" si="108"/>
        <v>3.6000000000000004E-2</v>
      </c>
      <c r="AE277" s="190" t="b">
        <f t="shared" si="109"/>
        <v>1</v>
      </c>
    </row>
    <row r="278" spans="1:31" ht="16.5">
      <c r="A278" s="2"/>
      <c r="B278" s="5" t="s">
        <v>42</v>
      </c>
      <c r="C278" s="264">
        <v>6</v>
      </c>
      <c r="D278" s="265">
        <v>1.7999999999999999E-2</v>
      </c>
      <c r="E278" s="264">
        <v>6</v>
      </c>
      <c r="F278" s="265">
        <v>1.7999999999999999E-2</v>
      </c>
      <c r="G278" s="265">
        <f t="shared" si="119"/>
        <v>100</v>
      </c>
      <c r="H278" s="265">
        <f t="shared" si="119"/>
        <v>100</v>
      </c>
      <c r="I278" s="539">
        <f t="shared" si="120"/>
        <v>0</v>
      </c>
      <c r="J278" s="271">
        <f t="shared" si="121"/>
        <v>0</v>
      </c>
      <c r="K278" s="264">
        <v>0</v>
      </c>
      <c r="L278" s="265">
        <v>0</v>
      </c>
      <c r="M278" s="264">
        <v>0</v>
      </c>
      <c r="N278" s="265">
        <v>0</v>
      </c>
      <c r="O278" s="580">
        <v>6.0000000000000001E-3</v>
      </c>
      <c r="P278" s="264">
        <v>6</v>
      </c>
      <c r="Q278" s="265">
        <f t="shared" si="122"/>
        <v>3.6000000000000004E-2</v>
      </c>
      <c r="R278" s="264">
        <f t="shared" si="123"/>
        <v>6</v>
      </c>
      <c r="S278" s="265">
        <f t="shared" si="123"/>
        <v>3.6000000000000004E-2</v>
      </c>
      <c r="T278" s="264">
        <v>0</v>
      </c>
      <c r="U278" s="265">
        <v>0</v>
      </c>
      <c r="V278" s="264">
        <v>0</v>
      </c>
      <c r="W278" s="265">
        <v>0</v>
      </c>
      <c r="X278" s="580">
        <v>6.0000000000000001E-3</v>
      </c>
      <c r="Y278" s="264">
        <v>6</v>
      </c>
      <c r="Z278" s="265">
        <f t="shared" si="124"/>
        <v>3.6000000000000004E-2</v>
      </c>
      <c r="AA278" s="264">
        <f t="shared" si="125"/>
        <v>6</v>
      </c>
      <c r="AB278" s="265">
        <f t="shared" si="126"/>
        <v>3.6000000000000004E-2</v>
      </c>
      <c r="AC278" s="5"/>
      <c r="AD278" s="193">
        <f t="shared" si="108"/>
        <v>3.6000000000000004E-2</v>
      </c>
      <c r="AE278" s="190" t="b">
        <f t="shared" si="109"/>
        <v>1</v>
      </c>
    </row>
    <row r="279" spans="1:31" ht="16.5">
      <c r="A279" s="2"/>
      <c r="B279" s="5" t="s">
        <v>66</v>
      </c>
      <c r="C279" s="264">
        <v>6</v>
      </c>
      <c r="D279" s="265">
        <v>1.7999999999999999E-2</v>
      </c>
      <c r="E279" s="264">
        <v>6</v>
      </c>
      <c r="F279" s="265">
        <v>1.7999999999999999E-2</v>
      </c>
      <c r="G279" s="265">
        <f t="shared" si="119"/>
        <v>100</v>
      </c>
      <c r="H279" s="265">
        <f t="shared" si="119"/>
        <v>100</v>
      </c>
      <c r="I279" s="539">
        <f t="shared" si="120"/>
        <v>0</v>
      </c>
      <c r="J279" s="271">
        <f t="shared" si="121"/>
        <v>0</v>
      </c>
      <c r="K279" s="264">
        <v>0</v>
      </c>
      <c r="L279" s="265">
        <v>0</v>
      </c>
      <c r="M279" s="264">
        <v>0</v>
      </c>
      <c r="N279" s="265">
        <v>0</v>
      </c>
      <c r="O279" s="580">
        <v>6.0000000000000001E-3</v>
      </c>
      <c r="P279" s="264">
        <v>6</v>
      </c>
      <c r="Q279" s="265">
        <f t="shared" si="122"/>
        <v>3.6000000000000004E-2</v>
      </c>
      <c r="R279" s="264">
        <f t="shared" si="123"/>
        <v>6</v>
      </c>
      <c r="S279" s="265">
        <f t="shared" si="123"/>
        <v>3.6000000000000004E-2</v>
      </c>
      <c r="T279" s="264">
        <v>0</v>
      </c>
      <c r="U279" s="265">
        <v>0</v>
      </c>
      <c r="V279" s="264">
        <v>0</v>
      </c>
      <c r="W279" s="265">
        <v>0</v>
      </c>
      <c r="X279" s="580">
        <v>6.0000000000000001E-3</v>
      </c>
      <c r="Y279" s="264">
        <v>6</v>
      </c>
      <c r="Z279" s="265">
        <f t="shared" si="124"/>
        <v>3.6000000000000004E-2</v>
      </c>
      <c r="AA279" s="264">
        <f t="shared" si="125"/>
        <v>6</v>
      </c>
      <c r="AB279" s="265">
        <f t="shared" si="126"/>
        <v>3.6000000000000004E-2</v>
      </c>
      <c r="AC279" s="5"/>
      <c r="AD279" s="193">
        <f t="shared" si="108"/>
        <v>3.6000000000000004E-2</v>
      </c>
      <c r="AE279" s="190" t="b">
        <f t="shared" si="109"/>
        <v>1</v>
      </c>
    </row>
    <row r="280" spans="1:31" ht="28.5">
      <c r="A280" s="2"/>
      <c r="B280" s="8" t="s">
        <v>282</v>
      </c>
      <c r="C280" s="270"/>
      <c r="D280" s="657"/>
      <c r="E280" s="270"/>
      <c r="F280" s="657"/>
      <c r="G280" s="657"/>
      <c r="H280" s="657"/>
      <c r="I280" s="543"/>
      <c r="J280" s="657"/>
      <c r="K280" s="270"/>
      <c r="L280" s="657"/>
      <c r="M280" s="270"/>
      <c r="N280" s="657"/>
      <c r="O280" s="231"/>
      <c r="P280" s="270"/>
      <c r="Q280" s="657"/>
      <c r="R280" s="270"/>
      <c r="S280" s="657"/>
      <c r="T280" s="270"/>
      <c r="U280" s="657"/>
      <c r="V280" s="270"/>
      <c r="W280" s="657"/>
      <c r="X280" s="231"/>
      <c r="Y280" s="270"/>
      <c r="Z280" s="657"/>
      <c r="AA280" s="270"/>
      <c r="AB280" s="657"/>
      <c r="AC280" s="8"/>
      <c r="AD280" s="193">
        <f t="shared" si="108"/>
        <v>0</v>
      </c>
      <c r="AE280" s="190" t="b">
        <f t="shared" si="109"/>
        <v>1</v>
      </c>
    </row>
    <row r="281" spans="1:31" ht="16.5">
      <c r="A281" s="2">
        <v>11.06</v>
      </c>
      <c r="B281" s="5" t="s">
        <v>70</v>
      </c>
      <c r="C281" s="264"/>
      <c r="D281" s="265"/>
      <c r="E281" s="264"/>
      <c r="F281" s="265"/>
      <c r="G281" s="265"/>
      <c r="H281" s="265"/>
      <c r="I281" s="571">
        <v>0</v>
      </c>
      <c r="J281" s="265">
        <v>0</v>
      </c>
      <c r="K281" s="264">
        <v>0</v>
      </c>
      <c r="L281" s="265">
        <v>0</v>
      </c>
      <c r="M281" s="264">
        <v>0</v>
      </c>
      <c r="N281" s="265">
        <v>0</v>
      </c>
      <c r="O281" s="269"/>
      <c r="P281" s="264"/>
      <c r="Q281" s="265">
        <f t="shared" ref="Q281" si="127">P281*O281</f>
        <v>0</v>
      </c>
      <c r="R281" s="264">
        <f t="shared" ref="R281:R282" si="128">P281</f>
        <v>0</v>
      </c>
      <c r="S281" s="265">
        <f t="shared" ref="S281:S282" si="129">Q281</f>
        <v>0</v>
      </c>
      <c r="T281" s="264">
        <v>0</v>
      </c>
      <c r="U281" s="265">
        <v>0</v>
      </c>
      <c r="V281" s="264">
        <v>0</v>
      </c>
      <c r="W281" s="265">
        <v>0</v>
      </c>
      <c r="X281" s="269"/>
      <c r="Y281" s="264"/>
      <c r="Z281" s="265">
        <f t="shared" ref="Z281" si="130">Y281*X281</f>
        <v>0</v>
      </c>
      <c r="AA281" s="262">
        <f t="shared" ref="AA281:AB282" si="131">Y281+V281+T281</f>
        <v>0</v>
      </c>
      <c r="AB281" s="271">
        <f t="shared" si="131"/>
        <v>0</v>
      </c>
      <c r="AC281" s="5"/>
      <c r="AD281" s="193">
        <f t="shared" si="108"/>
        <v>0</v>
      </c>
      <c r="AE281" s="190" t="b">
        <f t="shared" si="109"/>
        <v>1</v>
      </c>
    </row>
    <row r="282" spans="1:31" ht="16.5">
      <c r="A282" s="2">
        <v>11.07</v>
      </c>
      <c r="B282" s="5" t="s">
        <v>71</v>
      </c>
      <c r="C282" s="264">
        <v>25</v>
      </c>
      <c r="D282" s="265">
        <v>0.4</v>
      </c>
      <c r="E282" s="264">
        <v>0</v>
      </c>
      <c r="F282" s="265">
        <v>0</v>
      </c>
      <c r="G282" s="265">
        <f t="shared" ref="G282" si="132">E282/C282*100</f>
        <v>0</v>
      </c>
      <c r="H282" s="265">
        <f t="shared" ref="H282:H283" si="133">F282/D282*100</f>
        <v>0</v>
      </c>
      <c r="I282" s="539">
        <f t="shared" ref="I282" si="134">C282-E282</f>
        <v>25</v>
      </c>
      <c r="J282" s="271">
        <f t="shared" ref="J282" si="135">D282-F282</f>
        <v>0.4</v>
      </c>
      <c r="K282" s="264">
        <v>0</v>
      </c>
      <c r="L282" s="265">
        <v>0</v>
      </c>
      <c r="M282" s="264">
        <v>0</v>
      </c>
      <c r="N282" s="265">
        <v>0</v>
      </c>
      <c r="O282" s="269">
        <v>1.6E-2</v>
      </c>
      <c r="P282" s="264">
        <v>25</v>
      </c>
      <c r="Q282" s="265">
        <f>P282*O282</f>
        <v>0.4</v>
      </c>
      <c r="R282" s="264">
        <f t="shared" si="128"/>
        <v>25</v>
      </c>
      <c r="S282" s="265">
        <f t="shared" si="129"/>
        <v>0.4</v>
      </c>
      <c r="T282" s="264">
        <v>0</v>
      </c>
      <c r="U282" s="265">
        <v>0</v>
      </c>
      <c r="V282" s="264">
        <v>0</v>
      </c>
      <c r="W282" s="265">
        <v>0</v>
      </c>
      <c r="X282" s="269">
        <v>1.6E-2</v>
      </c>
      <c r="Y282" s="264">
        <v>25</v>
      </c>
      <c r="Z282" s="265">
        <f>Y282*X282</f>
        <v>0.4</v>
      </c>
      <c r="AA282" s="262">
        <f t="shared" si="131"/>
        <v>25</v>
      </c>
      <c r="AB282" s="271">
        <f t="shared" si="131"/>
        <v>0.4</v>
      </c>
      <c r="AC282" s="5"/>
      <c r="AD282" s="193">
        <f t="shared" si="108"/>
        <v>0.4</v>
      </c>
      <c r="AE282" s="190" t="b">
        <f t="shared" si="109"/>
        <v>1</v>
      </c>
    </row>
    <row r="283" spans="1:31" ht="16.5">
      <c r="A283" s="2"/>
      <c r="B283" s="17" t="s">
        <v>36</v>
      </c>
      <c r="C283" s="570">
        <f>SUM(C268:C282)</f>
        <v>308</v>
      </c>
      <c r="D283" s="598">
        <f t="shared" ref="D283:S283" si="136">SUM(D264:D282)</f>
        <v>3.1039999999999996</v>
      </c>
      <c r="E283" s="570">
        <f>SUM(E268:E282)</f>
        <v>18</v>
      </c>
      <c r="F283" s="598">
        <f t="shared" si="136"/>
        <v>5.3999999999999992E-2</v>
      </c>
      <c r="G283" s="265">
        <f>E283/C283*100</f>
        <v>5.8441558441558437</v>
      </c>
      <c r="H283" s="265">
        <f t="shared" si="133"/>
        <v>1.7396907216494846</v>
      </c>
      <c r="I283" s="581">
        <f>SUM(I268:I282)</f>
        <v>290</v>
      </c>
      <c r="J283" s="598">
        <f t="shared" si="136"/>
        <v>3.0500000000000003</v>
      </c>
      <c r="K283" s="570">
        <f t="shared" si="136"/>
        <v>0</v>
      </c>
      <c r="L283" s="598">
        <f t="shared" si="136"/>
        <v>0</v>
      </c>
      <c r="M283" s="570">
        <f t="shared" si="136"/>
        <v>0</v>
      </c>
      <c r="N283" s="598">
        <f t="shared" si="136"/>
        <v>0</v>
      </c>
      <c r="O283" s="570"/>
      <c r="P283" s="570">
        <f>SUM(P268:P282)</f>
        <v>308</v>
      </c>
      <c r="Q283" s="598">
        <f t="shared" si="136"/>
        <v>3.1580000000000004</v>
      </c>
      <c r="R283" s="570">
        <f>SUM(R268:R282)</f>
        <v>308</v>
      </c>
      <c r="S283" s="598">
        <f t="shared" si="136"/>
        <v>3.1580000000000004</v>
      </c>
      <c r="T283" s="570">
        <f t="shared" ref="T283:W283" si="137">SUM(T264:T282)</f>
        <v>0</v>
      </c>
      <c r="U283" s="598">
        <f t="shared" si="137"/>
        <v>0</v>
      </c>
      <c r="V283" s="570">
        <f t="shared" si="137"/>
        <v>0</v>
      </c>
      <c r="W283" s="598">
        <f t="shared" si="137"/>
        <v>0</v>
      </c>
      <c r="X283" s="570">
        <v>0</v>
      </c>
      <c r="Y283" s="570">
        <f>SUM(Y268:Y282)</f>
        <v>308</v>
      </c>
      <c r="Z283" s="598">
        <f t="shared" ref="Z283" si="138">SUM(Z264:Z282)</f>
        <v>3.1580000000000004</v>
      </c>
      <c r="AA283" s="570">
        <f>SUM(AA268:AA282)</f>
        <v>308</v>
      </c>
      <c r="AB283" s="598">
        <f t="shared" ref="AB283" si="139">SUM(AB264:AB282)</f>
        <v>3.1580000000000004</v>
      </c>
      <c r="AC283" s="17"/>
      <c r="AD283" s="193">
        <f t="shared" si="108"/>
        <v>3.1580000000000004</v>
      </c>
      <c r="AE283" s="190" t="b">
        <f t="shared" si="109"/>
        <v>1</v>
      </c>
    </row>
    <row r="284" spans="1:31" ht="28.5">
      <c r="A284" s="4">
        <v>12</v>
      </c>
      <c r="B284" s="3" t="s">
        <v>72</v>
      </c>
      <c r="C284" s="17"/>
      <c r="D284" s="276"/>
      <c r="E284" s="17"/>
      <c r="F284" s="276"/>
      <c r="G284" s="276"/>
      <c r="H284" s="276"/>
      <c r="I284" s="359"/>
      <c r="J284" s="276"/>
      <c r="K284" s="17"/>
      <c r="L284" s="276"/>
      <c r="M284" s="17"/>
      <c r="N284" s="276"/>
      <c r="O284" s="239"/>
      <c r="P284" s="17"/>
      <c r="Q284" s="276"/>
      <c r="R284" s="17"/>
      <c r="S284" s="276"/>
      <c r="T284" s="17"/>
      <c r="U284" s="276"/>
      <c r="V284" s="17"/>
      <c r="W284" s="276"/>
      <c r="X284" s="239"/>
      <c r="Y284" s="17"/>
      <c r="Z284" s="276"/>
      <c r="AA284" s="17"/>
      <c r="AB284" s="276"/>
      <c r="AC284" s="3"/>
      <c r="AD284" s="193">
        <f t="shared" si="108"/>
        <v>0</v>
      </c>
      <c r="AE284" s="190" t="b">
        <f t="shared" si="109"/>
        <v>1</v>
      </c>
    </row>
    <row r="285" spans="1:31" ht="16.5">
      <c r="A285" s="2">
        <v>12.01</v>
      </c>
      <c r="B285" s="3" t="s">
        <v>73</v>
      </c>
      <c r="C285" s="17"/>
      <c r="D285" s="276"/>
      <c r="E285" s="17"/>
      <c r="F285" s="276"/>
      <c r="G285" s="276"/>
      <c r="H285" s="276"/>
      <c r="I285" s="359"/>
      <c r="J285" s="276"/>
      <c r="K285" s="17"/>
      <c r="L285" s="276"/>
      <c r="M285" s="17"/>
      <c r="N285" s="276"/>
      <c r="O285" s="239"/>
      <c r="P285" s="17"/>
      <c r="Q285" s="276"/>
      <c r="R285" s="17"/>
      <c r="S285" s="276"/>
      <c r="T285" s="17"/>
      <c r="U285" s="276"/>
      <c r="V285" s="17"/>
      <c r="W285" s="276"/>
      <c r="X285" s="239"/>
      <c r="Y285" s="17"/>
      <c r="Z285" s="276"/>
      <c r="AA285" s="17"/>
      <c r="AB285" s="276"/>
      <c r="AC285" s="3"/>
      <c r="AD285" s="193">
        <f t="shared" si="108"/>
        <v>0</v>
      </c>
      <c r="AE285" s="190" t="b">
        <f t="shared" si="109"/>
        <v>1</v>
      </c>
    </row>
    <row r="286" spans="1:31" ht="29.25">
      <c r="A286" s="2"/>
      <c r="B286" s="27" t="s">
        <v>74</v>
      </c>
      <c r="C286" s="264">
        <v>14</v>
      </c>
      <c r="D286" s="265">
        <v>30.492000000000001</v>
      </c>
      <c r="E286" s="264">
        <v>13</v>
      </c>
      <c r="F286" s="265">
        <f>D286-4.79</f>
        <v>25.702000000000002</v>
      </c>
      <c r="G286" s="265">
        <f t="shared" ref="G286:H294" si="140">E286/C286*100</f>
        <v>92.857142857142861</v>
      </c>
      <c r="H286" s="265">
        <f t="shared" si="140"/>
        <v>84.290961563688839</v>
      </c>
      <c r="I286" s="539">
        <f t="shared" ref="I286:I290" si="141">C286-E286</f>
        <v>1</v>
      </c>
      <c r="J286" s="271">
        <f t="shared" ref="J286:J290" si="142">D286-F286</f>
        <v>4.7899999999999991</v>
      </c>
      <c r="K286" s="264">
        <v>0</v>
      </c>
      <c r="L286" s="265">
        <v>0</v>
      </c>
      <c r="M286" s="264"/>
      <c r="N286" s="265">
        <v>4.79</v>
      </c>
      <c r="O286" s="269">
        <v>2.4</v>
      </c>
      <c r="P286" s="264">
        <v>18</v>
      </c>
      <c r="Q286" s="265">
        <f t="shared" ref="Q286:Q296" si="143">P286*O286</f>
        <v>43.199999999999996</v>
      </c>
      <c r="R286" s="264">
        <f t="shared" ref="R286:S296" si="144">P286</f>
        <v>18</v>
      </c>
      <c r="S286" s="265">
        <f>Q286+L286+N286</f>
        <v>47.989999999999995</v>
      </c>
      <c r="T286" s="264">
        <v>0</v>
      </c>
      <c r="U286" s="265">
        <v>0</v>
      </c>
      <c r="V286" s="264">
        <v>0</v>
      </c>
      <c r="W286" s="265">
        <v>4.79</v>
      </c>
      <c r="X286" s="269">
        <v>2.4</v>
      </c>
      <c r="Y286" s="264">
        <v>18</v>
      </c>
      <c r="Z286" s="265">
        <f t="shared" ref="Z286:Z290" si="145">Y286*X286</f>
        <v>43.199999999999996</v>
      </c>
      <c r="AA286" s="262">
        <f t="shared" ref="AA286:AB296" si="146">Y286+V286+T286</f>
        <v>18</v>
      </c>
      <c r="AB286" s="271">
        <f t="shared" si="146"/>
        <v>47.989999999999995</v>
      </c>
      <c r="AC286" s="27"/>
      <c r="AD286" s="193">
        <f t="shared" si="108"/>
        <v>47.989999999999995</v>
      </c>
      <c r="AE286" s="190" t="b">
        <f t="shared" si="109"/>
        <v>0</v>
      </c>
    </row>
    <row r="287" spans="1:31" ht="16.5">
      <c r="A287" s="2"/>
      <c r="B287" s="27" t="s">
        <v>75</v>
      </c>
      <c r="C287" s="264">
        <v>0</v>
      </c>
      <c r="D287" s="265">
        <v>0</v>
      </c>
      <c r="E287" s="264">
        <v>0</v>
      </c>
      <c r="F287" s="265"/>
      <c r="G287" s="265">
        <v>0</v>
      </c>
      <c r="H287" s="265">
        <v>0</v>
      </c>
      <c r="I287" s="539">
        <f t="shared" si="141"/>
        <v>0</v>
      </c>
      <c r="J287" s="271">
        <f t="shared" si="142"/>
        <v>0</v>
      </c>
      <c r="K287" s="264">
        <v>0</v>
      </c>
      <c r="L287" s="265">
        <v>0</v>
      </c>
      <c r="M287" s="264">
        <v>0</v>
      </c>
      <c r="N287" s="265">
        <v>0</v>
      </c>
      <c r="O287" s="269"/>
      <c r="P287" s="264">
        <v>0</v>
      </c>
      <c r="Q287" s="265">
        <f t="shared" si="143"/>
        <v>0</v>
      </c>
      <c r="R287" s="264">
        <f t="shared" si="144"/>
        <v>0</v>
      </c>
      <c r="S287" s="265">
        <f t="shared" ref="S287:S290" si="147">Q287+L287+N287</f>
        <v>0</v>
      </c>
      <c r="T287" s="264">
        <v>0</v>
      </c>
      <c r="U287" s="265">
        <v>0</v>
      </c>
      <c r="V287" s="264">
        <v>0</v>
      </c>
      <c r="W287" s="265">
        <v>0</v>
      </c>
      <c r="X287" s="269">
        <v>2.4</v>
      </c>
      <c r="Y287" s="264">
        <v>0</v>
      </c>
      <c r="Z287" s="265">
        <f t="shared" si="145"/>
        <v>0</v>
      </c>
      <c r="AA287" s="262">
        <f t="shared" si="146"/>
        <v>0</v>
      </c>
      <c r="AB287" s="271">
        <f t="shared" si="146"/>
        <v>0</v>
      </c>
      <c r="AC287" s="27"/>
      <c r="AD287" s="193">
        <f t="shared" si="108"/>
        <v>0</v>
      </c>
      <c r="AE287" s="190" t="b">
        <f t="shared" si="109"/>
        <v>1</v>
      </c>
    </row>
    <row r="288" spans="1:31" ht="16.5">
      <c r="A288" s="2"/>
      <c r="B288" s="28" t="s">
        <v>76</v>
      </c>
      <c r="C288" s="264">
        <v>1</v>
      </c>
      <c r="D288" s="265">
        <v>2.61</v>
      </c>
      <c r="E288" s="264">
        <v>1</v>
      </c>
      <c r="F288" s="265">
        <v>1.52</v>
      </c>
      <c r="G288" s="265">
        <f t="shared" si="140"/>
        <v>100</v>
      </c>
      <c r="H288" s="265">
        <f t="shared" si="140"/>
        <v>58.237547892720308</v>
      </c>
      <c r="I288" s="539">
        <f t="shared" si="141"/>
        <v>0</v>
      </c>
      <c r="J288" s="271">
        <f t="shared" si="142"/>
        <v>1.0899999999999999</v>
      </c>
      <c r="K288" s="264">
        <v>0</v>
      </c>
      <c r="L288" s="265">
        <v>0</v>
      </c>
      <c r="M288" s="264">
        <v>0</v>
      </c>
      <c r="N288" s="265">
        <v>0</v>
      </c>
      <c r="O288" s="269">
        <v>2.8776000000000002</v>
      </c>
      <c r="P288" s="582">
        <v>3</v>
      </c>
      <c r="Q288" s="265">
        <f t="shared" si="143"/>
        <v>8.6327999999999996</v>
      </c>
      <c r="R288" s="264">
        <f t="shared" si="144"/>
        <v>3</v>
      </c>
      <c r="S288" s="265">
        <f t="shared" si="147"/>
        <v>8.6327999999999996</v>
      </c>
      <c r="T288" s="264">
        <v>0</v>
      </c>
      <c r="U288" s="265">
        <v>0</v>
      </c>
      <c r="V288" s="264">
        <v>0</v>
      </c>
      <c r="W288" s="265">
        <v>0</v>
      </c>
      <c r="X288" s="269">
        <v>2.8776000000000002</v>
      </c>
      <c r="Y288" s="582">
        <v>3</v>
      </c>
      <c r="Z288" s="265">
        <f t="shared" si="145"/>
        <v>8.6327999999999996</v>
      </c>
      <c r="AA288" s="262">
        <f t="shared" si="146"/>
        <v>3</v>
      </c>
      <c r="AB288" s="271">
        <f t="shared" si="146"/>
        <v>8.6327999999999996</v>
      </c>
      <c r="AC288" s="27"/>
      <c r="AD288" s="193">
        <f t="shared" si="108"/>
        <v>8.6327999999999996</v>
      </c>
      <c r="AE288" s="190" t="b">
        <f t="shared" si="109"/>
        <v>1</v>
      </c>
    </row>
    <row r="289" spans="1:31" s="321" customFormat="1" ht="29.25">
      <c r="A289" s="304"/>
      <c r="B289" s="319" t="s">
        <v>77</v>
      </c>
      <c r="C289" s="582">
        <v>1</v>
      </c>
      <c r="D289" s="602">
        <v>2.323</v>
      </c>
      <c r="E289" s="582">
        <v>0</v>
      </c>
      <c r="F289" s="602">
        <v>0</v>
      </c>
      <c r="G289" s="602">
        <f t="shared" si="140"/>
        <v>0</v>
      </c>
      <c r="H289" s="602">
        <f t="shared" si="140"/>
        <v>0</v>
      </c>
      <c r="I289" s="539">
        <f t="shared" si="141"/>
        <v>1</v>
      </c>
      <c r="J289" s="271">
        <f t="shared" si="142"/>
        <v>2.323</v>
      </c>
      <c r="K289" s="582">
        <v>0</v>
      </c>
      <c r="L289" s="602">
        <v>0</v>
      </c>
      <c r="M289" s="582">
        <v>0</v>
      </c>
      <c r="N289" s="602">
        <v>0</v>
      </c>
      <c r="O289" s="583">
        <v>2.5550000000000002</v>
      </c>
      <c r="P289" s="582">
        <v>1</v>
      </c>
      <c r="Q289" s="602">
        <f t="shared" si="143"/>
        <v>2.5550000000000002</v>
      </c>
      <c r="R289" s="582">
        <f t="shared" si="144"/>
        <v>1</v>
      </c>
      <c r="S289" s="265">
        <f t="shared" si="147"/>
        <v>2.5550000000000002</v>
      </c>
      <c r="T289" s="582">
        <v>0</v>
      </c>
      <c r="U289" s="602">
        <v>0</v>
      </c>
      <c r="V289" s="582">
        <v>0</v>
      </c>
      <c r="W289" s="602">
        <v>0</v>
      </c>
      <c r="X289" s="583">
        <v>2.5550000000000002</v>
      </c>
      <c r="Y289" s="582">
        <v>1</v>
      </c>
      <c r="Z289" s="602">
        <f t="shared" si="145"/>
        <v>2.5550000000000002</v>
      </c>
      <c r="AA289" s="275">
        <f t="shared" si="146"/>
        <v>1</v>
      </c>
      <c r="AB289" s="687">
        <f t="shared" si="146"/>
        <v>2.5550000000000002</v>
      </c>
      <c r="AC289" s="319"/>
      <c r="AD289" s="320">
        <f t="shared" si="108"/>
        <v>2.5550000000000002</v>
      </c>
      <c r="AE289" s="321" t="b">
        <f t="shared" si="109"/>
        <v>1</v>
      </c>
    </row>
    <row r="290" spans="1:31" ht="28.5">
      <c r="A290" s="2"/>
      <c r="B290" s="28" t="s">
        <v>78</v>
      </c>
      <c r="C290" s="264">
        <v>3</v>
      </c>
      <c r="D290" s="265">
        <v>7.8410000000000002</v>
      </c>
      <c r="E290" s="264">
        <v>3</v>
      </c>
      <c r="F290" s="265">
        <v>5.68</v>
      </c>
      <c r="G290" s="265">
        <f t="shared" si="140"/>
        <v>100</v>
      </c>
      <c r="H290" s="265">
        <f t="shared" si="140"/>
        <v>72.439739829103416</v>
      </c>
      <c r="I290" s="539">
        <f t="shared" si="141"/>
        <v>0</v>
      </c>
      <c r="J290" s="271">
        <f t="shared" si="142"/>
        <v>2.1610000000000005</v>
      </c>
      <c r="K290" s="264">
        <v>0</v>
      </c>
      <c r="L290" s="265">
        <v>0</v>
      </c>
      <c r="M290" s="264">
        <v>0</v>
      </c>
      <c r="N290" s="265">
        <v>0</v>
      </c>
      <c r="O290" s="269">
        <v>2.8780000000000001</v>
      </c>
      <c r="P290" s="264">
        <v>3</v>
      </c>
      <c r="Q290" s="265">
        <f t="shared" si="143"/>
        <v>8.6340000000000003</v>
      </c>
      <c r="R290" s="264">
        <f t="shared" si="144"/>
        <v>3</v>
      </c>
      <c r="S290" s="265">
        <f t="shared" si="147"/>
        <v>8.6340000000000003</v>
      </c>
      <c r="T290" s="264">
        <v>0</v>
      </c>
      <c r="U290" s="265">
        <v>0</v>
      </c>
      <c r="V290" s="264">
        <v>0</v>
      </c>
      <c r="W290" s="265">
        <v>0</v>
      </c>
      <c r="X290" s="269">
        <v>2.8780000000000001</v>
      </c>
      <c r="Y290" s="264">
        <v>3</v>
      </c>
      <c r="Z290" s="265">
        <f t="shared" si="145"/>
        <v>8.6340000000000003</v>
      </c>
      <c r="AA290" s="262">
        <f t="shared" si="146"/>
        <v>3</v>
      </c>
      <c r="AB290" s="271">
        <f t="shared" si="146"/>
        <v>8.6340000000000003</v>
      </c>
      <c r="AC290" s="27"/>
      <c r="AD290" s="193">
        <f t="shared" si="108"/>
        <v>8.6340000000000003</v>
      </c>
      <c r="AE290" s="190" t="b">
        <f t="shared" si="109"/>
        <v>1</v>
      </c>
    </row>
    <row r="291" spans="1:31" ht="16.5">
      <c r="A291" s="2">
        <v>12.02</v>
      </c>
      <c r="B291" s="27" t="s">
        <v>79</v>
      </c>
      <c r="C291" s="264"/>
      <c r="D291" s="265"/>
      <c r="E291" s="264"/>
      <c r="F291" s="265"/>
      <c r="G291" s="265"/>
      <c r="H291" s="265"/>
      <c r="I291" s="571"/>
      <c r="J291" s="265"/>
      <c r="K291" s="264"/>
      <c r="L291" s="265"/>
      <c r="M291" s="264"/>
      <c r="N291" s="265"/>
      <c r="O291" s="269"/>
      <c r="P291" s="264"/>
      <c r="Q291" s="265"/>
      <c r="R291" s="264"/>
      <c r="S291" s="265"/>
      <c r="T291" s="264"/>
      <c r="U291" s="265"/>
      <c r="V291" s="264"/>
      <c r="W291" s="265"/>
      <c r="X291" s="269"/>
      <c r="Y291" s="264"/>
      <c r="Z291" s="265"/>
      <c r="AA291" s="262">
        <f t="shared" si="146"/>
        <v>0</v>
      </c>
      <c r="AB291" s="271">
        <f t="shared" si="146"/>
        <v>0</v>
      </c>
      <c r="AC291" s="27"/>
      <c r="AD291" s="193">
        <f t="shared" si="108"/>
        <v>0</v>
      </c>
      <c r="AE291" s="190" t="b">
        <f t="shared" si="109"/>
        <v>1</v>
      </c>
    </row>
    <row r="292" spans="1:31" ht="29.25">
      <c r="A292" s="2">
        <f>+A291+0.01</f>
        <v>12.03</v>
      </c>
      <c r="B292" s="27" t="s">
        <v>502</v>
      </c>
      <c r="C292" s="264"/>
      <c r="D292" s="265"/>
      <c r="E292" s="264"/>
      <c r="F292" s="265"/>
      <c r="G292" s="265"/>
      <c r="H292" s="265"/>
      <c r="I292" s="571"/>
      <c r="J292" s="265"/>
      <c r="K292" s="264"/>
      <c r="L292" s="265"/>
      <c r="M292" s="264"/>
      <c r="N292" s="265"/>
      <c r="O292" s="269">
        <v>1</v>
      </c>
      <c r="P292" s="264">
        <v>3</v>
      </c>
      <c r="Q292" s="265">
        <v>3</v>
      </c>
      <c r="R292" s="264">
        <v>3</v>
      </c>
      <c r="S292" s="265">
        <v>3</v>
      </c>
      <c r="T292" s="264"/>
      <c r="U292" s="265"/>
      <c r="V292" s="264"/>
      <c r="W292" s="265"/>
      <c r="X292" s="269"/>
      <c r="Y292" s="264"/>
      <c r="Z292" s="265"/>
      <c r="AA292" s="262">
        <f t="shared" si="146"/>
        <v>0</v>
      </c>
      <c r="AB292" s="271">
        <f t="shared" si="146"/>
        <v>0</v>
      </c>
      <c r="AC292" s="27"/>
      <c r="AD292" s="193">
        <f t="shared" si="108"/>
        <v>0</v>
      </c>
      <c r="AE292" s="190" t="b">
        <f t="shared" si="109"/>
        <v>1</v>
      </c>
    </row>
    <row r="293" spans="1:31" ht="16.5">
      <c r="A293" s="2">
        <f t="shared" ref="A293:A296" si="148">+A292+0.01</f>
        <v>12.04</v>
      </c>
      <c r="B293" s="5" t="s">
        <v>80</v>
      </c>
      <c r="C293" s="264">
        <v>3</v>
      </c>
      <c r="D293" s="265">
        <v>1.5</v>
      </c>
      <c r="E293" s="264">
        <v>0</v>
      </c>
      <c r="F293" s="265">
        <v>0</v>
      </c>
      <c r="G293" s="265">
        <f t="shared" si="140"/>
        <v>0</v>
      </c>
      <c r="H293" s="265">
        <f t="shared" si="140"/>
        <v>0</v>
      </c>
      <c r="I293" s="539">
        <f t="shared" ref="I293:I294" si="149">C293-E293</f>
        <v>3</v>
      </c>
      <c r="J293" s="271">
        <f t="shared" ref="J293:J294" si="150">D293-F293</f>
        <v>1.5</v>
      </c>
      <c r="K293" s="264">
        <v>0</v>
      </c>
      <c r="L293" s="265">
        <v>0</v>
      </c>
      <c r="M293" s="264">
        <v>0</v>
      </c>
      <c r="N293" s="265">
        <v>0</v>
      </c>
      <c r="O293" s="269">
        <v>0.5</v>
      </c>
      <c r="P293" s="264">
        <v>3</v>
      </c>
      <c r="Q293" s="265">
        <f t="shared" si="143"/>
        <v>1.5</v>
      </c>
      <c r="R293" s="264">
        <f t="shared" si="144"/>
        <v>3</v>
      </c>
      <c r="S293" s="265">
        <f t="shared" si="144"/>
        <v>1.5</v>
      </c>
      <c r="T293" s="264">
        <v>0</v>
      </c>
      <c r="U293" s="265">
        <v>0</v>
      </c>
      <c r="V293" s="264">
        <v>0</v>
      </c>
      <c r="W293" s="265">
        <v>0</v>
      </c>
      <c r="X293" s="269">
        <v>0.5</v>
      </c>
      <c r="Y293" s="264">
        <v>3</v>
      </c>
      <c r="Z293" s="265">
        <f t="shared" ref="Z293:Z296" si="151">Y293*X293</f>
        <v>1.5</v>
      </c>
      <c r="AA293" s="262">
        <f t="shared" si="146"/>
        <v>3</v>
      </c>
      <c r="AB293" s="271">
        <f t="shared" si="146"/>
        <v>1.5</v>
      </c>
      <c r="AC293" s="5"/>
      <c r="AD293" s="193">
        <f t="shared" si="108"/>
        <v>1.5</v>
      </c>
      <c r="AE293" s="190" t="b">
        <f t="shared" si="109"/>
        <v>1</v>
      </c>
    </row>
    <row r="294" spans="1:31" ht="16.5">
      <c r="A294" s="2">
        <f t="shared" si="148"/>
        <v>12.049999999999999</v>
      </c>
      <c r="B294" s="28" t="s">
        <v>332</v>
      </c>
      <c r="C294" s="264">
        <v>3</v>
      </c>
      <c r="D294" s="265">
        <v>0.9</v>
      </c>
      <c r="E294" s="264">
        <v>0</v>
      </c>
      <c r="F294" s="265">
        <v>0</v>
      </c>
      <c r="G294" s="265">
        <f t="shared" si="140"/>
        <v>0</v>
      </c>
      <c r="H294" s="265">
        <f t="shared" si="140"/>
        <v>0</v>
      </c>
      <c r="I294" s="539">
        <f t="shared" si="149"/>
        <v>3</v>
      </c>
      <c r="J294" s="271">
        <f t="shared" si="150"/>
        <v>0.9</v>
      </c>
      <c r="K294" s="264">
        <v>0</v>
      </c>
      <c r="L294" s="265">
        <v>0</v>
      </c>
      <c r="M294" s="264">
        <v>0</v>
      </c>
      <c r="N294" s="265">
        <v>0</v>
      </c>
      <c r="O294" s="269">
        <v>0.3</v>
      </c>
      <c r="P294" s="264">
        <v>3</v>
      </c>
      <c r="Q294" s="265">
        <f t="shared" si="143"/>
        <v>0.89999999999999991</v>
      </c>
      <c r="R294" s="264">
        <f t="shared" si="144"/>
        <v>3</v>
      </c>
      <c r="S294" s="265">
        <f t="shared" si="144"/>
        <v>0.89999999999999991</v>
      </c>
      <c r="T294" s="264">
        <v>0</v>
      </c>
      <c r="U294" s="265">
        <v>0</v>
      </c>
      <c r="V294" s="264">
        <v>0</v>
      </c>
      <c r="W294" s="265">
        <v>0</v>
      </c>
      <c r="X294" s="269">
        <v>0.3</v>
      </c>
      <c r="Y294" s="264">
        <v>3</v>
      </c>
      <c r="Z294" s="265">
        <f t="shared" si="151"/>
        <v>0.89999999999999991</v>
      </c>
      <c r="AA294" s="262">
        <f t="shared" si="146"/>
        <v>3</v>
      </c>
      <c r="AB294" s="271">
        <f t="shared" si="146"/>
        <v>0.89999999999999991</v>
      </c>
      <c r="AC294" s="27"/>
      <c r="AD294" s="193">
        <f t="shared" si="108"/>
        <v>0.89999999999999991</v>
      </c>
      <c r="AE294" s="190" t="b">
        <f t="shared" si="109"/>
        <v>1</v>
      </c>
    </row>
    <row r="295" spans="1:31" ht="16.5">
      <c r="A295" s="2">
        <f t="shared" si="148"/>
        <v>12.059999999999999</v>
      </c>
      <c r="B295" s="27" t="s">
        <v>81</v>
      </c>
      <c r="C295" s="264"/>
      <c r="D295" s="265"/>
      <c r="E295" s="264"/>
      <c r="F295" s="265"/>
      <c r="G295" s="265"/>
      <c r="H295" s="265"/>
      <c r="I295" s="571"/>
      <c r="J295" s="265"/>
      <c r="K295" s="264"/>
      <c r="L295" s="265"/>
      <c r="M295" s="264"/>
      <c r="N295" s="265"/>
      <c r="O295" s="269">
        <v>0.1</v>
      </c>
      <c r="P295" s="264">
        <v>3</v>
      </c>
      <c r="Q295" s="265">
        <f t="shared" si="143"/>
        <v>0.30000000000000004</v>
      </c>
      <c r="R295" s="264">
        <f t="shared" si="144"/>
        <v>3</v>
      </c>
      <c r="S295" s="265">
        <f t="shared" si="144"/>
        <v>0.30000000000000004</v>
      </c>
      <c r="T295" s="264"/>
      <c r="U295" s="265"/>
      <c r="V295" s="264"/>
      <c r="W295" s="265"/>
      <c r="X295" s="269">
        <v>0.1</v>
      </c>
      <c r="Y295" s="264"/>
      <c r="Z295" s="265">
        <f t="shared" si="151"/>
        <v>0</v>
      </c>
      <c r="AA295" s="262">
        <f t="shared" si="146"/>
        <v>0</v>
      </c>
      <c r="AB295" s="271">
        <f t="shared" si="146"/>
        <v>0</v>
      </c>
      <c r="AC295" s="27"/>
      <c r="AD295" s="193">
        <f t="shared" si="108"/>
        <v>0</v>
      </c>
      <c r="AE295" s="190" t="b">
        <f t="shared" si="109"/>
        <v>1</v>
      </c>
    </row>
    <row r="296" spans="1:31" ht="16.5">
      <c r="A296" s="2">
        <f t="shared" si="148"/>
        <v>12.069999999999999</v>
      </c>
      <c r="B296" s="6" t="s">
        <v>82</v>
      </c>
      <c r="C296" s="264"/>
      <c r="D296" s="265"/>
      <c r="E296" s="264"/>
      <c r="F296" s="265"/>
      <c r="G296" s="265"/>
      <c r="H296" s="265"/>
      <c r="I296" s="571"/>
      <c r="J296" s="265"/>
      <c r="K296" s="264"/>
      <c r="L296" s="265"/>
      <c r="M296" s="264"/>
      <c r="N296" s="265"/>
      <c r="O296" s="269">
        <v>0.1</v>
      </c>
      <c r="P296" s="264">
        <v>3</v>
      </c>
      <c r="Q296" s="265">
        <f t="shared" si="143"/>
        <v>0.30000000000000004</v>
      </c>
      <c r="R296" s="264">
        <f t="shared" si="144"/>
        <v>3</v>
      </c>
      <c r="S296" s="265">
        <f t="shared" si="144"/>
        <v>0.30000000000000004</v>
      </c>
      <c r="T296" s="264"/>
      <c r="U296" s="265"/>
      <c r="V296" s="264"/>
      <c r="W296" s="265"/>
      <c r="X296" s="269">
        <v>0.1</v>
      </c>
      <c r="Y296" s="264"/>
      <c r="Z296" s="265">
        <f t="shared" si="151"/>
        <v>0</v>
      </c>
      <c r="AA296" s="262">
        <f t="shared" si="146"/>
        <v>0</v>
      </c>
      <c r="AB296" s="271">
        <f t="shared" si="146"/>
        <v>0</v>
      </c>
      <c r="AC296" s="6"/>
      <c r="AD296" s="193">
        <f t="shared" si="108"/>
        <v>0</v>
      </c>
      <c r="AE296" s="190" t="b">
        <f t="shared" si="109"/>
        <v>1</v>
      </c>
    </row>
    <row r="297" spans="1:31" s="279" customFormat="1" ht="16.5">
      <c r="A297" s="182"/>
      <c r="B297" s="185" t="s">
        <v>36</v>
      </c>
      <c r="C297" s="268">
        <f>C293</f>
        <v>3</v>
      </c>
      <c r="D297" s="302">
        <f t="shared" ref="D297:N297" si="152">SUM(D286:D296)</f>
        <v>45.666000000000004</v>
      </c>
      <c r="E297" s="268">
        <f>E290</f>
        <v>3</v>
      </c>
      <c r="F297" s="302">
        <f>SUM(F286:F296)</f>
        <v>32.902000000000001</v>
      </c>
      <c r="G297" s="302">
        <f t="shared" ref="G297" si="153">E297/C297*100</f>
        <v>100</v>
      </c>
      <c r="H297" s="302">
        <f t="shared" ref="H297" si="154">F297/D297*100</f>
        <v>72.049226996014539</v>
      </c>
      <c r="I297" s="361">
        <f t="shared" si="152"/>
        <v>8</v>
      </c>
      <c r="J297" s="302">
        <f t="shared" si="152"/>
        <v>12.764000000000001</v>
      </c>
      <c r="K297" s="268">
        <f t="shared" si="152"/>
        <v>0</v>
      </c>
      <c r="L297" s="302">
        <f t="shared" si="152"/>
        <v>0</v>
      </c>
      <c r="M297" s="268">
        <f t="shared" si="152"/>
        <v>0</v>
      </c>
      <c r="N297" s="302">
        <f t="shared" si="152"/>
        <v>4.79</v>
      </c>
      <c r="O297" s="268"/>
      <c r="P297" s="268">
        <f>P293</f>
        <v>3</v>
      </c>
      <c r="Q297" s="302">
        <f t="shared" ref="Q297" si="155">SUM(Q286:Q296)</f>
        <v>69.021799999999985</v>
      </c>
      <c r="R297" s="268">
        <f>R293</f>
        <v>3</v>
      </c>
      <c r="S297" s="302">
        <f>SUM(S286:S296)</f>
        <v>73.811800000000005</v>
      </c>
      <c r="T297" s="268">
        <f t="shared" ref="T297:W297" si="156">SUM(T286:T296)</f>
        <v>0</v>
      </c>
      <c r="U297" s="302">
        <f t="shared" si="156"/>
        <v>0</v>
      </c>
      <c r="V297" s="268">
        <f t="shared" si="156"/>
        <v>0</v>
      </c>
      <c r="W297" s="302">
        <f t="shared" si="156"/>
        <v>4.79</v>
      </c>
      <c r="X297" s="268">
        <v>0</v>
      </c>
      <c r="Y297" s="268">
        <f>Y293</f>
        <v>3</v>
      </c>
      <c r="Z297" s="302">
        <f t="shared" ref="Z297" si="157">SUM(Z286:Z296)</f>
        <v>65.42179999999999</v>
      </c>
      <c r="AA297" s="268">
        <f>AA296</f>
        <v>0</v>
      </c>
      <c r="AB297" s="302">
        <f>SUM(AB286:AB296)</f>
        <v>70.211800000000011</v>
      </c>
      <c r="AC297" s="185"/>
      <c r="AD297" s="278">
        <f t="shared" si="108"/>
        <v>70.211800000000011</v>
      </c>
      <c r="AE297" s="279" t="b">
        <f t="shared" si="109"/>
        <v>0</v>
      </c>
    </row>
    <row r="298" spans="1:31" ht="28.5">
      <c r="A298" s="4">
        <v>13</v>
      </c>
      <c r="B298" s="3" t="s">
        <v>83</v>
      </c>
      <c r="C298" s="17"/>
      <c r="D298" s="276"/>
      <c r="E298" s="17"/>
      <c r="F298" s="276"/>
      <c r="G298" s="276"/>
      <c r="H298" s="276"/>
      <c r="I298" s="359"/>
      <c r="J298" s="276"/>
      <c r="K298" s="17"/>
      <c r="L298" s="276"/>
      <c r="M298" s="17"/>
      <c r="N298" s="276"/>
      <c r="O298" s="239"/>
      <c r="P298" s="17"/>
      <c r="Q298" s="276"/>
      <c r="R298" s="17"/>
      <c r="S298" s="276"/>
      <c r="T298" s="17"/>
      <c r="U298" s="276"/>
      <c r="V298" s="17"/>
      <c r="W298" s="276"/>
      <c r="X298" s="239"/>
      <c r="Y298" s="17"/>
      <c r="Z298" s="276"/>
      <c r="AA298" s="17"/>
      <c r="AB298" s="276"/>
      <c r="AC298" s="3"/>
      <c r="AD298" s="193">
        <f t="shared" si="108"/>
        <v>0</v>
      </c>
      <c r="AE298" s="190" t="b">
        <f t="shared" si="109"/>
        <v>1</v>
      </c>
    </row>
    <row r="299" spans="1:31" ht="28.5">
      <c r="A299" s="2">
        <v>13.01</v>
      </c>
      <c r="B299" s="5" t="s">
        <v>84</v>
      </c>
      <c r="C299" s="264">
        <v>2</v>
      </c>
      <c r="D299" s="265">
        <v>4.3600000000000003</v>
      </c>
      <c r="E299" s="264">
        <v>0</v>
      </c>
      <c r="F299" s="265">
        <v>0</v>
      </c>
      <c r="G299" s="265">
        <f t="shared" ref="G299:H299" si="158">E299/C299*100</f>
        <v>0</v>
      </c>
      <c r="H299" s="265">
        <f t="shared" si="158"/>
        <v>0</v>
      </c>
      <c r="I299" s="539">
        <f t="shared" ref="I299" si="159">C299-E299</f>
        <v>2</v>
      </c>
      <c r="J299" s="271">
        <f t="shared" ref="J299" si="160">D299-F299</f>
        <v>4.3600000000000003</v>
      </c>
      <c r="K299" s="264">
        <v>0</v>
      </c>
      <c r="L299" s="265">
        <v>0</v>
      </c>
      <c r="M299" s="264">
        <v>0</v>
      </c>
      <c r="N299" s="265">
        <v>0</v>
      </c>
      <c r="O299" s="269">
        <v>2.4</v>
      </c>
      <c r="P299" s="264">
        <v>8</v>
      </c>
      <c r="Q299" s="265">
        <f t="shared" ref="Q299" si="161">P299*O299</f>
        <v>19.2</v>
      </c>
      <c r="R299" s="264">
        <f t="shared" ref="R299:S299" si="162">P299</f>
        <v>8</v>
      </c>
      <c r="S299" s="265">
        <f t="shared" si="162"/>
        <v>19.2</v>
      </c>
      <c r="T299" s="264">
        <v>0</v>
      </c>
      <c r="U299" s="265">
        <v>0</v>
      </c>
      <c r="V299" s="264">
        <v>0</v>
      </c>
      <c r="W299" s="265">
        <v>0</v>
      </c>
      <c r="X299" s="269">
        <v>2.4</v>
      </c>
      <c r="Y299" s="264">
        <v>8</v>
      </c>
      <c r="Z299" s="265">
        <f t="shared" ref="Z299" si="163">Y299*X299</f>
        <v>19.2</v>
      </c>
      <c r="AA299" s="262">
        <f t="shared" ref="AA299:AB305" si="164">Y299+V299+T299</f>
        <v>8</v>
      </c>
      <c r="AB299" s="271">
        <f t="shared" si="164"/>
        <v>19.2</v>
      </c>
      <c r="AC299" s="5"/>
      <c r="AD299" s="193">
        <f t="shared" si="108"/>
        <v>19.2</v>
      </c>
      <c r="AE299" s="190" t="b">
        <f t="shared" si="109"/>
        <v>1</v>
      </c>
    </row>
    <row r="300" spans="1:31" ht="16.5">
      <c r="A300" s="2">
        <f t="shared" ref="A300:A305" si="165">+A299+0.01</f>
        <v>13.02</v>
      </c>
      <c r="B300" s="27" t="s">
        <v>79</v>
      </c>
      <c r="C300" s="584"/>
      <c r="D300" s="671"/>
      <c r="E300" s="584"/>
      <c r="F300" s="671"/>
      <c r="G300" s="671"/>
      <c r="H300" s="671"/>
      <c r="I300" s="585"/>
      <c r="J300" s="671"/>
      <c r="K300" s="584"/>
      <c r="L300" s="671"/>
      <c r="M300" s="584"/>
      <c r="N300" s="671"/>
      <c r="O300" s="249">
        <v>0.1</v>
      </c>
      <c r="P300" s="584"/>
      <c r="Q300" s="671"/>
      <c r="R300" s="584"/>
      <c r="S300" s="671"/>
      <c r="T300" s="584"/>
      <c r="U300" s="671"/>
      <c r="V300" s="584"/>
      <c r="W300" s="671"/>
      <c r="X300" s="249"/>
      <c r="Y300" s="584"/>
      <c r="Z300" s="671"/>
      <c r="AA300" s="262">
        <f t="shared" si="164"/>
        <v>0</v>
      </c>
      <c r="AB300" s="271">
        <f t="shared" si="164"/>
        <v>0</v>
      </c>
      <c r="AC300" s="27"/>
      <c r="AD300" s="193">
        <f t="shared" si="108"/>
        <v>0</v>
      </c>
      <c r="AE300" s="190" t="b">
        <f t="shared" si="109"/>
        <v>1</v>
      </c>
    </row>
    <row r="301" spans="1:31" ht="29.25">
      <c r="A301" s="2">
        <f t="shared" si="165"/>
        <v>13.03</v>
      </c>
      <c r="B301" s="27" t="s">
        <v>502</v>
      </c>
      <c r="C301" s="584"/>
      <c r="D301" s="671"/>
      <c r="E301" s="584"/>
      <c r="F301" s="671"/>
      <c r="G301" s="671"/>
      <c r="H301" s="671"/>
      <c r="I301" s="585"/>
      <c r="J301" s="671"/>
      <c r="K301" s="584"/>
      <c r="L301" s="671"/>
      <c r="M301" s="584"/>
      <c r="N301" s="671"/>
      <c r="O301" s="249">
        <v>0.1</v>
      </c>
      <c r="P301" s="584">
        <v>8</v>
      </c>
      <c r="Q301" s="265">
        <f t="shared" ref="Q301" si="166">P301*O301</f>
        <v>0.8</v>
      </c>
      <c r="R301" s="264">
        <f t="shared" ref="R301" si="167">P301</f>
        <v>8</v>
      </c>
      <c r="S301" s="265">
        <f t="shared" ref="S301" si="168">Q301</f>
        <v>0.8</v>
      </c>
      <c r="T301" s="584"/>
      <c r="U301" s="671"/>
      <c r="V301" s="584"/>
      <c r="W301" s="671"/>
      <c r="X301" s="249">
        <v>0.1</v>
      </c>
      <c r="Y301" s="584"/>
      <c r="Z301" s="265">
        <f t="shared" ref="Z301" si="169">Y301*X301</f>
        <v>0</v>
      </c>
      <c r="AA301" s="262">
        <f t="shared" si="164"/>
        <v>0</v>
      </c>
      <c r="AB301" s="271">
        <f t="shared" si="164"/>
        <v>0</v>
      </c>
      <c r="AC301" s="27"/>
      <c r="AD301" s="193">
        <f t="shared" si="108"/>
        <v>0</v>
      </c>
      <c r="AE301" s="190" t="b">
        <f t="shared" si="109"/>
        <v>1</v>
      </c>
    </row>
    <row r="302" spans="1:31" ht="16.5">
      <c r="A302" s="2">
        <f t="shared" si="165"/>
        <v>13.04</v>
      </c>
      <c r="B302" s="5" t="s">
        <v>80</v>
      </c>
      <c r="C302" s="264">
        <v>8</v>
      </c>
      <c r="D302" s="265">
        <v>0.8</v>
      </c>
      <c r="E302" s="264">
        <v>0</v>
      </c>
      <c r="F302" s="265">
        <v>0</v>
      </c>
      <c r="G302" s="265">
        <f t="shared" ref="G302:H303" si="170">E302/C302*100</f>
        <v>0</v>
      </c>
      <c r="H302" s="265">
        <f t="shared" si="170"/>
        <v>0</v>
      </c>
      <c r="I302" s="539">
        <f t="shared" ref="I302:I303" si="171">C302-E302</f>
        <v>8</v>
      </c>
      <c r="J302" s="271">
        <f t="shared" ref="J302:J303" si="172">D302-F302</f>
        <v>0.8</v>
      </c>
      <c r="K302" s="264">
        <v>0</v>
      </c>
      <c r="L302" s="265">
        <v>0</v>
      </c>
      <c r="M302" s="264">
        <v>0</v>
      </c>
      <c r="N302" s="265">
        <v>0</v>
      </c>
      <c r="O302" s="265">
        <v>0.1</v>
      </c>
      <c r="P302" s="264">
        <v>8</v>
      </c>
      <c r="Q302" s="265">
        <f t="shared" ref="Q302:Q305" si="173">P302*O302</f>
        <v>0.8</v>
      </c>
      <c r="R302" s="264">
        <f t="shared" ref="R302:S305" si="174">P302</f>
        <v>8</v>
      </c>
      <c r="S302" s="265">
        <f t="shared" si="174"/>
        <v>0.8</v>
      </c>
      <c r="T302" s="264">
        <v>0</v>
      </c>
      <c r="U302" s="265">
        <v>0</v>
      </c>
      <c r="V302" s="264">
        <v>0</v>
      </c>
      <c r="W302" s="265">
        <v>0</v>
      </c>
      <c r="X302" s="265">
        <v>0.1</v>
      </c>
      <c r="Y302" s="264">
        <v>8</v>
      </c>
      <c r="Z302" s="265">
        <f t="shared" ref="Z302:Z305" si="175">Y302*X302</f>
        <v>0.8</v>
      </c>
      <c r="AA302" s="262">
        <f t="shared" si="164"/>
        <v>8</v>
      </c>
      <c r="AB302" s="271">
        <f t="shared" si="164"/>
        <v>0.8</v>
      </c>
      <c r="AC302" s="5"/>
      <c r="AD302" s="193">
        <f t="shared" si="108"/>
        <v>0.8</v>
      </c>
      <c r="AE302" s="190" t="b">
        <f t="shared" si="109"/>
        <v>1</v>
      </c>
    </row>
    <row r="303" spans="1:31" ht="16.5">
      <c r="A303" s="2">
        <f t="shared" si="165"/>
        <v>13.049999999999999</v>
      </c>
      <c r="B303" s="27" t="s">
        <v>333</v>
      </c>
      <c r="C303" s="264">
        <v>8</v>
      </c>
      <c r="D303" s="265">
        <v>0.96</v>
      </c>
      <c r="E303" s="264">
        <v>0</v>
      </c>
      <c r="F303" s="265">
        <v>0</v>
      </c>
      <c r="G303" s="265">
        <f t="shared" si="170"/>
        <v>0</v>
      </c>
      <c r="H303" s="265">
        <f t="shared" si="170"/>
        <v>0</v>
      </c>
      <c r="I303" s="539">
        <f t="shared" si="171"/>
        <v>8</v>
      </c>
      <c r="J303" s="271">
        <f t="shared" si="172"/>
        <v>0.96</v>
      </c>
      <c r="K303" s="264">
        <v>0</v>
      </c>
      <c r="L303" s="265">
        <v>0</v>
      </c>
      <c r="M303" s="264">
        <v>0</v>
      </c>
      <c r="N303" s="265">
        <v>0</v>
      </c>
      <c r="O303" s="249">
        <f>0.01*12</f>
        <v>0.12</v>
      </c>
      <c r="P303" s="264">
        <v>8</v>
      </c>
      <c r="Q303" s="265">
        <f t="shared" si="173"/>
        <v>0.96</v>
      </c>
      <c r="R303" s="264">
        <f t="shared" si="174"/>
        <v>8</v>
      </c>
      <c r="S303" s="265">
        <f t="shared" si="174"/>
        <v>0.96</v>
      </c>
      <c r="T303" s="264">
        <v>0</v>
      </c>
      <c r="U303" s="265">
        <v>0</v>
      </c>
      <c r="V303" s="264">
        <v>0</v>
      </c>
      <c r="W303" s="265">
        <v>0</v>
      </c>
      <c r="X303" s="249">
        <v>0.12</v>
      </c>
      <c r="Y303" s="264">
        <v>8</v>
      </c>
      <c r="Z303" s="265">
        <f t="shared" si="175"/>
        <v>0.96</v>
      </c>
      <c r="AA303" s="262">
        <f t="shared" si="164"/>
        <v>8</v>
      </c>
      <c r="AB303" s="271">
        <f t="shared" si="164"/>
        <v>0.96</v>
      </c>
      <c r="AC303" s="27"/>
      <c r="AD303" s="193">
        <f t="shared" si="108"/>
        <v>0.96</v>
      </c>
      <c r="AE303" s="190" t="b">
        <f t="shared" si="109"/>
        <v>1</v>
      </c>
    </row>
    <row r="304" spans="1:31" ht="16.5">
      <c r="A304" s="2">
        <f t="shared" si="165"/>
        <v>13.059999999999999</v>
      </c>
      <c r="B304" s="27" t="s">
        <v>81</v>
      </c>
      <c r="C304" s="264"/>
      <c r="D304" s="265"/>
      <c r="E304" s="264"/>
      <c r="F304" s="265"/>
      <c r="G304" s="265"/>
      <c r="H304" s="265"/>
      <c r="I304" s="571"/>
      <c r="J304" s="265"/>
      <c r="K304" s="264"/>
      <c r="L304" s="265"/>
      <c r="M304" s="264"/>
      <c r="N304" s="265"/>
      <c r="O304" s="249">
        <v>0.03</v>
      </c>
      <c r="P304" s="264">
        <v>8</v>
      </c>
      <c r="Q304" s="265">
        <f t="shared" si="173"/>
        <v>0.24</v>
      </c>
      <c r="R304" s="264">
        <f t="shared" si="174"/>
        <v>8</v>
      </c>
      <c r="S304" s="265">
        <f t="shared" si="174"/>
        <v>0.24</v>
      </c>
      <c r="T304" s="264"/>
      <c r="U304" s="265"/>
      <c r="V304" s="264"/>
      <c r="W304" s="265"/>
      <c r="X304" s="254">
        <v>0.03</v>
      </c>
      <c r="Y304" s="264"/>
      <c r="Z304" s="265">
        <f t="shared" si="175"/>
        <v>0</v>
      </c>
      <c r="AA304" s="262">
        <f t="shared" si="164"/>
        <v>0</v>
      </c>
      <c r="AB304" s="271">
        <f t="shared" si="164"/>
        <v>0</v>
      </c>
      <c r="AC304" s="27"/>
      <c r="AD304" s="193">
        <f t="shared" si="108"/>
        <v>0</v>
      </c>
      <c r="AE304" s="190" t="b">
        <f t="shared" si="109"/>
        <v>1</v>
      </c>
    </row>
    <row r="305" spans="1:31" ht="16.5">
      <c r="A305" s="2">
        <f t="shared" si="165"/>
        <v>13.069999999999999</v>
      </c>
      <c r="B305" s="6" t="s">
        <v>82</v>
      </c>
      <c r="C305" s="264"/>
      <c r="D305" s="265"/>
      <c r="E305" s="264"/>
      <c r="F305" s="265"/>
      <c r="G305" s="265"/>
      <c r="H305" s="265"/>
      <c r="I305" s="571"/>
      <c r="J305" s="265"/>
      <c r="K305" s="264"/>
      <c r="L305" s="265"/>
      <c r="M305" s="264"/>
      <c r="N305" s="265"/>
      <c r="O305" s="249">
        <v>0.02</v>
      </c>
      <c r="P305" s="264">
        <v>8</v>
      </c>
      <c r="Q305" s="265">
        <f t="shared" si="173"/>
        <v>0.16</v>
      </c>
      <c r="R305" s="264">
        <f t="shared" si="174"/>
        <v>8</v>
      </c>
      <c r="S305" s="265">
        <f t="shared" si="174"/>
        <v>0.16</v>
      </c>
      <c r="T305" s="264"/>
      <c r="U305" s="265"/>
      <c r="V305" s="264"/>
      <c r="W305" s="265"/>
      <c r="X305" s="254">
        <v>0.02</v>
      </c>
      <c r="Y305" s="264"/>
      <c r="Z305" s="265">
        <f t="shared" si="175"/>
        <v>0</v>
      </c>
      <c r="AA305" s="262">
        <f t="shared" si="164"/>
        <v>0</v>
      </c>
      <c r="AB305" s="271">
        <f t="shared" si="164"/>
        <v>0</v>
      </c>
      <c r="AC305" s="6"/>
      <c r="AD305" s="193">
        <f t="shared" si="108"/>
        <v>0</v>
      </c>
      <c r="AE305" s="190" t="b">
        <f t="shared" si="109"/>
        <v>1</v>
      </c>
    </row>
    <row r="306" spans="1:31" s="279" customFormat="1" ht="16.5">
      <c r="A306" s="182"/>
      <c r="B306" s="185" t="s">
        <v>36</v>
      </c>
      <c r="C306" s="268">
        <f>C302</f>
        <v>8</v>
      </c>
      <c r="D306" s="302">
        <f t="shared" ref="D306" si="176">SUM(D299:D305)</f>
        <v>6.12</v>
      </c>
      <c r="E306" s="268"/>
      <c r="F306" s="302">
        <f>SUM(F299:F305)</f>
        <v>0</v>
      </c>
      <c r="G306" s="302">
        <f t="shared" ref="G306:H306" si="177">E306/C306*100</f>
        <v>0</v>
      </c>
      <c r="H306" s="302">
        <f t="shared" si="177"/>
        <v>0</v>
      </c>
      <c r="I306" s="361">
        <f t="shared" ref="I306:S306" si="178">SUM(I299:I305)</f>
        <v>18</v>
      </c>
      <c r="J306" s="302">
        <f t="shared" si="178"/>
        <v>6.12</v>
      </c>
      <c r="K306" s="268">
        <f t="shared" si="178"/>
        <v>0</v>
      </c>
      <c r="L306" s="302">
        <f t="shared" si="178"/>
        <v>0</v>
      </c>
      <c r="M306" s="268">
        <f t="shared" si="178"/>
        <v>0</v>
      </c>
      <c r="N306" s="302">
        <f t="shared" si="178"/>
        <v>0</v>
      </c>
      <c r="O306" s="268"/>
      <c r="P306" s="268">
        <f>P302</f>
        <v>8</v>
      </c>
      <c r="Q306" s="302">
        <f t="shared" si="178"/>
        <v>22.16</v>
      </c>
      <c r="R306" s="268">
        <f>R302</f>
        <v>8</v>
      </c>
      <c r="S306" s="302">
        <f t="shared" si="178"/>
        <v>22.16</v>
      </c>
      <c r="T306" s="268">
        <f t="shared" ref="T306:W306" si="179">SUM(T299:T305)</f>
        <v>0</v>
      </c>
      <c r="U306" s="302">
        <f t="shared" si="179"/>
        <v>0</v>
      </c>
      <c r="V306" s="268">
        <f t="shared" si="179"/>
        <v>0</v>
      </c>
      <c r="W306" s="302">
        <f t="shared" si="179"/>
        <v>0</v>
      </c>
      <c r="X306" s="268"/>
      <c r="Y306" s="268">
        <f>Y302</f>
        <v>8</v>
      </c>
      <c r="Z306" s="302">
        <f>SUM(Z299:Z305)</f>
        <v>20.96</v>
      </c>
      <c r="AA306" s="268">
        <f>AA305</f>
        <v>0</v>
      </c>
      <c r="AB306" s="302">
        <f>SUM(AB299:AB305)</f>
        <v>20.96</v>
      </c>
      <c r="AC306" s="185"/>
      <c r="AD306" s="278">
        <f t="shared" si="108"/>
        <v>20.96</v>
      </c>
      <c r="AE306" s="279" t="b">
        <f t="shared" si="109"/>
        <v>1</v>
      </c>
    </row>
    <row r="307" spans="1:31" ht="28.5">
      <c r="A307" s="4">
        <v>14</v>
      </c>
      <c r="B307" s="3" t="s">
        <v>85</v>
      </c>
      <c r="C307" s="17"/>
      <c r="D307" s="276"/>
      <c r="E307" s="17"/>
      <c r="F307" s="276"/>
      <c r="G307" s="276"/>
      <c r="H307" s="276"/>
      <c r="I307" s="359"/>
      <c r="J307" s="276"/>
      <c r="K307" s="17"/>
      <c r="L307" s="276"/>
      <c r="M307" s="17"/>
      <c r="N307" s="276"/>
      <c r="O307" s="239"/>
      <c r="P307" s="17"/>
      <c r="Q307" s="276"/>
      <c r="R307" s="17"/>
      <c r="S307" s="276"/>
      <c r="T307" s="17"/>
      <c r="U307" s="276"/>
      <c r="V307" s="17"/>
      <c r="W307" s="276"/>
      <c r="X307" s="239"/>
      <c r="Y307" s="17"/>
      <c r="Z307" s="276"/>
      <c r="AA307" s="17"/>
      <c r="AB307" s="276"/>
      <c r="AC307" s="3"/>
      <c r="AD307" s="193">
        <f t="shared" si="108"/>
        <v>0</v>
      </c>
      <c r="AE307" s="190" t="b">
        <f t="shared" si="109"/>
        <v>1</v>
      </c>
    </row>
    <row r="308" spans="1:31" ht="42.75">
      <c r="A308" s="2">
        <v>14.01</v>
      </c>
      <c r="B308" s="5" t="s">
        <v>86</v>
      </c>
      <c r="C308" s="264">
        <v>1</v>
      </c>
      <c r="D308" s="265">
        <v>50</v>
      </c>
      <c r="E308" s="264"/>
      <c r="F308" s="265"/>
      <c r="G308" s="265">
        <f t="shared" ref="G308" si="180">E308/C308*100</f>
        <v>0</v>
      </c>
      <c r="H308" s="265">
        <f t="shared" ref="H308" si="181">F308/D308*100</f>
        <v>0</v>
      </c>
      <c r="I308" s="539">
        <f t="shared" ref="I308" si="182">C308-E308</f>
        <v>1</v>
      </c>
      <c r="J308" s="271">
        <f t="shared" ref="J308" si="183">D308-F308</f>
        <v>50</v>
      </c>
      <c r="K308" s="264">
        <v>0</v>
      </c>
      <c r="L308" s="265">
        <v>0</v>
      </c>
      <c r="M308" s="264">
        <v>0</v>
      </c>
      <c r="N308" s="265">
        <v>50</v>
      </c>
      <c r="O308" s="265">
        <v>50</v>
      </c>
      <c r="P308" s="264">
        <v>1</v>
      </c>
      <c r="Q308" s="265">
        <v>50</v>
      </c>
      <c r="R308" s="264">
        <f t="shared" ref="R308" si="184">P308</f>
        <v>1</v>
      </c>
      <c r="S308" s="265">
        <f>Q308+L308+N308</f>
        <v>100</v>
      </c>
      <c r="T308" s="264">
        <v>0</v>
      </c>
      <c r="U308" s="265">
        <v>0</v>
      </c>
      <c r="V308" s="264">
        <v>0</v>
      </c>
      <c r="W308" s="265">
        <v>25</v>
      </c>
      <c r="X308" s="265">
        <v>25</v>
      </c>
      <c r="Y308" s="264">
        <v>1</v>
      </c>
      <c r="Z308" s="265">
        <f t="shared" ref="Z308" si="185">Y308*X308</f>
        <v>25</v>
      </c>
      <c r="AA308" s="262">
        <f t="shared" ref="AA308:AB308" si="186">Y308+V308+T308</f>
        <v>1</v>
      </c>
      <c r="AB308" s="271">
        <f t="shared" si="186"/>
        <v>50</v>
      </c>
      <c r="AC308" s="5"/>
      <c r="AD308" s="193">
        <f t="shared" si="108"/>
        <v>50</v>
      </c>
      <c r="AE308" s="190" t="b">
        <f t="shared" si="109"/>
        <v>0</v>
      </c>
    </row>
    <row r="309" spans="1:31" ht="16.5">
      <c r="A309" s="2"/>
      <c r="B309" s="5" t="s">
        <v>305</v>
      </c>
      <c r="C309" s="262"/>
      <c r="D309" s="271"/>
      <c r="E309" s="262"/>
      <c r="F309" s="271"/>
      <c r="G309" s="271"/>
      <c r="H309" s="271"/>
      <c r="I309" s="539"/>
      <c r="J309" s="271"/>
      <c r="K309" s="262"/>
      <c r="L309" s="271"/>
      <c r="M309" s="262"/>
      <c r="N309" s="271"/>
      <c r="O309" s="242"/>
      <c r="P309" s="262"/>
      <c r="Q309" s="271"/>
      <c r="R309" s="262"/>
      <c r="S309" s="271"/>
      <c r="T309" s="262"/>
      <c r="U309" s="271"/>
      <c r="V309" s="262"/>
      <c r="W309" s="271"/>
      <c r="X309" s="242"/>
      <c r="Y309" s="262"/>
      <c r="Z309" s="271"/>
      <c r="AA309" s="262"/>
      <c r="AB309" s="271"/>
      <c r="AC309" s="5"/>
      <c r="AD309" s="193">
        <f t="shared" si="108"/>
        <v>0</v>
      </c>
      <c r="AE309" s="190" t="b">
        <f t="shared" si="109"/>
        <v>1</v>
      </c>
    </row>
    <row r="310" spans="1:31" ht="16.5">
      <c r="A310" s="2"/>
      <c r="B310" s="5" t="s">
        <v>306</v>
      </c>
      <c r="C310" s="262"/>
      <c r="D310" s="271"/>
      <c r="E310" s="262"/>
      <c r="F310" s="271"/>
      <c r="G310" s="271"/>
      <c r="H310" s="271"/>
      <c r="I310" s="539"/>
      <c r="J310" s="271"/>
      <c r="K310" s="262"/>
      <c r="L310" s="271"/>
      <c r="M310" s="262"/>
      <c r="N310" s="271"/>
      <c r="O310" s="242"/>
      <c r="P310" s="262"/>
      <c r="Q310" s="271"/>
      <c r="R310" s="262"/>
      <c r="S310" s="271"/>
      <c r="T310" s="262"/>
      <c r="U310" s="271"/>
      <c r="V310" s="262"/>
      <c r="W310" s="271"/>
      <c r="X310" s="242"/>
      <c r="Y310" s="262"/>
      <c r="Z310" s="271"/>
      <c r="AA310" s="262"/>
      <c r="AB310" s="271"/>
      <c r="AC310" s="5"/>
      <c r="AD310" s="193">
        <f t="shared" si="108"/>
        <v>0</v>
      </c>
      <c r="AE310" s="190" t="b">
        <f t="shared" si="109"/>
        <v>1</v>
      </c>
    </row>
    <row r="311" spans="1:31" s="279" customFormat="1" ht="16.5">
      <c r="A311" s="182"/>
      <c r="B311" s="185" t="s">
        <v>16</v>
      </c>
      <c r="C311" s="268">
        <f>SUM(C308:C310)</f>
        <v>1</v>
      </c>
      <c r="D311" s="302">
        <f t="shared" ref="D311:R311" si="187">SUM(D308:D310)</f>
        <v>50</v>
      </c>
      <c r="E311" s="268">
        <f t="shared" si="187"/>
        <v>0</v>
      </c>
      <c r="F311" s="302">
        <f t="shared" si="187"/>
        <v>0</v>
      </c>
      <c r="G311" s="573">
        <f t="shared" ref="G311" si="188">E311/C311*100</f>
        <v>0</v>
      </c>
      <c r="H311" s="573">
        <f t="shared" ref="H311" si="189">F311/D311*100</f>
        <v>0</v>
      </c>
      <c r="I311" s="361">
        <f t="shared" si="187"/>
        <v>1</v>
      </c>
      <c r="J311" s="302">
        <f t="shared" si="187"/>
        <v>50</v>
      </c>
      <c r="K311" s="268">
        <f t="shared" si="187"/>
        <v>0</v>
      </c>
      <c r="L311" s="302">
        <f t="shared" si="187"/>
        <v>0</v>
      </c>
      <c r="M311" s="268">
        <f t="shared" si="187"/>
        <v>0</v>
      </c>
      <c r="N311" s="302">
        <f t="shared" si="187"/>
        <v>50</v>
      </c>
      <c r="O311" s="268"/>
      <c r="P311" s="268">
        <f t="shared" si="187"/>
        <v>1</v>
      </c>
      <c r="Q311" s="302">
        <f t="shared" si="187"/>
        <v>50</v>
      </c>
      <c r="R311" s="268">
        <f t="shared" si="187"/>
        <v>1</v>
      </c>
      <c r="S311" s="302">
        <f t="shared" ref="S311" si="190">S308</f>
        <v>100</v>
      </c>
      <c r="T311" s="268">
        <f t="shared" ref="T311:W311" si="191">SUM(T308:T310)</f>
        <v>0</v>
      </c>
      <c r="U311" s="302">
        <f t="shared" si="191"/>
        <v>0</v>
      </c>
      <c r="V311" s="268">
        <f t="shared" si="191"/>
        <v>0</v>
      </c>
      <c r="W311" s="302">
        <f t="shared" si="191"/>
        <v>25</v>
      </c>
      <c r="X311" s="268"/>
      <c r="Y311" s="268">
        <f t="shared" ref="Y311:Z311" si="192">SUM(Y308:Y310)</f>
        <v>1</v>
      </c>
      <c r="Z311" s="302">
        <f t="shared" si="192"/>
        <v>25</v>
      </c>
      <c r="AA311" s="303">
        <f t="shared" ref="AA311:AB311" si="193">AA308</f>
        <v>1</v>
      </c>
      <c r="AB311" s="302">
        <f t="shared" si="193"/>
        <v>50</v>
      </c>
      <c r="AC311" s="185"/>
      <c r="AD311" s="278">
        <f t="shared" si="108"/>
        <v>50</v>
      </c>
      <c r="AE311" s="279" t="b">
        <f t="shared" si="109"/>
        <v>0</v>
      </c>
    </row>
    <row r="312" spans="1:31" ht="16.5">
      <c r="A312" s="4">
        <v>15</v>
      </c>
      <c r="B312" s="3" t="s">
        <v>87</v>
      </c>
      <c r="C312" s="17"/>
      <c r="D312" s="276"/>
      <c r="E312" s="17"/>
      <c r="F312" s="276"/>
      <c r="G312" s="276"/>
      <c r="H312" s="276"/>
      <c r="I312" s="359"/>
      <c r="J312" s="276"/>
      <c r="K312" s="17"/>
      <c r="L312" s="276"/>
      <c r="M312" s="17"/>
      <c r="N312" s="276"/>
      <c r="O312" s="239"/>
      <c r="P312" s="17"/>
      <c r="Q312" s="276"/>
      <c r="R312" s="17"/>
      <c r="S312" s="276"/>
      <c r="T312" s="17"/>
      <c r="U312" s="276"/>
      <c r="V312" s="17"/>
      <c r="W312" s="276"/>
      <c r="X312" s="239"/>
      <c r="Y312" s="17"/>
      <c r="Z312" s="276"/>
      <c r="AA312" s="17"/>
      <c r="AB312" s="276"/>
      <c r="AC312" s="3"/>
      <c r="AD312" s="193">
        <f t="shared" si="108"/>
        <v>0</v>
      </c>
      <c r="AE312" s="190" t="b">
        <f t="shared" si="109"/>
        <v>1</v>
      </c>
    </row>
    <row r="313" spans="1:31" ht="16.5">
      <c r="A313" s="2">
        <v>15.01</v>
      </c>
      <c r="B313" s="5" t="s">
        <v>88</v>
      </c>
      <c r="C313" s="262"/>
      <c r="D313" s="271"/>
      <c r="E313" s="262"/>
      <c r="F313" s="271"/>
      <c r="G313" s="271"/>
      <c r="H313" s="271"/>
      <c r="I313" s="539"/>
      <c r="J313" s="271"/>
      <c r="K313" s="262"/>
      <c r="L313" s="271"/>
      <c r="M313" s="262"/>
      <c r="N313" s="271"/>
      <c r="O313" s="250">
        <v>0.03</v>
      </c>
      <c r="P313" s="262"/>
      <c r="Q313" s="271"/>
      <c r="R313" s="262"/>
      <c r="S313" s="271"/>
      <c r="T313" s="262"/>
      <c r="U313" s="271"/>
      <c r="V313" s="262"/>
      <c r="W313" s="271"/>
      <c r="X313" s="250">
        <v>0.03</v>
      </c>
      <c r="Y313" s="262"/>
      <c r="Z313" s="271"/>
      <c r="AA313" s="262">
        <f t="shared" ref="AA313:AB314" si="194">Y313+V313+T313</f>
        <v>0</v>
      </c>
      <c r="AB313" s="271">
        <f t="shared" si="194"/>
        <v>0</v>
      </c>
      <c r="AC313" s="5"/>
      <c r="AD313" s="193">
        <f t="shared" si="108"/>
        <v>0</v>
      </c>
      <c r="AE313" s="190" t="b">
        <f t="shared" si="109"/>
        <v>1</v>
      </c>
    </row>
    <row r="314" spans="1:31" ht="16.5">
      <c r="A314" s="2">
        <v>15.02</v>
      </c>
      <c r="B314" s="5" t="s">
        <v>89</v>
      </c>
      <c r="C314" s="262"/>
      <c r="D314" s="271"/>
      <c r="E314" s="262"/>
      <c r="F314" s="271"/>
      <c r="G314" s="271"/>
      <c r="H314" s="271"/>
      <c r="I314" s="539"/>
      <c r="J314" s="271"/>
      <c r="K314" s="262"/>
      <c r="L314" s="271"/>
      <c r="M314" s="262"/>
      <c r="N314" s="271"/>
      <c r="O314" s="250">
        <v>0.1</v>
      </c>
      <c r="P314" s="262"/>
      <c r="Q314" s="271"/>
      <c r="R314" s="262"/>
      <c r="S314" s="271"/>
      <c r="T314" s="262"/>
      <c r="U314" s="271"/>
      <c r="V314" s="262"/>
      <c r="W314" s="271"/>
      <c r="X314" s="250">
        <v>0.1</v>
      </c>
      <c r="Y314" s="262"/>
      <c r="Z314" s="271"/>
      <c r="AA314" s="262">
        <f t="shared" si="194"/>
        <v>0</v>
      </c>
      <c r="AB314" s="271">
        <f t="shared" si="194"/>
        <v>0</v>
      </c>
      <c r="AC314" s="5"/>
      <c r="AD314" s="193">
        <f t="shared" si="108"/>
        <v>0</v>
      </c>
      <c r="AE314" s="190" t="b">
        <f t="shared" si="109"/>
        <v>1</v>
      </c>
    </row>
    <row r="315" spans="1:31" s="279" customFormat="1" ht="16.5">
      <c r="A315" s="182"/>
      <c r="B315" s="185" t="s">
        <v>16</v>
      </c>
      <c r="C315" s="185"/>
      <c r="D315" s="559"/>
      <c r="E315" s="185"/>
      <c r="F315" s="559"/>
      <c r="G315" s="559"/>
      <c r="H315" s="559"/>
      <c r="I315" s="354"/>
      <c r="J315" s="559"/>
      <c r="K315" s="185"/>
      <c r="L315" s="559"/>
      <c r="M315" s="185"/>
      <c r="N315" s="559"/>
      <c r="O315" s="263"/>
      <c r="P315" s="185">
        <f>SUM(P313:P314)</f>
        <v>0</v>
      </c>
      <c r="Q315" s="559">
        <f>SUM(Q313:Q314)</f>
        <v>0</v>
      </c>
      <c r="R315" s="185">
        <f t="shared" ref="R315" si="195">SUM(R313:R314)</f>
        <v>0</v>
      </c>
      <c r="S315" s="559">
        <f t="shared" ref="S315" si="196">SUM(S313:S314)</f>
        <v>0</v>
      </c>
      <c r="T315" s="185"/>
      <c r="U315" s="559"/>
      <c r="V315" s="185"/>
      <c r="W315" s="559"/>
      <c r="X315" s="263"/>
      <c r="Y315" s="185">
        <f>SUM(Y313:Y314)</f>
        <v>0</v>
      </c>
      <c r="Z315" s="559">
        <f>SUM(Z313:Z314)</f>
        <v>0</v>
      </c>
      <c r="AA315" s="185">
        <f t="shared" ref="AA315:AB315" si="197">SUM(AA313:AA314)</f>
        <v>0</v>
      </c>
      <c r="AB315" s="559">
        <f t="shared" si="197"/>
        <v>0</v>
      </c>
      <c r="AC315" s="185"/>
      <c r="AD315" s="278">
        <f t="shared" si="108"/>
        <v>0</v>
      </c>
      <c r="AE315" s="279" t="b">
        <f t="shared" si="109"/>
        <v>1</v>
      </c>
    </row>
    <row r="316" spans="1:31" ht="16.5">
      <c r="A316" s="194" t="s">
        <v>90</v>
      </c>
      <c r="B316" s="3" t="s">
        <v>91</v>
      </c>
      <c r="C316" s="17"/>
      <c r="D316" s="276"/>
      <c r="E316" s="17"/>
      <c r="F316" s="276"/>
      <c r="G316" s="276"/>
      <c r="H316" s="276"/>
      <c r="I316" s="359"/>
      <c r="J316" s="276"/>
      <c r="K316" s="17"/>
      <c r="L316" s="276"/>
      <c r="M316" s="17"/>
      <c r="N316" s="276"/>
      <c r="O316" s="239"/>
      <c r="P316" s="17"/>
      <c r="Q316" s="276"/>
      <c r="R316" s="17"/>
      <c r="S316" s="276"/>
      <c r="T316" s="17"/>
      <c r="U316" s="276"/>
      <c r="V316" s="17"/>
      <c r="W316" s="276"/>
      <c r="X316" s="239"/>
      <c r="Y316" s="17"/>
      <c r="Z316" s="276"/>
      <c r="AA316" s="17"/>
      <c r="AB316" s="276"/>
      <c r="AC316" s="3"/>
      <c r="AD316" s="193">
        <f t="shared" si="108"/>
        <v>0</v>
      </c>
      <c r="AE316" s="190" t="b">
        <f t="shared" si="109"/>
        <v>1</v>
      </c>
    </row>
    <row r="317" spans="1:31" ht="16.5">
      <c r="A317" s="4">
        <v>16</v>
      </c>
      <c r="B317" s="3" t="s">
        <v>92</v>
      </c>
      <c r="C317" s="17"/>
      <c r="D317" s="276"/>
      <c r="E317" s="17"/>
      <c r="F317" s="276"/>
      <c r="G317" s="276"/>
      <c r="H317" s="276"/>
      <c r="I317" s="359"/>
      <c r="J317" s="276"/>
      <c r="K317" s="17"/>
      <c r="L317" s="276"/>
      <c r="M317" s="17"/>
      <c r="N317" s="276"/>
      <c r="O317" s="239"/>
      <c r="P317" s="17"/>
      <c r="Q317" s="276"/>
      <c r="R317" s="17"/>
      <c r="S317" s="276"/>
      <c r="T317" s="17"/>
      <c r="U317" s="276"/>
      <c r="V317" s="17"/>
      <c r="W317" s="276"/>
      <c r="X317" s="239"/>
      <c r="Y317" s="17"/>
      <c r="Z317" s="276"/>
      <c r="AA317" s="17"/>
      <c r="AB317" s="276"/>
      <c r="AC317" s="3"/>
      <c r="AD317" s="193">
        <f t="shared" si="108"/>
        <v>0</v>
      </c>
      <c r="AE317" s="190" t="b">
        <f t="shared" si="109"/>
        <v>1</v>
      </c>
    </row>
    <row r="318" spans="1:31" ht="16.5">
      <c r="A318" s="2">
        <v>16.010000000000002</v>
      </c>
      <c r="B318" s="5" t="s">
        <v>93</v>
      </c>
      <c r="C318" s="262"/>
      <c r="D318" s="271"/>
      <c r="E318" s="262"/>
      <c r="F318" s="271"/>
      <c r="G318" s="271"/>
      <c r="H318" s="271"/>
      <c r="I318" s="539"/>
      <c r="J318" s="271"/>
      <c r="K318" s="262"/>
      <c r="L318" s="271"/>
      <c r="M318" s="262"/>
      <c r="N318" s="271"/>
      <c r="O318" s="229"/>
      <c r="P318" s="262"/>
      <c r="Q318" s="271"/>
      <c r="R318" s="262"/>
      <c r="S318" s="271"/>
      <c r="T318" s="262"/>
      <c r="U318" s="271"/>
      <c r="V318" s="262"/>
      <c r="W318" s="271"/>
      <c r="X318" s="229"/>
      <c r="Y318" s="262"/>
      <c r="Z318" s="271"/>
      <c r="AA318" s="262"/>
      <c r="AB318" s="271"/>
      <c r="AC318" s="5"/>
      <c r="AD318" s="193">
        <f t="shared" si="108"/>
        <v>0</v>
      </c>
      <c r="AE318" s="190" t="b">
        <f t="shared" si="109"/>
        <v>1</v>
      </c>
    </row>
    <row r="319" spans="1:31" ht="16.5">
      <c r="A319" s="2"/>
      <c r="B319" s="5" t="s">
        <v>41</v>
      </c>
      <c r="C319" s="262">
        <v>88</v>
      </c>
      <c r="D319" s="271">
        <v>0.44</v>
      </c>
      <c r="E319" s="262">
        <v>0</v>
      </c>
      <c r="F319" s="271">
        <v>0</v>
      </c>
      <c r="G319" s="265">
        <f t="shared" ref="G319:G322" si="198">E319/C319*100</f>
        <v>0</v>
      </c>
      <c r="H319" s="265">
        <f t="shared" ref="H319:H322" si="199">F319/D319*100</f>
        <v>0</v>
      </c>
      <c r="I319" s="539">
        <f t="shared" ref="I319:I321" si="200">C319-E319</f>
        <v>88</v>
      </c>
      <c r="J319" s="271">
        <f t="shared" ref="J319:J321" si="201">D319-F319</f>
        <v>0.44</v>
      </c>
      <c r="K319" s="262"/>
      <c r="L319" s="271"/>
      <c r="M319" s="262"/>
      <c r="N319" s="271"/>
      <c r="O319" s="250">
        <v>5.0000000000000001E-3</v>
      </c>
      <c r="P319" s="262">
        <v>85</v>
      </c>
      <c r="Q319" s="271">
        <f>O319*P319</f>
        <v>0.42499999999999999</v>
      </c>
      <c r="R319" s="262">
        <f t="shared" ref="R319:S321" si="202">P319</f>
        <v>85</v>
      </c>
      <c r="S319" s="271">
        <f t="shared" si="202"/>
        <v>0.42499999999999999</v>
      </c>
      <c r="T319" s="262"/>
      <c r="U319" s="271"/>
      <c r="V319" s="262"/>
      <c r="W319" s="271"/>
      <c r="X319" s="250">
        <v>5.0000000000000001E-3</v>
      </c>
      <c r="Y319" s="262">
        <v>85</v>
      </c>
      <c r="Z319" s="271">
        <f>X319*Y319</f>
        <v>0.42499999999999999</v>
      </c>
      <c r="AA319" s="262">
        <f t="shared" ref="AA319:AB321" si="203">Y319+V319+T319</f>
        <v>85</v>
      </c>
      <c r="AB319" s="271">
        <f t="shared" si="203"/>
        <v>0.42499999999999999</v>
      </c>
      <c r="AC319" s="5"/>
      <c r="AD319" s="193">
        <f t="shared" si="108"/>
        <v>0.42499999999999999</v>
      </c>
      <c r="AE319" s="190" t="b">
        <f t="shared" si="109"/>
        <v>1</v>
      </c>
    </row>
    <row r="320" spans="1:31" ht="16.5">
      <c r="A320" s="2"/>
      <c r="B320" s="5" t="s">
        <v>42</v>
      </c>
      <c r="C320" s="262">
        <v>132</v>
      </c>
      <c r="D320" s="271">
        <v>0.66</v>
      </c>
      <c r="E320" s="262">
        <v>0</v>
      </c>
      <c r="F320" s="271">
        <v>0</v>
      </c>
      <c r="G320" s="265">
        <f t="shared" si="198"/>
        <v>0</v>
      </c>
      <c r="H320" s="265">
        <f t="shared" si="199"/>
        <v>0</v>
      </c>
      <c r="I320" s="539">
        <f t="shared" si="200"/>
        <v>132</v>
      </c>
      <c r="J320" s="271">
        <f t="shared" si="201"/>
        <v>0.66</v>
      </c>
      <c r="K320" s="262"/>
      <c r="L320" s="271"/>
      <c r="M320" s="262"/>
      <c r="N320" s="271"/>
      <c r="O320" s="250">
        <v>5.0000000000000001E-3</v>
      </c>
      <c r="P320" s="262">
        <v>128</v>
      </c>
      <c r="Q320" s="271">
        <f>O320*P320</f>
        <v>0.64</v>
      </c>
      <c r="R320" s="262">
        <f t="shared" si="202"/>
        <v>128</v>
      </c>
      <c r="S320" s="271">
        <f t="shared" si="202"/>
        <v>0.64</v>
      </c>
      <c r="T320" s="262"/>
      <c r="U320" s="271"/>
      <c r="V320" s="262"/>
      <c r="W320" s="271"/>
      <c r="X320" s="250">
        <v>5.0000000000000001E-3</v>
      </c>
      <c r="Y320" s="262">
        <v>128</v>
      </c>
      <c r="Z320" s="271">
        <f>X320*Y320</f>
        <v>0.64</v>
      </c>
      <c r="AA320" s="262">
        <f t="shared" si="203"/>
        <v>128</v>
      </c>
      <c r="AB320" s="271">
        <f t="shared" si="203"/>
        <v>0.64</v>
      </c>
      <c r="AC320" s="5"/>
      <c r="AD320" s="193">
        <f t="shared" si="108"/>
        <v>0.64</v>
      </c>
      <c r="AE320" s="190" t="b">
        <f t="shared" si="109"/>
        <v>1</v>
      </c>
    </row>
    <row r="321" spans="1:31" ht="16.5">
      <c r="A321" s="2">
        <v>16.02</v>
      </c>
      <c r="B321" s="5" t="s">
        <v>330</v>
      </c>
      <c r="C321" s="262">
        <v>127</v>
      </c>
      <c r="D321" s="271">
        <v>0.63500000000000001</v>
      </c>
      <c r="E321" s="262">
        <v>0</v>
      </c>
      <c r="F321" s="271">
        <v>0</v>
      </c>
      <c r="G321" s="265">
        <f t="shared" si="198"/>
        <v>0</v>
      </c>
      <c r="H321" s="265">
        <f t="shared" si="199"/>
        <v>0</v>
      </c>
      <c r="I321" s="539">
        <f t="shared" si="200"/>
        <v>127</v>
      </c>
      <c r="J321" s="271">
        <f t="shared" si="201"/>
        <v>0.63500000000000001</v>
      </c>
      <c r="K321" s="262"/>
      <c r="L321" s="271"/>
      <c r="M321" s="262"/>
      <c r="N321" s="271"/>
      <c r="O321" s="229">
        <v>5.0000000000000001E-3</v>
      </c>
      <c r="P321" s="262">
        <v>134</v>
      </c>
      <c r="Q321" s="271">
        <f>O321*P321</f>
        <v>0.67</v>
      </c>
      <c r="R321" s="262">
        <f t="shared" si="202"/>
        <v>134</v>
      </c>
      <c r="S321" s="271">
        <f t="shared" si="202"/>
        <v>0.67</v>
      </c>
      <c r="T321" s="262"/>
      <c r="U321" s="271"/>
      <c r="V321" s="262"/>
      <c r="W321" s="271"/>
      <c r="X321" s="229">
        <v>5.0000000000000001E-3</v>
      </c>
      <c r="Y321" s="262">
        <v>134</v>
      </c>
      <c r="Z321" s="271">
        <f>X321*Y321</f>
        <v>0.67</v>
      </c>
      <c r="AA321" s="262">
        <f t="shared" si="203"/>
        <v>134</v>
      </c>
      <c r="AB321" s="271">
        <f t="shared" si="203"/>
        <v>0.67</v>
      </c>
      <c r="AC321" s="5"/>
      <c r="AD321" s="193">
        <f t="shared" si="108"/>
        <v>0.67</v>
      </c>
      <c r="AE321" s="190" t="b">
        <f t="shared" si="109"/>
        <v>1</v>
      </c>
    </row>
    <row r="322" spans="1:31" s="279" customFormat="1" ht="16.5">
      <c r="A322" s="182"/>
      <c r="B322" s="185" t="s">
        <v>36</v>
      </c>
      <c r="C322" s="185">
        <f>SUM(C319:C321)</f>
        <v>347</v>
      </c>
      <c r="D322" s="559">
        <f>SUM(D319:D321)</f>
        <v>1.7350000000000001</v>
      </c>
      <c r="E322" s="185">
        <f>SUM(E319:E321)</f>
        <v>0</v>
      </c>
      <c r="F322" s="559">
        <f>SUM(F319:F321)</f>
        <v>0</v>
      </c>
      <c r="G322" s="573">
        <f t="shared" si="198"/>
        <v>0</v>
      </c>
      <c r="H322" s="573">
        <f t="shared" si="199"/>
        <v>0</v>
      </c>
      <c r="I322" s="354">
        <f>SUM(I319:I321)</f>
        <v>347</v>
      </c>
      <c r="J322" s="559">
        <f>SUM(J319:J321)</f>
        <v>1.7350000000000001</v>
      </c>
      <c r="K322" s="185"/>
      <c r="L322" s="559"/>
      <c r="M322" s="185"/>
      <c r="N322" s="559"/>
      <c r="O322" s="263"/>
      <c r="P322" s="185">
        <f>SUM(P319:P321)</f>
        <v>347</v>
      </c>
      <c r="Q322" s="559">
        <f t="shared" ref="Q322" si="204">SUM(Q319:Q321)</f>
        <v>1.7349999999999999</v>
      </c>
      <c r="R322" s="185">
        <f t="shared" ref="R322" si="205">SUM(R319:R321)</f>
        <v>347</v>
      </c>
      <c r="S322" s="559">
        <f t="shared" ref="S322" si="206">SUM(S319:S321)</f>
        <v>1.7349999999999999</v>
      </c>
      <c r="T322" s="185"/>
      <c r="U322" s="559"/>
      <c r="V322" s="185"/>
      <c r="W322" s="559"/>
      <c r="X322" s="263"/>
      <c r="Y322" s="185">
        <f>SUM(Y319:Y321)</f>
        <v>347</v>
      </c>
      <c r="Z322" s="559">
        <f t="shared" ref="Z322:AB322" si="207">SUM(Z319:Z321)</f>
        <v>1.7349999999999999</v>
      </c>
      <c r="AA322" s="185">
        <f t="shared" si="207"/>
        <v>347</v>
      </c>
      <c r="AB322" s="559">
        <f t="shared" si="207"/>
        <v>1.7349999999999999</v>
      </c>
      <c r="AC322" s="185"/>
      <c r="AD322" s="278">
        <f t="shared" si="108"/>
        <v>1.7349999999999999</v>
      </c>
      <c r="AE322" s="279" t="b">
        <f t="shared" si="109"/>
        <v>1</v>
      </c>
    </row>
    <row r="323" spans="1:31" ht="16.5">
      <c r="A323" s="4">
        <v>17</v>
      </c>
      <c r="B323" s="3" t="s">
        <v>94</v>
      </c>
      <c r="C323" s="17"/>
      <c r="D323" s="276"/>
      <c r="E323" s="17"/>
      <c r="F323" s="276"/>
      <c r="G323" s="276"/>
      <c r="H323" s="276"/>
      <c r="I323" s="359"/>
      <c r="J323" s="276"/>
      <c r="K323" s="17"/>
      <c r="L323" s="276"/>
      <c r="M323" s="17"/>
      <c r="N323" s="276"/>
      <c r="O323" s="239"/>
      <c r="P323" s="17"/>
      <c r="Q323" s="276"/>
      <c r="R323" s="17"/>
      <c r="S323" s="276"/>
      <c r="T323" s="17"/>
      <c r="U323" s="276"/>
      <c r="V323" s="17"/>
      <c r="W323" s="276"/>
      <c r="X323" s="239"/>
      <c r="Y323" s="17"/>
      <c r="Z323" s="276"/>
      <c r="AA323" s="17"/>
      <c r="AB323" s="276"/>
      <c r="AC323" s="3"/>
      <c r="AD323" s="193">
        <f t="shared" si="108"/>
        <v>0</v>
      </c>
      <c r="AE323" s="190" t="b">
        <f t="shared" si="109"/>
        <v>1</v>
      </c>
    </row>
    <row r="324" spans="1:31" ht="16.5">
      <c r="A324" s="2">
        <v>17.010000000000002</v>
      </c>
      <c r="B324" s="5" t="s">
        <v>93</v>
      </c>
      <c r="C324" s="264">
        <v>51</v>
      </c>
      <c r="D324" s="265">
        <v>2.5499999999999998</v>
      </c>
      <c r="E324" s="264">
        <v>51</v>
      </c>
      <c r="F324" s="265">
        <v>2.4500000000000002</v>
      </c>
      <c r="G324" s="265">
        <f t="shared" ref="G324:H326" si="208">E324/C324*100</f>
        <v>100</v>
      </c>
      <c r="H324" s="265">
        <f t="shared" si="208"/>
        <v>96.078431372549034</v>
      </c>
      <c r="I324" s="539">
        <f t="shared" ref="I324:I325" si="209">C324-E324</f>
        <v>0</v>
      </c>
      <c r="J324" s="271">
        <f t="shared" ref="J324:J325" si="210">D324-F324</f>
        <v>9.9999999999999645E-2</v>
      </c>
      <c r="K324" s="264">
        <v>0</v>
      </c>
      <c r="L324" s="265">
        <v>0</v>
      </c>
      <c r="M324" s="264">
        <v>0</v>
      </c>
      <c r="N324" s="265">
        <v>0</v>
      </c>
      <c r="O324" s="250">
        <v>0.05</v>
      </c>
      <c r="P324" s="264">
        <v>50</v>
      </c>
      <c r="Q324" s="265">
        <f t="shared" ref="Q324:Q325" si="211">P324*O324</f>
        <v>2.5</v>
      </c>
      <c r="R324" s="264">
        <f t="shared" ref="R324:R325" si="212">P324</f>
        <v>50</v>
      </c>
      <c r="S324" s="265">
        <f t="shared" ref="S324:S325" si="213">Q324</f>
        <v>2.5</v>
      </c>
      <c r="T324" s="264">
        <v>0</v>
      </c>
      <c r="U324" s="265">
        <v>0</v>
      </c>
      <c r="V324" s="264">
        <v>0</v>
      </c>
      <c r="W324" s="265">
        <v>0</v>
      </c>
      <c r="X324" s="250">
        <v>0.05</v>
      </c>
      <c r="Y324" s="264">
        <v>50</v>
      </c>
      <c r="Z324" s="265">
        <f t="shared" ref="Z324:Z325" si="214">Y324*X324</f>
        <v>2.5</v>
      </c>
      <c r="AA324" s="262">
        <f t="shared" ref="AA324:AB325" si="215">Y324+V324+T324</f>
        <v>50</v>
      </c>
      <c r="AB324" s="271">
        <f t="shared" si="215"/>
        <v>2.5</v>
      </c>
      <c r="AC324" s="5"/>
      <c r="AD324" s="193">
        <f t="shared" si="108"/>
        <v>2.5</v>
      </c>
      <c r="AE324" s="190" t="b">
        <f t="shared" si="109"/>
        <v>1</v>
      </c>
    </row>
    <row r="325" spans="1:31" ht="16.5">
      <c r="A325" s="2">
        <v>17.02</v>
      </c>
      <c r="B325" s="5" t="s">
        <v>89</v>
      </c>
      <c r="C325" s="264">
        <v>26</v>
      </c>
      <c r="D325" s="265">
        <v>1.82</v>
      </c>
      <c r="E325" s="264">
        <v>26</v>
      </c>
      <c r="F325" s="265">
        <v>1.82</v>
      </c>
      <c r="G325" s="265">
        <f t="shared" si="208"/>
        <v>100</v>
      </c>
      <c r="H325" s="265">
        <f t="shared" si="208"/>
        <v>100</v>
      </c>
      <c r="I325" s="539">
        <f t="shared" si="209"/>
        <v>0</v>
      </c>
      <c r="J325" s="271">
        <f t="shared" si="210"/>
        <v>0</v>
      </c>
      <c r="K325" s="264">
        <v>0</v>
      </c>
      <c r="L325" s="265">
        <v>0</v>
      </c>
      <c r="M325" s="264">
        <v>0</v>
      </c>
      <c r="N325" s="265">
        <v>0</v>
      </c>
      <c r="O325" s="250">
        <v>7.0000000000000007E-2</v>
      </c>
      <c r="P325" s="264">
        <v>25</v>
      </c>
      <c r="Q325" s="265">
        <f t="shared" si="211"/>
        <v>1.7500000000000002</v>
      </c>
      <c r="R325" s="264">
        <f t="shared" si="212"/>
        <v>25</v>
      </c>
      <c r="S325" s="265">
        <f t="shared" si="213"/>
        <v>1.7500000000000002</v>
      </c>
      <c r="T325" s="264">
        <v>0</v>
      </c>
      <c r="U325" s="265">
        <v>0</v>
      </c>
      <c r="V325" s="264">
        <v>0</v>
      </c>
      <c r="W325" s="265">
        <v>0</v>
      </c>
      <c r="X325" s="250">
        <v>7.0000000000000007E-2</v>
      </c>
      <c r="Y325" s="264">
        <v>25</v>
      </c>
      <c r="Z325" s="265">
        <f t="shared" si="214"/>
        <v>1.7500000000000002</v>
      </c>
      <c r="AA325" s="262">
        <f t="shared" si="215"/>
        <v>25</v>
      </c>
      <c r="AB325" s="271">
        <f t="shared" si="215"/>
        <v>1.7500000000000002</v>
      </c>
      <c r="AC325" s="5"/>
      <c r="AD325" s="193">
        <f t="shared" si="108"/>
        <v>1.7500000000000002</v>
      </c>
      <c r="AE325" s="190" t="b">
        <f t="shared" si="109"/>
        <v>1</v>
      </c>
    </row>
    <row r="326" spans="1:31" s="279" customFormat="1" ht="16.5">
      <c r="A326" s="182"/>
      <c r="B326" s="185" t="s">
        <v>36</v>
      </c>
      <c r="C326" s="268">
        <f>SUM(C324:C325)</f>
        <v>77</v>
      </c>
      <c r="D326" s="302">
        <f t="shared" ref="D326:N326" si="216">SUM(D324:D325)</f>
        <v>4.37</v>
      </c>
      <c r="E326" s="268">
        <f t="shared" si="216"/>
        <v>77</v>
      </c>
      <c r="F326" s="302">
        <f>SUM(F324:F325)</f>
        <v>4.2700000000000005</v>
      </c>
      <c r="G326" s="302">
        <f t="shared" si="208"/>
        <v>100</v>
      </c>
      <c r="H326" s="302">
        <f t="shared" si="208"/>
        <v>97.711670480549202</v>
      </c>
      <c r="I326" s="361">
        <f t="shared" si="216"/>
        <v>0</v>
      </c>
      <c r="J326" s="302">
        <f t="shared" si="216"/>
        <v>9.9999999999999645E-2</v>
      </c>
      <c r="K326" s="268">
        <f t="shared" si="216"/>
        <v>0</v>
      </c>
      <c r="L326" s="302">
        <f t="shared" si="216"/>
        <v>0</v>
      </c>
      <c r="M326" s="268">
        <f t="shared" si="216"/>
        <v>0</v>
      </c>
      <c r="N326" s="302">
        <f t="shared" si="216"/>
        <v>0</v>
      </c>
      <c r="O326" s="268"/>
      <c r="P326" s="268">
        <f>SUM(P324:P325)</f>
        <v>75</v>
      </c>
      <c r="Q326" s="302">
        <f t="shared" ref="Q326" si="217">SUM(Q324:Q325)</f>
        <v>4.25</v>
      </c>
      <c r="R326" s="268">
        <f t="shared" ref="R326" si="218">SUM(R324:R325)</f>
        <v>75</v>
      </c>
      <c r="S326" s="302">
        <f t="shared" ref="S326" si="219">SUM(S324:S325)</f>
        <v>4.25</v>
      </c>
      <c r="T326" s="268">
        <f t="shared" ref="T326:W326" si="220">SUM(T324:T325)</f>
        <v>0</v>
      </c>
      <c r="U326" s="302">
        <f t="shared" si="220"/>
        <v>0</v>
      </c>
      <c r="V326" s="268">
        <f t="shared" si="220"/>
        <v>0</v>
      </c>
      <c r="W326" s="302">
        <f t="shared" si="220"/>
        <v>0</v>
      </c>
      <c r="X326" s="268"/>
      <c r="Y326" s="268">
        <f>SUM(Y324:Y325)</f>
        <v>75</v>
      </c>
      <c r="Z326" s="302">
        <f t="shared" ref="Z326:AB326" si="221">SUM(Z324:Z325)</f>
        <v>4.25</v>
      </c>
      <c r="AA326" s="268">
        <f t="shared" si="221"/>
        <v>75</v>
      </c>
      <c r="AB326" s="302">
        <f t="shared" si="221"/>
        <v>4.25</v>
      </c>
      <c r="AC326" s="185"/>
      <c r="AD326" s="278">
        <f t="shared" si="108"/>
        <v>4.25</v>
      </c>
      <c r="AE326" s="279" t="b">
        <f t="shared" si="109"/>
        <v>1</v>
      </c>
    </row>
    <row r="327" spans="1:31" ht="28.5">
      <c r="A327" s="4">
        <v>18</v>
      </c>
      <c r="B327" s="3" t="s">
        <v>95</v>
      </c>
      <c r="C327" s="17"/>
      <c r="D327" s="276"/>
      <c r="E327" s="17"/>
      <c r="F327" s="276"/>
      <c r="G327" s="276"/>
      <c r="H327" s="276"/>
      <c r="I327" s="359"/>
      <c r="J327" s="276"/>
      <c r="K327" s="17"/>
      <c r="L327" s="276"/>
      <c r="M327" s="17"/>
      <c r="N327" s="276"/>
      <c r="O327" s="239"/>
      <c r="P327" s="17"/>
      <c r="Q327" s="276"/>
      <c r="R327" s="17"/>
      <c r="S327" s="276"/>
      <c r="T327" s="17"/>
      <c r="U327" s="276"/>
      <c r="V327" s="17"/>
      <c r="W327" s="276"/>
      <c r="X327" s="239"/>
      <c r="Y327" s="17"/>
      <c r="Z327" s="276"/>
      <c r="AA327" s="17"/>
      <c r="AB327" s="276"/>
      <c r="AC327" s="3"/>
      <c r="AD327" s="193">
        <f t="shared" si="108"/>
        <v>0</v>
      </c>
      <c r="AE327" s="190" t="b">
        <f t="shared" si="109"/>
        <v>1</v>
      </c>
    </row>
    <row r="328" spans="1:31" ht="16.5">
      <c r="A328" s="2">
        <v>18.010000000000002</v>
      </c>
      <c r="B328" s="5" t="s">
        <v>96</v>
      </c>
      <c r="C328" s="264"/>
      <c r="D328" s="265"/>
      <c r="E328" s="264">
        <v>0</v>
      </c>
      <c r="F328" s="265">
        <v>0</v>
      </c>
      <c r="G328" s="265">
        <v>0</v>
      </c>
      <c r="H328" s="265">
        <v>0</v>
      </c>
      <c r="I328" s="571">
        <v>0</v>
      </c>
      <c r="J328" s="265">
        <v>0</v>
      </c>
      <c r="K328" s="264">
        <v>0</v>
      </c>
      <c r="L328" s="265">
        <v>0</v>
      </c>
      <c r="M328" s="264">
        <v>0</v>
      </c>
      <c r="N328" s="265">
        <v>0</v>
      </c>
      <c r="O328" s="254">
        <v>0</v>
      </c>
      <c r="P328" s="264">
        <v>0</v>
      </c>
      <c r="Q328" s="265">
        <f t="shared" ref="Q328" si="222">P328*O328</f>
        <v>0</v>
      </c>
      <c r="R328" s="264">
        <f t="shared" ref="R328:S328" si="223">P328</f>
        <v>0</v>
      </c>
      <c r="S328" s="265">
        <f t="shared" si="223"/>
        <v>0</v>
      </c>
      <c r="T328" s="264">
        <v>0</v>
      </c>
      <c r="U328" s="265">
        <v>0</v>
      </c>
      <c r="V328" s="264">
        <v>0</v>
      </c>
      <c r="W328" s="265">
        <v>0</v>
      </c>
      <c r="X328" s="254"/>
      <c r="Y328" s="264">
        <v>0</v>
      </c>
      <c r="Z328" s="265">
        <f t="shared" ref="Z328" si="224">Y328*X328</f>
        <v>0</v>
      </c>
      <c r="AA328" s="262">
        <f t="shared" ref="AA328:AB329" si="225">Y328+V328+T328</f>
        <v>0</v>
      </c>
      <c r="AB328" s="271">
        <f t="shared" si="225"/>
        <v>0</v>
      </c>
      <c r="AC328" s="5"/>
      <c r="AD328" s="193">
        <f t="shared" ref="AD328:AD391" si="226">AB328</f>
        <v>0</v>
      </c>
      <c r="AE328" s="190" t="b">
        <f t="shared" ref="AE328:AE391" si="227">AB328=Z328</f>
        <v>1</v>
      </c>
    </row>
    <row r="329" spans="1:31" ht="16.5">
      <c r="A329" s="2">
        <f>+A328+0.01</f>
        <v>18.020000000000003</v>
      </c>
      <c r="B329" s="5" t="s">
        <v>97</v>
      </c>
      <c r="C329" s="262"/>
      <c r="D329" s="271"/>
      <c r="E329" s="262"/>
      <c r="F329" s="271"/>
      <c r="G329" s="271"/>
      <c r="H329" s="271"/>
      <c r="I329" s="539"/>
      <c r="J329" s="271"/>
      <c r="K329" s="262"/>
      <c r="L329" s="271"/>
      <c r="M329" s="262"/>
      <c r="N329" s="271"/>
      <c r="O329" s="229"/>
      <c r="P329" s="262"/>
      <c r="Q329" s="271"/>
      <c r="R329" s="262"/>
      <c r="S329" s="271"/>
      <c r="T329" s="262"/>
      <c r="U329" s="271"/>
      <c r="V329" s="262"/>
      <c r="W329" s="271"/>
      <c r="X329" s="229"/>
      <c r="Y329" s="262"/>
      <c r="Z329" s="271"/>
      <c r="AA329" s="262">
        <f t="shared" si="225"/>
        <v>0</v>
      </c>
      <c r="AB329" s="271">
        <f t="shared" si="225"/>
        <v>0</v>
      </c>
      <c r="AC329" s="5"/>
      <c r="AD329" s="193">
        <f t="shared" si="226"/>
        <v>0</v>
      </c>
      <c r="AE329" s="190" t="b">
        <f t="shared" si="227"/>
        <v>1</v>
      </c>
    </row>
    <row r="330" spans="1:31" ht="16.5">
      <c r="A330" s="2"/>
      <c r="B330" s="17" t="s">
        <v>36</v>
      </c>
      <c r="C330" s="570">
        <f>SUM(C328:C329)</f>
        <v>0</v>
      </c>
      <c r="D330" s="598">
        <f t="shared" ref="D330:S330" si="228">SUM(D328:D329)</f>
        <v>0</v>
      </c>
      <c r="E330" s="570">
        <v>0</v>
      </c>
      <c r="F330" s="598">
        <v>0</v>
      </c>
      <c r="G330" s="598">
        <v>0</v>
      </c>
      <c r="H330" s="598">
        <v>0</v>
      </c>
      <c r="I330" s="581">
        <f t="shared" si="228"/>
        <v>0</v>
      </c>
      <c r="J330" s="598">
        <f t="shared" si="228"/>
        <v>0</v>
      </c>
      <c r="K330" s="570">
        <f t="shared" si="228"/>
        <v>0</v>
      </c>
      <c r="L330" s="598">
        <f t="shared" si="228"/>
        <v>0</v>
      </c>
      <c r="M330" s="570">
        <f t="shared" si="228"/>
        <v>0</v>
      </c>
      <c r="N330" s="598">
        <f t="shared" si="228"/>
        <v>0</v>
      </c>
      <c r="O330" s="570"/>
      <c r="P330" s="570">
        <f t="shared" si="228"/>
        <v>0</v>
      </c>
      <c r="Q330" s="598">
        <f t="shared" si="228"/>
        <v>0</v>
      </c>
      <c r="R330" s="570">
        <f t="shared" si="228"/>
        <v>0</v>
      </c>
      <c r="S330" s="598">
        <f t="shared" si="228"/>
        <v>0</v>
      </c>
      <c r="T330" s="570">
        <f t="shared" ref="T330:W330" si="229">SUM(T328:T329)</f>
        <v>0</v>
      </c>
      <c r="U330" s="598">
        <f t="shared" si="229"/>
        <v>0</v>
      </c>
      <c r="V330" s="570">
        <f t="shared" si="229"/>
        <v>0</v>
      </c>
      <c r="W330" s="598">
        <f t="shared" si="229"/>
        <v>0</v>
      </c>
      <c r="X330" s="570"/>
      <c r="Y330" s="570">
        <f t="shared" ref="Y330:Z330" si="230">SUM(Y328:Y329)</f>
        <v>0</v>
      </c>
      <c r="Z330" s="598">
        <f t="shared" si="230"/>
        <v>0</v>
      </c>
      <c r="AA330" s="266">
        <f t="shared" ref="AA330:AB330" si="231">SUM(AA328:AA329)</f>
        <v>0</v>
      </c>
      <c r="AB330" s="689">
        <f t="shared" si="231"/>
        <v>0</v>
      </c>
      <c r="AC330" s="17"/>
      <c r="AD330" s="193">
        <f t="shared" si="226"/>
        <v>0</v>
      </c>
      <c r="AE330" s="190" t="b">
        <f t="shared" si="227"/>
        <v>1</v>
      </c>
    </row>
    <row r="331" spans="1:31" ht="16.5">
      <c r="A331" s="4">
        <v>19</v>
      </c>
      <c r="B331" s="3" t="s">
        <v>98</v>
      </c>
      <c r="C331" s="17"/>
      <c r="D331" s="276"/>
      <c r="E331" s="17"/>
      <c r="F331" s="276"/>
      <c r="G331" s="276"/>
      <c r="H331" s="276"/>
      <c r="I331" s="359"/>
      <c r="J331" s="276"/>
      <c r="K331" s="17"/>
      <c r="L331" s="276"/>
      <c r="M331" s="17"/>
      <c r="N331" s="276"/>
      <c r="O331" s="239"/>
      <c r="P331" s="17"/>
      <c r="Q331" s="276"/>
      <c r="R331" s="17"/>
      <c r="S331" s="276"/>
      <c r="T331" s="17"/>
      <c r="U331" s="276"/>
      <c r="V331" s="17"/>
      <c r="W331" s="276"/>
      <c r="X331" s="239"/>
      <c r="Y331" s="17"/>
      <c r="Z331" s="276"/>
      <c r="AA331" s="17"/>
      <c r="AB331" s="276"/>
      <c r="AC331" s="3"/>
      <c r="AD331" s="193">
        <f t="shared" si="226"/>
        <v>0</v>
      </c>
      <c r="AE331" s="190" t="b">
        <f t="shared" si="227"/>
        <v>1</v>
      </c>
    </row>
    <row r="332" spans="1:31" ht="16.5">
      <c r="A332" s="2">
        <v>19.010000000000002</v>
      </c>
      <c r="B332" s="5" t="s">
        <v>99</v>
      </c>
      <c r="C332" s="264">
        <v>77</v>
      </c>
      <c r="D332" s="265">
        <v>5.7750000000000004</v>
      </c>
      <c r="E332" s="264">
        <v>77</v>
      </c>
      <c r="F332" s="265">
        <v>5.55</v>
      </c>
      <c r="G332" s="265">
        <f t="shared" ref="G332:H333" si="232">E332/C332*100</f>
        <v>100</v>
      </c>
      <c r="H332" s="265">
        <f t="shared" ref="H332" si="233">F332/D332*100</f>
        <v>96.103896103896091</v>
      </c>
      <c r="I332" s="539">
        <f t="shared" ref="I332" si="234">C332-E332</f>
        <v>0</v>
      </c>
      <c r="J332" s="271">
        <f t="shared" ref="J332" si="235">D332-F332</f>
        <v>0.22500000000000053</v>
      </c>
      <c r="K332" s="264">
        <v>0</v>
      </c>
      <c r="L332" s="265">
        <v>0</v>
      </c>
      <c r="M332" s="264">
        <v>0</v>
      </c>
      <c r="N332" s="265">
        <v>0</v>
      </c>
      <c r="O332" s="250">
        <v>7.4999999999999997E-2</v>
      </c>
      <c r="P332" s="264">
        <v>75</v>
      </c>
      <c r="Q332" s="265">
        <f t="shared" ref="Q332" si="236">P332*O332</f>
        <v>5.625</v>
      </c>
      <c r="R332" s="264">
        <f t="shared" ref="R332" si="237">P332</f>
        <v>75</v>
      </c>
      <c r="S332" s="265">
        <f t="shared" ref="S332" si="238">Q332</f>
        <v>5.625</v>
      </c>
      <c r="T332" s="264">
        <v>0</v>
      </c>
      <c r="U332" s="265">
        <v>0</v>
      </c>
      <c r="V332" s="264">
        <v>0</v>
      </c>
      <c r="W332" s="265">
        <v>0</v>
      </c>
      <c r="X332" s="250">
        <v>7.4999999999999997E-2</v>
      </c>
      <c r="Y332" s="264">
        <v>76</v>
      </c>
      <c r="Z332" s="265">
        <f t="shared" ref="Z332" si="239">Y332*X332</f>
        <v>5.7</v>
      </c>
      <c r="AA332" s="264">
        <f t="shared" ref="AA332" si="240">Y332</f>
        <v>76</v>
      </c>
      <c r="AB332" s="265">
        <f t="shared" ref="AB332" si="241">Z332</f>
        <v>5.7</v>
      </c>
      <c r="AC332" s="5"/>
      <c r="AD332" s="193">
        <f t="shared" si="226"/>
        <v>5.7</v>
      </c>
      <c r="AE332" s="190" t="b">
        <f t="shared" si="227"/>
        <v>1</v>
      </c>
    </row>
    <row r="333" spans="1:31" s="279" customFormat="1" ht="16.5">
      <c r="A333" s="182"/>
      <c r="B333" s="185" t="s">
        <v>36</v>
      </c>
      <c r="C333" s="268">
        <f>SUM(C332)</f>
        <v>77</v>
      </c>
      <c r="D333" s="302">
        <f t="shared" ref="D333:O333" si="242">SUM(D332)</f>
        <v>5.7750000000000004</v>
      </c>
      <c r="E333" s="268">
        <f t="shared" si="242"/>
        <v>77</v>
      </c>
      <c r="F333" s="302">
        <f t="shared" si="242"/>
        <v>5.55</v>
      </c>
      <c r="G333" s="302">
        <f t="shared" si="232"/>
        <v>100</v>
      </c>
      <c r="H333" s="302">
        <f t="shared" si="232"/>
        <v>96.103896103896091</v>
      </c>
      <c r="I333" s="361">
        <f t="shared" si="242"/>
        <v>0</v>
      </c>
      <c r="J333" s="302">
        <f t="shared" si="242"/>
        <v>0.22500000000000053</v>
      </c>
      <c r="K333" s="268">
        <f t="shared" si="242"/>
        <v>0</v>
      </c>
      <c r="L333" s="302">
        <f t="shared" si="242"/>
        <v>0</v>
      </c>
      <c r="M333" s="268">
        <f t="shared" si="242"/>
        <v>0</v>
      </c>
      <c r="N333" s="302">
        <f t="shared" si="242"/>
        <v>0</v>
      </c>
      <c r="O333" s="268">
        <f t="shared" si="242"/>
        <v>7.4999999999999997E-2</v>
      </c>
      <c r="P333" s="268">
        <f>SUM(P332)</f>
        <v>75</v>
      </c>
      <c r="Q333" s="302">
        <f t="shared" ref="Q333" si="243">SUM(Q332)</f>
        <v>5.625</v>
      </c>
      <c r="R333" s="268">
        <f t="shared" ref="R333" si="244">SUM(R332)</f>
        <v>75</v>
      </c>
      <c r="S333" s="302">
        <f t="shared" ref="S333" si="245">SUM(S332)</f>
        <v>5.625</v>
      </c>
      <c r="T333" s="268">
        <f t="shared" ref="T333:W333" si="246">SUM(T332)</f>
        <v>0</v>
      </c>
      <c r="U333" s="302">
        <f t="shared" si="246"/>
        <v>0</v>
      </c>
      <c r="V333" s="268">
        <f t="shared" si="246"/>
        <v>0</v>
      </c>
      <c r="W333" s="302">
        <f t="shared" si="246"/>
        <v>0</v>
      </c>
      <c r="X333" s="268"/>
      <c r="Y333" s="268">
        <f>SUM(Y332)</f>
        <v>76</v>
      </c>
      <c r="Z333" s="302">
        <f t="shared" ref="Z333:AB333" si="247">SUM(Z332)</f>
        <v>5.7</v>
      </c>
      <c r="AA333" s="268">
        <f t="shared" si="247"/>
        <v>76</v>
      </c>
      <c r="AB333" s="302">
        <f t="shared" si="247"/>
        <v>5.7</v>
      </c>
      <c r="AC333" s="185"/>
      <c r="AD333" s="278">
        <f t="shared" si="226"/>
        <v>5.7</v>
      </c>
      <c r="AE333" s="279" t="b">
        <f t="shared" si="227"/>
        <v>1</v>
      </c>
    </row>
    <row r="334" spans="1:31" ht="28.5">
      <c r="A334" s="2" t="s">
        <v>100</v>
      </c>
      <c r="B334" s="3" t="s">
        <v>101</v>
      </c>
      <c r="C334" s="17"/>
      <c r="D334" s="276"/>
      <c r="E334" s="17"/>
      <c r="F334" s="276"/>
      <c r="G334" s="276"/>
      <c r="H334" s="276"/>
      <c r="I334" s="359"/>
      <c r="J334" s="276"/>
      <c r="K334" s="17"/>
      <c r="L334" s="276"/>
      <c r="M334" s="17"/>
      <c r="N334" s="276"/>
      <c r="O334" s="239"/>
      <c r="P334" s="17"/>
      <c r="Q334" s="276"/>
      <c r="R334" s="17"/>
      <c r="S334" s="276"/>
      <c r="T334" s="17"/>
      <c r="U334" s="276"/>
      <c r="V334" s="17"/>
      <c r="W334" s="276"/>
      <c r="X334" s="239"/>
      <c r="Y334" s="17"/>
      <c r="Z334" s="276"/>
      <c r="AA334" s="17"/>
      <c r="AB334" s="276"/>
      <c r="AC334" s="3"/>
      <c r="AD334" s="193">
        <f t="shared" si="226"/>
        <v>0</v>
      </c>
      <c r="AE334" s="190" t="b">
        <f t="shared" si="227"/>
        <v>1</v>
      </c>
    </row>
    <row r="335" spans="1:31" ht="16.5">
      <c r="A335" s="4">
        <v>20</v>
      </c>
      <c r="B335" s="3" t="s">
        <v>102</v>
      </c>
      <c r="C335" s="17"/>
      <c r="D335" s="276"/>
      <c r="E335" s="17"/>
      <c r="F335" s="276"/>
      <c r="G335" s="276"/>
      <c r="H335" s="276"/>
      <c r="I335" s="359"/>
      <c r="J335" s="276"/>
      <c r="K335" s="17"/>
      <c r="L335" s="276"/>
      <c r="M335" s="17"/>
      <c r="N335" s="276"/>
      <c r="O335" s="239"/>
      <c r="P335" s="17"/>
      <c r="Q335" s="276"/>
      <c r="R335" s="17"/>
      <c r="S335" s="276"/>
      <c r="T335" s="17"/>
      <c r="U335" s="276"/>
      <c r="V335" s="17"/>
      <c r="W335" s="276"/>
      <c r="X335" s="239"/>
      <c r="Y335" s="17"/>
      <c r="Z335" s="276"/>
      <c r="AA335" s="17"/>
      <c r="AB335" s="276"/>
      <c r="AC335" s="3"/>
      <c r="AD335" s="193">
        <f t="shared" si="226"/>
        <v>0</v>
      </c>
      <c r="AE335" s="190" t="b">
        <f t="shared" si="227"/>
        <v>1</v>
      </c>
    </row>
    <row r="336" spans="1:31" ht="16.5">
      <c r="A336" s="29">
        <v>20.010000000000002</v>
      </c>
      <c r="B336" s="5" t="s">
        <v>103</v>
      </c>
      <c r="C336" s="264">
        <v>63</v>
      </c>
      <c r="D336" s="265">
        <v>1.89</v>
      </c>
      <c r="E336" s="264">
        <v>63</v>
      </c>
      <c r="F336" s="265">
        <v>0.69</v>
      </c>
      <c r="G336" s="265">
        <f t="shared" ref="G336" si="248">E336/C336*100</f>
        <v>100</v>
      </c>
      <c r="H336" s="265">
        <f t="shared" ref="H336" si="249">F336/D336*100</f>
        <v>36.507936507936506</v>
      </c>
      <c r="I336" s="539">
        <f t="shared" ref="I336" si="250">C336-E336</f>
        <v>0</v>
      </c>
      <c r="J336" s="271">
        <f t="shared" ref="J336" si="251">D336-F336</f>
        <v>1.2</v>
      </c>
      <c r="K336" s="264">
        <v>0</v>
      </c>
      <c r="L336" s="265">
        <v>0</v>
      </c>
      <c r="M336" s="264">
        <v>0</v>
      </c>
      <c r="N336" s="265">
        <v>0</v>
      </c>
      <c r="O336" s="250">
        <v>0.03</v>
      </c>
      <c r="P336" s="264">
        <v>43</v>
      </c>
      <c r="Q336" s="265">
        <f t="shared" ref="Q336" si="252">P336*O336</f>
        <v>1.29</v>
      </c>
      <c r="R336" s="264">
        <f t="shared" ref="R336" si="253">P336</f>
        <v>43</v>
      </c>
      <c r="S336" s="265">
        <f t="shared" ref="S336" si="254">Q336</f>
        <v>1.29</v>
      </c>
      <c r="T336" s="264">
        <v>0</v>
      </c>
      <c r="U336" s="265">
        <v>0</v>
      </c>
      <c r="V336" s="264">
        <v>0</v>
      </c>
      <c r="W336" s="265">
        <v>0</v>
      </c>
      <c r="X336" s="250">
        <v>0.03</v>
      </c>
      <c r="Y336" s="264">
        <v>39</v>
      </c>
      <c r="Z336" s="265">
        <f t="shared" ref="Z336" si="255">Y336*X336</f>
        <v>1.17</v>
      </c>
      <c r="AA336" s="262">
        <f t="shared" ref="AA336:AB336" si="256">Y336+V336+T336</f>
        <v>39</v>
      </c>
      <c r="AB336" s="271">
        <f t="shared" si="256"/>
        <v>1.17</v>
      </c>
      <c r="AC336" s="5"/>
      <c r="AD336" s="193">
        <f t="shared" si="226"/>
        <v>1.17</v>
      </c>
      <c r="AE336" s="190" t="b">
        <f t="shared" si="227"/>
        <v>1</v>
      </c>
    </row>
    <row r="337" spans="1:31" s="279" customFormat="1" ht="16.5">
      <c r="A337" s="182"/>
      <c r="B337" s="185" t="s">
        <v>36</v>
      </c>
      <c r="C337" s="268">
        <f>SUM(C336)</f>
        <v>63</v>
      </c>
      <c r="D337" s="302">
        <f t="shared" ref="D337:S337" si="257">SUM(D336)</f>
        <v>1.89</v>
      </c>
      <c r="E337" s="268">
        <f t="shared" si="257"/>
        <v>63</v>
      </c>
      <c r="F337" s="302">
        <f>F336</f>
        <v>0.69</v>
      </c>
      <c r="G337" s="302">
        <f t="shared" ref="G337" si="258">E337/C337*100</f>
        <v>100</v>
      </c>
      <c r="H337" s="302">
        <f t="shared" ref="H337" si="259">F337/D337*100</f>
        <v>36.507936507936506</v>
      </c>
      <c r="I337" s="361">
        <f t="shared" si="257"/>
        <v>0</v>
      </c>
      <c r="J337" s="302">
        <f t="shared" si="257"/>
        <v>1.2</v>
      </c>
      <c r="K337" s="268">
        <f t="shared" si="257"/>
        <v>0</v>
      </c>
      <c r="L337" s="302">
        <f t="shared" si="257"/>
        <v>0</v>
      </c>
      <c r="M337" s="268">
        <f t="shared" si="257"/>
        <v>0</v>
      </c>
      <c r="N337" s="302">
        <f t="shared" si="257"/>
        <v>0</v>
      </c>
      <c r="O337" s="268"/>
      <c r="P337" s="268">
        <f t="shared" si="257"/>
        <v>43</v>
      </c>
      <c r="Q337" s="302">
        <f t="shared" si="257"/>
        <v>1.29</v>
      </c>
      <c r="R337" s="268">
        <f t="shared" si="257"/>
        <v>43</v>
      </c>
      <c r="S337" s="302">
        <f t="shared" si="257"/>
        <v>1.29</v>
      </c>
      <c r="T337" s="268">
        <f t="shared" ref="T337:W337" si="260">SUM(T336)</f>
        <v>0</v>
      </c>
      <c r="U337" s="302">
        <f t="shared" si="260"/>
        <v>0</v>
      </c>
      <c r="V337" s="268">
        <f t="shared" si="260"/>
        <v>0</v>
      </c>
      <c r="W337" s="302">
        <f t="shared" si="260"/>
        <v>0</v>
      </c>
      <c r="X337" s="268"/>
      <c r="Y337" s="268">
        <f t="shared" ref="Y337:Z337" si="261">SUM(Y336)</f>
        <v>39</v>
      </c>
      <c r="Z337" s="302">
        <f t="shared" si="261"/>
        <v>1.17</v>
      </c>
      <c r="AA337" s="268">
        <f t="shared" ref="AA337:AB337" si="262">SUM(AA336)</f>
        <v>39</v>
      </c>
      <c r="AB337" s="302">
        <f t="shared" si="262"/>
        <v>1.17</v>
      </c>
      <c r="AC337" s="185"/>
      <c r="AD337" s="278">
        <f t="shared" si="226"/>
        <v>1.17</v>
      </c>
      <c r="AE337" s="279" t="b">
        <f t="shared" si="227"/>
        <v>1</v>
      </c>
    </row>
    <row r="338" spans="1:31" ht="28.5">
      <c r="A338" s="4">
        <v>21</v>
      </c>
      <c r="B338" s="3" t="s">
        <v>104</v>
      </c>
      <c r="C338" s="17"/>
      <c r="D338" s="276"/>
      <c r="E338" s="17"/>
      <c r="F338" s="276"/>
      <c r="G338" s="276"/>
      <c r="H338" s="276"/>
      <c r="I338" s="359"/>
      <c r="J338" s="276"/>
      <c r="K338" s="17"/>
      <c r="L338" s="276"/>
      <c r="M338" s="17"/>
      <c r="N338" s="276"/>
      <c r="O338" s="239"/>
      <c r="P338" s="17"/>
      <c r="Q338" s="276"/>
      <c r="R338" s="17"/>
      <c r="S338" s="276"/>
      <c r="T338" s="17"/>
      <c r="U338" s="276"/>
      <c r="V338" s="17"/>
      <c r="W338" s="276"/>
      <c r="X338" s="239"/>
      <c r="Y338" s="17"/>
      <c r="Z338" s="276"/>
      <c r="AA338" s="17"/>
      <c r="AB338" s="276"/>
      <c r="AC338" s="3"/>
      <c r="AD338" s="193">
        <f t="shared" si="226"/>
        <v>0</v>
      </c>
      <c r="AE338" s="190" t="b">
        <f t="shared" si="227"/>
        <v>1</v>
      </c>
    </row>
    <row r="339" spans="1:31" ht="16.5">
      <c r="A339" s="2">
        <v>21.01</v>
      </c>
      <c r="B339" s="5" t="s">
        <v>105</v>
      </c>
      <c r="C339" s="264">
        <v>1</v>
      </c>
      <c r="D339" s="265">
        <v>12.5</v>
      </c>
      <c r="E339" s="264">
        <v>0</v>
      </c>
      <c r="F339" s="265">
        <v>0</v>
      </c>
      <c r="G339" s="265">
        <f t="shared" ref="G339:H343" si="263">E339/C339*100</f>
        <v>0</v>
      </c>
      <c r="H339" s="265">
        <f t="shared" si="263"/>
        <v>0</v>
      </c>
      <c r="I339" s="539">
        <f t="shared" ref="I339:I342" si="264">C339-E339</f>
        <v>1</v>
      </c>
      <c r="J339" s="271">
        <f t="shared" ref="J339:J342" si="265">D339-F339</f>
        <v>12.5</v>
      </c>
      <c r="K339" s="264">
        <v>0</v>
      </c>
      <c r="L339" s="265">
        <v>0</v>
      </c>
      <c r="M339" s="264">
        <v>0</v>
      </c>
      <c r="N339" s="265">
        <v>0</v>
      </c>
      <c r="O339" s="269">
        <v>12.5</v>
      </c>
      <c r="P339" s="264">
        <v>1</v>
      </c>
      <c r="Q339" s="265">
        <f t="shared" ref="Q339:Q342" si="266">P339*O339</f>
        <v>12.5</v>
      </c>
      <c r="R339" s="264">
        <f t="shared" ref="R339:S342" si="267">P339</f>
        <v>1</v>
      </c>
      <c r="S339" s="265">
        <f t="shared" si="267"/>
        <v>12.5</v>
      </c>
      <c r="T339" s="264">
        <v>0</v>
      </c>
      <c r="U339" s="265"/>
      <c r="V339" s="264">
        <v>0</v>
      </c>
      <c r="W339" s="265">
        <v>0</v>
      </c>
      <c r="X339" s="269">
        <v>12.5</v>
      </c>
      <c r="Y339" s="264">
        <v>1</v>
      </c>
      <c r="Z339" s="265">
        <f t="shared" ref="Z339:Z342" si="268">Y339*X339</f>
        <v>12.5</v>
      </c>
      <c r="AA339" s="262">
        <f t="shared" ref="AA339:AB342" si="269">Y339+V339+T339</f>
        <v>1</v>
      </c>
      <c r="AB339" s="271">
        <f t="shared" si="269"/>
        <v>12.5</v>
      </c>
      <c r="AC339" s="5"/>
      <c r="AD339" s="193">
        <f t="shared" si="226"/>
        <v>12.5</v>
      </c>
      <c r="AE339" s="190" t="b">
        <f t="shared" si="227"/>
        <v>1</v>
      </c>
    </row>
    <row r="340" spans="1:31" ht="16.5">
      <c r="A340" s="2">
        <v>21.02</v>
      </c>
      <c r="B340" s="5" t="s">
        <v>106</v>
      </c>
      <c r="C340" s="264">
        <v>1</v>
      </c>
      <c r="D340" s="265">
        <v>12.5</v>
      </c>
      <c r="E340" s="264">
        <v>0</v>
      </c>
      <c r="F340" s="265">
        <v>0</v>
      </c>
      <c r="G340" s="265">
        <f t="shared" si="263"/>
        <v>0</v>
      </c>
      <c r="H340" s="265">
        <f t="shared" si="263"/>
        <v>0</v>
      </c>
      <c r="I340" s="539">
        <f t="shared" si="264"/>
        <v>1</v>
      </c>
      <c r="J340" s="271">
        <f t="shared" si="265"/>
        <v>12.5</v>
      </c>
      <c r="K340" s="264">
        <v>0</v>
      </c>
      <c r="L340" s="265">
        <v>0</v>
      </c>
      <c r="M340" s="264">
        <v>0</v>
      </c>
      <c r="N340" s="265">
        <v>0</v>
      </c>
      <c r="O340" s="269">
        <v>12.5</v>
      </c>
      <c r="P340" s="264">
        <v>1</v>
      </c>
      <c r="Q340" s="265">
        <f t="shared" si="266"/>
        <v>12.5</v>
      </c>
      <c r="R340" s="264">
        <f t="shared" si="267"/>
        <v>1</v>
      </c>
      <c r="S340" s="265">
        <f t="shared" si="267"/>
        <v>12.5</v>
      </c>
      <c r="T340" s="264">
        <v>0</v>
      </c>
      <c r="U340" s="265">
        <v>0</v>
      </c>
      <c r="V340" s="264">
        <v>0</v>
      </c>
      <c r="W340" s="265">
        <v>0</v>
      </c>
      <c r="X340" s="269">
        <v>12.5</v>
      </c>
      <c r="Y340" s="264">
        <v>1</v>
      </c>
      <c r="Z340" s="265">
        <f t="shared" si="268"/>
        <v>12.5</v>
      </c>
      <c r="AA340" s="262">
        <f t="shared" si="269"/>
        <v>1</v>
      </c>
      <c r="AB340" s="271">
        <f t="shared" si="269"/>
        <v>12.5</v>
      </c>
      <c r="AC340" s="5"/>
      <c r="AD340" s="193">
        <f t="shared" si="226"/>
        <v>12.5</v>
      </c>
      <c r="AE340" s="190" t="b">
        <f t="shared" si="227"/>
        <v>1</v>
      </c>
    </row>
    <row r="341" spans="1:31" ht="28.5">
      <c r="A341" s="2">
        <f t="shared" ref="A341:A342" si="270">+A340+0.01</f>
        <v>21.03</v>
      </c>
      <c r="B341" s="5" t="s">
        <v>107</v>
      </c>
      <c r="C341" s="264">
        <v>1</v>
      </c>
      <c r="D341" s="265">
        <v>12.5</v>
      </c>
      <c r="E341" s="264">
        <v>0</v>
      </c>
      <c r="F341" s="265">
        <v>0</v>
      </c>
      <c r="G341" s="265">
        <f t="shared" si="263"/>
        <v>0</v>
      </c>
      <c r="H341" s="265">
        <f t="shared" si="263"/>
        <v>0</v>
      </c>
      <c r="I341" s="539">
        <f t="shared" si="264"/>
        <v>1</v>
      </c>
      <c r="J341" s="271">
        <f t="shared" si="265"/>
        <v>12.5</v>
      </c>
      <c r="K341" s="264">
        <v>0</v>
      </c>
      <c r="L341" s="265">
        <v>0</v>
      </c>
      <c r="M341" s="264">
        <v>0</v>
      </c>
      <c r="N341" s="265">
        <v>0</v>
      </c>
      <c r="O341" s="269">
        <v>12.5</v>
      </c>
      <c r="P341" s="264">
        <v>1</v>
      </c>
      <c r="Q341" s="265">
        <f t="shared" si="266"/>
        <v>12.5</v>
      </c>
      <c r="R341" s="264">
        <f t="shared" si="267"/>
        <v>1</v>
      </c>
      <c r="S341" s="265">
        <f t="shared" si="267"/>
        <v>12.5</v>
      </c>
      <c r="T341" s="264">
        <v>0</v>
      </c>
      <c r="U341" s="265"/>
      <c r="V341" s="264">
        <v>0</v>
      </c>
      <c r="W341" s="265">
        <v>0</v>
      </c>
      <c r="X341" s="269">
        <v>12.5</v>
      </c>
      <c r="Y341" s="264">
        <v>1</v>
      </c>
      <c r="Z341" s="265">
        <f t="shared" si="268"/>
        <v>12.5</v>
      </c>
      <c r="AA341" s="262">
        <f t="shared" si="269"/>
        <v>1</v>
      </c>
      <c r="AB341" s="271">
        <f t="shared" si="269"/>
        <v>12.5</v>
      </c>
      <c r="AC341" s="5"/>
      <c r="AD341" s="193">
        <f t="shared" si="226"/>
        <v>12.5</v>
      </c>
      <c r="AE341" s="190" t="b">
        <f t="shared" si="227"/>
        <v>1</v>
      </c>
    </row>
    <row r="342" spans="1:31" ht="28.5">
      <c r="A342" s="2">
        <f t="shared" si="270"/>
        <v>21.040000000000003</v>
      </c>
      <c r="B342" s="5" t="s">
        <v>108</v>
      </c>
      <c r="C342" s="264">
        <v>1</v>
      </c>
      <c r="D342" s="265">
        <v>12.5</v>
      </c>
      <c r="E342" s="264">
        <v>0</v>
      </c>
      <c r="F342" s="265">
        <v>0</v>
      </c>
      <c r="G342" s="265">
        <f t="shared" si="263"/>
        <v>0</v>
      </c>
      <c r="H342" s="265">
        <f t="shared" si="263"/>
        <v>0</v>
      </c>
      <c r="I342" s="539">
        <f t="shared" si="264"/>
        <v>1</v>
      </c>
      <c r="J342" s="271">
        <f t="shared" si="265"/>
        <v>12.5</v>
      </c>
      <c r="K342" s="264">
        <v>0</v>
      </c>
      <c r="L342" s="265">
        <v>0</v>
      </c>
      <c r="M342" s="264">
        <v>0</v>
      </c>
      <c r="N342" s="265">
        <v>0</v>
      </c>
      <c r="O342" s="269">
        <v>12.5</v>
      </c>
      <c r="P342" s="264">
        <v>1</v>
      </c>
      <c r="Q342" s="265">
        <f t="shared" si="266"/>
        <v>12.5</v>
      </c>
      <c r="R342" s="264">
        <f t="shared" si="267"/>
        <v>1</v>
      </c>
      <c r="S342" s="265">
        <f t="shared" si="267"/>
        <v>12.5</v>
      </c>
      <c r="T342" s="264">
        <v>0</v>
      </c>
      <c r="U342" s="265">
        <v>0</v>
      </c>
      <c r="V342" s="264">
        <v>0</v>
      </c>
      <c r="W342" s="265">
        <v>0</v>
      </c>
      <c r="X342" s="269">
        <v>12.5</v>
      </c>
      <c r="Y342" s="264">
        <v>1</v>
      </c>
      <c r="Z342" s="265">
        <f t="shared" si="268"/>
        <v>12.5</v>
      </c>
      <c r="AA342" s="262">
        <f t="shared" si="269"/>
        <v>1</v>
      </c>
      <c r="AB342" s="271">
        <f t="shared" si="269"/>
        <v>12.5</v>
      </c>
      <c r="AC342" s="5"/>
      <c r="AD342" s="193">
        <f t="shared" si="226"/>
        <v>12.5</v>
      </c>
      <c r="AE342" s="190" t="b">
        <f t="shared" si="227"/>
        <v>1</v>
      </c>
    </row>
    <row r="343" spans="1:31" s="279" customFormat="1" ht="16.5">
      <c r="A343" s="182"/>
      <c r="B343" s="185" t="s">
        <v>36</v>
      </c>
      <c r="C343" s="268">
        <f>SUM(C339:C342)</f>
        <v>4</v>
      </c>
      <c r="D343" s="302">
        <f t="shared" ref="D343:N343" si="271">SUM(D339:D342)</f>
        <v>50</v>
      </c>
      <c r="E343" s="268">
        <f t="shared" si="271"/>
        <v>0</v>
      </c>
      <c r="F343" s="302">
        <f t="shared" si="271"/>
        <v>0</v>
      </c>
      <c r="G343" s="573">
        <f t="shared" si="263"/>
        <v>0</v>
      </c>
      <c r="H343" s="573">
        <f t="shared" si="263"/>
        <v>0</v>
      </c>
      <c r="I343" s="361">
        <f t="shared" si="271"/>
        <v>4</v>
      </c>
      <c r="J343" s="302">
        <f t="shared" si="271"/>
        <v>50</v>
      </c>
      <c r="K343" s="268">
        <f t="shared" si="271"/>
        <v>0</v>
      </c>
      <c r="L343" s="302">
        <f t="shared" si="271"/>
        <v>0</v>
      </c>
      <c r="M343" s="268">
        <f t="shared" si="271"/>
        <v>0</v>
      </c>
      <c r="N343" s="302">
        <f t="shared" si="271"/>
        <v>0</v>
      </c>
      <c r="O343" s="268"/>
      <c r="P343" s="268">
        <f t="shared" ref="P343:Q343" si="272">SUM(P339:P342)</f>
        <v>4</v>
      </c>
      <c r="Q343" s="302">
        <f t="shared" si="272"/>
        <v>50</v>
      </c>
      <c r="R343" s="268">
        <f>R339</f>
        <v>1</v>
      </c>
      <c r="S343" s="302">
        <f>SUM(S339:S342)</f>
        <v>50</v>
      </c>
      <c r="T343" s="268">
        <f t="shared" ref="T343:W343" si="273">SUM(T339:T342)</f>
        <v>0</v>
      </c>
      <c r="U343" s="302">
        <f t="shared" si="273"/>
        <v>0</v>
      </c>
      <c r="V343" s="268">
        <f t="shared" si="273"/>
        <v>0</v>
      </c>
      <c r="W343" s="302">
        <f t="shared" si="273"/>
        <v>0</v>
      </c>
      <c r="X343" s="268"/>
      <c r="Y343" s="268">
        <f t="shared" ref="Y343:AA343" si="274">SUM(Y339:Y342)</f>
        <v>4</v>
      </c>
      <c r="Z343" s="302">
        <f t="shared" si="274"/>
        <v>50</v>
      </c>
      <c r="AA343" s="268">
        <f t="shared" si="274"/>
        <v>4</v>
      </c>
      <c r="AB343" s="302">
        <f>SUM(AB339:AB342)</f>
        <v>50</v>
      </c>
      <c r="AC343" s="185"/>
      <c r="AD343" s="278">
        <f t="shared" si="226"/>
        <v>50</v>
      </c>
      <c r="AE343" s="279" t="b">
        <f t="shared" si="227"/>
        <v>1</v>
      </c>
    </row>
    <row r="344" spans="1:31" ht="16.5">
      <c r="A344" s="4">
        <v>22</v>
      </c>
      <c r="B344" s="3" t="s">
        <v>109</v>
      </c>
      <c r="C344" s="17"/>
      <c r="D344" s="276"/>
      <c r="E344" s="17"/>
      <c r="F344" s="276"/>
      <c r="G344" s="276"/>
      <c r="H344" s="276"/>
      <c r="I344" s="359"/>
      <c r="J344" s="276"/>
      <c r="K344" s="17"/>
      <c r="L344" s="276"/>
      <c r="M344" s="17"/>
      <c r="N344" s="276"/>
      <c r="O344" s="239"/>
      <c r="P344" s="17"/>
      <c r="Q344" s="276"/>
      <c r="R344" s="17"/>
      <c r="S344" s="276"/>
      <c r="T344" s="17"/>
      <c r="U344" s="276"/>
      <c r="V344" s="17"/>
      <c r="W344" s="276"/>
      <c r="X344" s="239"/>
      <c r="Y344" s="17"/>
      <c r="Z344" s="276"/>
      <c r="AA344" s="17"/>
      <c r="AB344" s="276"/>
      <c r="AC344" s="3"/>
      <c r="AD344" s="193">
        <f t="shared" si="226"/>
        <v>0</v>
      </c>
      <c r="AE344" s="190" t="b">
        <f t="shared" si="227"/>
        <v>1</v>
      </c>
    </row>
    <row r="345" spans="1:31" ht="16.5">
      <c r="A345" s="2">
        <v>22.01</v>
      </c>
      <c r="B345" s="5" t="s">
        <v>110</v>
      </c>
      <c r="C345" s="262"/>
      <c r="D345" s="271"/>
      <c r="E345" s="262"/>
      <c r="F345" s="271"/>
      <c r="G345" s="271"/>
      <c r="H345" s="271"/>
      <c r="I345" s="539"/>
      <c r="J345" s="271"/>
      <c r="K345" s="262"/>
      <c r="L345" s="271"/>
      <c r="M345" s="262"/>
      <c r="N345" s="271"/>
      <c r="O345" s="251"/>
      <c r="P345" s="262"/>
      <c r="Q345" s="271"/>
      <c r="R345" s="262"/>
      <c r="S345" s="271"/>
      <c r="T345" s="262"/>
      <c r="U345" s="271"/>
      <c r="V345" s="262"/>
      <c r="W345" s="271"/>
      <c r="X345" s="251"/>
      <c r="Y345" s="262"/>
      <c r="Z345" s="271"/>
      <c r="AA345" s="262"/>
      <c r="AB345" s="271"/>
      <c r="AC345" s="5"/>
      <c r="AD345" s="193">
        <f t="shared" si="226"/>
        <v>0</v>
      </c>
      <c r="AE345" s="190" t="b">
        <f t="shared" si="227"/>
        <v>1</v>
      </c>
    </row>
    <row r="346" spans="1:31" ht="16.5">
      <c r="A346" s="2">
        <v>22.02</v>
      </c>
      <c r="B346" s="5" t="s">
        <v>111</v>
      </c>
      <c r="C346" s="264">
        <v>324</v>
      </c>
      <c r="D346" s="265">
        <v>0.97199999999999998</v>
      </c>
      <c r="E346" s="264">
        <v>0</v>
      </c>
      <c r="F346" s="265">
        <v>0</v>
      </c>
      <c r="G346" s="265">
        <f t="shared" ref="G346:H346" si="275">E346/C346*100</f>
        <v>0</v>
      </c>
      <c r="H346" s="265">
        <f t="shared" si="275"/>
        <v>0</v>
      </c>
      <c r="I346" s="539">
        <f t="shared" ref="I346" si="276">C346-E346</f>
        <v>324</v>
      </c>
      <c r="J346" s="271">
        <f t="shared" ref="J346" si="277">D346-F346</f>
        <v>0.97199999999999998</v>
      </c>
      <c r="K346" s="264">
        <v>0</v>
      </c>
      <c r="L346" s="265">
        <v>0</v>
      </c>
      <c r="M346" s="264">
        <v>0</v>
      </c>
      <c r="N346" s="265">
        <v>0</v>
      </c>
      <c r="O346" s="269">
        <v>3.0000000000000001E-3</v>
      </c>
      <c r="P346" s="264">
        <v>324</v>
      </c>
      <c r="Q346" s="265">
        <f t="shared" ref="Q346" si="278">P346*O346</f>
        <v>0.97199999999999998</v>
      </c>
      <c r="R346" s="264">
        <f t="shared" ref="R346:S346" si="279">P346</f>
        <v>324</v>
      </c>
      <c r="S346" s="265">
        <f t="shared" si="279"/>
        <v>0.97199999999999998</v>
      </c>
      <c r="T346" s="264">
        <v>0</v>
      </c>
      <c r="U346" s="265">
        <v>0</v>
      </c>
      <c r="V346" s="264">
        <v>0</v>
      </c>
      <c r="W346" s="265">
        <v>0</v>
      </c>
      <c r="X346" s="269">
        <v>3.0000000000000001E-3</v>
      </c>
      <c r="Y346" s="264">
        <v>324</v>
      </c>
      <c r="Z346" s="265">
        <f t="shared" ref="Z346" si="280">Y346*X346</f>
        <v>0.97199999999999998</v>
      </c>
      <c r="AA346" s="262">
        <f t="shared" ref="AA346:AB346" si="281">Y346+V346+T346</f>
        <v>324</v>
      </c>
      <c r="AB346" s="271">
        <f t="shared" si="281"/>
        <v>0.97199999999999998</v>
      </c>
      <c r="AC346" s="5"/>
      <c r="AD346" s="193">
        <f t="shared" si="226"/>
        <v>0.97199999999999998</v>
      </c>
      <c r="AE346" s="190" t="b">
        <f t="shared" si="227"/>
        <v>1</v>
      </c>
    </row>
    <row r="347" spans="1:31" s="279" customFormat="1" ht="16.5">
      <c r="A347" s="182"/>
      <c r="B347" s="183" t="s">
        <v>16</v>
      </c>
      <c r="C347" s="586">
        <f>SUM(C346)</f>
        <v>324</v>
      </c>
      <c r="D347" s="672">
        <f t="shared" ref="D347:F347" si="282">SUM(D346)</f>
        <v>0.97199999999999998</v>
      </c>
      <c r="E347" s="586">
        <f t="shared" si="282"/>
        <v>0</v>
      </c>
      <c r="F347" s="672">
        <f t="shared" si="282"/>
        <v>0</v>
      </c>
      <c r="G347" s="302">
        <f t="shared" ref="G347" si="283">E347/C347*100</f>
        <v>0</v>
      </c>
      <c r="H347" s="302">
        <f t="shared" ref="H347" si="284">F347/D347*100</f>
        <v>0</v>
      </c>
      <c r="I347" s="587">
        <f t="shared" ref="I347:Q347" si="285">SUM(I346)</f>
        <v>324</v>
      </c>
      <c r="J347" s="672">
        <f t="shared" si="285"/>
        <v>0.97199999999999998</v>
      </c>
      <c r="K347" s="586">
        <f t="shared" si="285"/>
        <v>0</v>
      </c>
      <c r="L347" s="672">
        <f t="shared" si="285"/>
        <v>0</v>
      </c>
      <c r="M347" s="586">
        <f t="shared" si="285"/>
        <v>0</v>
      </c>
      <c r="N347" s="672">
        <f t="shared" si="285"/>
        <v>0</v>
      </c>
      <c r="O347" s="586">
        <f t="shared" si="285"/>
        <v>3.0000000000000001E-3</v>
      </c>
      <c r="P347" s="586">
        <f t="shared" si="285"/>
        <v>324</v>
      </c>
      <c r="Q347" s="672">
        <f t="shared" si="285"/>
        <v>0.97199999999999998</v>
      </c>
      <c r="R347" s="268">
        <f t="shared" ref="R347:S347" si="286">SUM(R345:R346)</f>
        <v>324</v>
      </c>
      <c r="S347" s="302">
        <f t="shared" si="286"/>
        <v>0.97199999999999998</v>
      </c>
      <c r="T347" s="586">
        <f t="shared" ref="T347:Z347" si="287">SUM(T346)</f>
        <v>0</v>
      </c>
      <c r="U347" s="672">
        <f t="shared" si="287"/>
        <v>0</v>
      </c>
      <c r="V347" s="586">
        <f t="shared" si="287"/>
        <v>0</v>
      </c>
      <c r="W347" s="672">
        <f t="shared" si="287"/>
        <v>0</v>
      </c>
      <c r="X347" s="586"/>
      <c r="Y347" s="586">
        <f t="shared" si="287"/>
        <v>324</v>
      </c>
      <c r="Z347" s="672">
        <f t="shared" si="287"/>
        <v>0.97199999999999998</v>
      </c>
      <c r="AA347" s="268">
        <f t="shared" ref="AA347:AB347" si="288">SUM(AA345:AA346)</f>
        <v>324</v>
      </c>
      <c r="AB347" s="302">
        <f t="shared" si="288"/>
        <v>0.97199999999999998</v>
      </c>
      <c r="AC347" s="183"/>
      <c r="AD347" s="278">
        <f t="shared" si="226"/>
        <v>0.97199999999999998</v>
      </c>
      <c r="AE347" s="279" t="b">
        <f t="shared" si="227"/>
        <v>1</v>
      </c>
    </row>
    <row r="348" spans="1:31" ht="16.5">
      <c r="A348" s="194" t="s">
        <v>100</v>
      </c>
      <c r="B348" s="3" t="s">
        <v>112</v>
      </c>
      <c r="C348" s="17"/>
      <c r="D348" s="276"/>
      <c r="E348" s="17"/>
      <c r="F348" s="276"/>
      <c r="G348" s="276"/>
      <c r="H348" s="276"/>
      <c r="I348" s="359"/>
      <c r="J348" s="276"/>
      <c r="K348" s="17"/>
      <c r="L348" s="276"/>
      <c r="M348" s="17"/>
      <c r="N348" s="276"/>
      <c r="O348" s="239"/>
      <c r="P348" s="17"/>
      <c r="Q348" s="276"/>
      <c r="R348" s="17"/>
      <c r="S348" s="276"/>
      <c r="T348" s="17"/>
      <c r="U348" s="276"/>
      <c r="V348" s="17"/>
      <c r="W348" s="276"/>
      <c r="X348" s="239"/>
      <c r="Y348" s="17"/>
      <c r="Z348" s="276"/>
      <c r="AA348" s="17"/>
      <c r="AB348" s="276"/>
      <c r="AC348" s="3"/>
      <c r="AD348" s="193">
        <f t="shared" si="226"/>
        <v>0</v>
      </c>
      <c r="AE348" s="190" t="b">
        <f t="shared" si="227"/>
        <v>1</v>
      </c>
    </row>
    <row r="349" spans="1:31" ht="16.5">
      <c r="A349" s="4">
        <v>23</v>
      </c>
      <c r="B349" s="3" t="s">
        <v>113</v>
      </c>
      <c r="C349" s="17"/>
      <c r="D349" s="276"/>
      <c r="E349" s="17"/>
      <c r="F349" s="276"/>
      <c r="G349" s="276"/>
      <c r="H349" s="276"/>
      <c r="I349" s="359"/>
      <c r="J349" s="276"/>
      <c r="K349" s="17"/>
      <c r="L349" s="276"/>
      <c r="M349" s="17"/>
      <c r="N349" s="276"/>
      <c r="O349" s="239"/>
      <c r="P349" s="17"/>
      <c r="Q349" s="276"/>
      <c r="R349" s="17"/>
      <c r="S349" s="276"/>
      <c r="T349" s="17"/>
      <c r="U349" s="276"/>
      <c r="V349" s="17"/>
      <c r="W349" s="276"/>
      <c r="X349" s="239"/>
      <c r="Y349" s="17"/>
      <c r="Z349" s="276"/>
      <c r="AA349" s="17"/>
      <c r="AB349" s="276"/>
      <c r="AC349" s="3"/>
      <c r="AD349" s="193">
        <f t="shared" si="226"/>
        <v>0</v>
      </c>
      <c r="AE349" s="190" t="b">
        <f t="shared" si="227"/>
        <v>1</v>
      </c>
    </row>
    <row r="350" spans="1:31" ht="16.5">
      <c r="A350" s="2">
        <v>23.01</v>
      </c>
      <c r="B350" s="5" t="s">
        <v>114</v>
      </c>
      <c r="C350" s="262"/>
      <c r="D350" s="271"/>
      <c r="E350" s="262"/>
      <c r="F350" s="271"/>
      <c r="G350" s="271"/>
      <c r="H350" s="271"/>
      <c r="I350" s="539"/>
      <c r="J350" s="271"/>
      <c r="K350" s="262"/>
      <c r="L350" s="271"/>
      <c r="M350" s="262"/>
      <c r="N350" s="271"/>
      <c r="O350" s="249"/>
      <c r="P350" s="262"/>
      <c r="Q350" s="271"/>
      <c r="R350" s="262"/>
      <c r="S350" s="271"/>
      <c r="T350" s="262"/>
      <c r="U350" s="271"/>
      <c r="V350" s="262"/>
      <c r="W350" s="271"/>
      <c r="X350" s="249"/>
      <c r="Y350" s="262"/>
      <c r="Z350" s="271"/>
      <c r="AA350" s="262">
        <f t="shared" ref="AA350:AB376" si="289">Y350+V350+T350</f>
        <v>0</v>
      </c>
      <c r="AB350" s="271">
        <f t="shared" si="289"/>
        <v>0</v>
      </c>
      <c r="AC350" s="5"/>
      <c r="AD350" s="193">
        <f t="shared" si="226"/>
        <v>0</v>
      </c>
      <c r="AE350" s="190" t="b">
        <f t="shared" si="227"/>
        <v>1</v>
      </c>
    </row>
    <row r="351" spans="1:31" ht="16.5">
      <c r="A351" s="2">
        <f>+A350+0.01</f>
        <v>23.020000000000003</v>
      </c>
      <c r="B351" s="5" t="s">
        <v>115</v>
      </c>
      <c r="C351" s="262"/>
      <c r="D351" s="271"/>
      <c r="E351" s="262"/>
      <c r="F351" s="271"/>
      <c r="G351" s="271"/>
      <c r="H351" s="271"/>
      <c r="I351" s="539"/>
      <c r="J351" s="271"/>
      <c r="K351" s="262"/>
      <c r="L351" s="271"/>
      <c r="M351" s="262"/>
      <c r="N351" s="271"/>
      <c r="O351" s="249"/>
      <c r="P351" s="262"/>
      <c r="Q351" s="271"/>
      <c r="R351" s="262"/>
      <c r="S351" s="271"/>
      <c r="T351" s="262"/>
      <c r="U351" s="271"/>
      <c r="V351" s="262"/>
      <c r="W351" s="271"/>
      <c r="X351" s="249"/>
      <c r="Y351" s="262"/>
      <c r="Z351" s="271"/>
      <c r="AA351" s="262">
        <f t="shared" si="289"/>
        <v>0</v>
      </c>
      <c r="AB351" s="271">
        <f t="shared" si="289"/>
        <v>0</v>
      </c>
      <c r="AC351" s="5"/>
      <c r="AD351" s="193">
        <f t="shared" si="226"/>
        <v>0</v>
      </c>
      <c r="AE351" s="190" t="b">
        <f t="shared" si="227"/>
        <v>1</v>
      </c>
    </row>
    <row r="352" spans="1:31" ht="16.5">
      <c r="A352" s="2">
        <f t="shared" ref="A352:A372" si="290">+A351+0.01</f>
        <v>23.030000000000005</v>
      </c>
      <c r="B352" s="5" t="s">
        <v>116</v>
      </c>
      <c r="C352" s="262"/>
      <c r="D352" s="271"/>
      <c r="E352" s="262"/>
      <c r="F352" s="271"/>
      <c r="G352" s="271"/>
      <c r="H352" s="271"/>
      <c r="I352" s="539"/>
      <c r="J352" s="271"/>
      <c r="K352" s="262"/>
      <c r="L352" s="271"/>
      <c r="M352" s="262"/>
      <c r="N352" s="271"/>
      <c r="O352" s="249"/>
      <c r="P352" s="262"/>
      <c r="Q352" s="271"/>
      <c r="R352" s="262"/>
      <c r="S352" s="271"/>
      <c r="T352" s="262"/>
      <c r="U352" s="271"/>
      <c r="V352" s="262"/>
      <c r="W352" s="271"/>
      <c r="X352" s="249"/>
      <c r="Y352" s="262"/>
      <c r="Z352" s="271"/>
      <c r="AA352" s="262">
        <f t="shared" si="289"/>
        <v>0</v>
      </c>
      <c r="AB352" s="271">
        <f t="shared" si="289"/>
        <v>0</v>
      </c>
      <c r="AC352" s="5"/>
      <c r="AD352" s="193">
        <f t="shared" si="226"/>
        <v>0</v>
      </c>
      <c r="AE352" s="190" t="b">
        <f t="shared" si="227"/>
        <v>1</v>
      </c>
    </row>
    <row r="353" spans="1:31" ht="16.5">
      <c r="A353" s="2">
        <f t="shared" si="290"/>
        <v>23.040000000000006</v>
      </c>
      <c r="B353" s="5" t="s">
        <v>117</v>
      </c>
      <c r="C353" s="262"/>
      <c r="D353" s="271"/>
      <c r="E353" s="262"/>
      <c r="F353" s="271"/>
      <c r="G353" s="271"/>
      <c r="H353" s="271"/>
      <c r="I353" s="539"/>
      <c r="J353" s="271"/>
      <c r="K353" s="262"/>
      <c r="L353" s="271"/>
      <c r="M353" s="262"/>
      <c r="N353" s="271"/>
      <c r="O353" s="249"/>
      <c r="P353" s="262"/>
      <c r="Q353" s="271"/>
      <c r="R353" s="262"/>
      <c r="S353" s="271"/>
      <c r="T353" s="262"/>
      <c r="U353" s="271"/>
      <c r="V353" s="262"/>
      <c r="W353" s="271"/>
      <c r="X353" s="249"/>
      <c r="Y353" s="262"/>
      <c r="Z353" s="271"/>
      <c r="AA353" s="262">
        <f t="shared" si="289"/>
        <v>0</v>
      </c>
      <c r="AB353" s="271">
        <f t="shared" si="289"/>
        <v>0</v>
      </c>
      <c r="AC353" s="5"/>
      <c r="AD353" s="193">
        <f t="shared" si="226"/>
        <v>0</v>
      </c>
      <c r="AE353" s="190" t="b">
        <f t="shared" si="227"/>
        <v>1</v>
      </c>
    </row>
    <row r="354" spans="1:31" ht="28.5">
      <c r="A354" s="2">
        <f t="shared" si="290"/>
        <v>23.050000000000008</v>
      </c>
      <c r="B354" s="5" t="s">
        <v>118</v>
      </c>
      <c r="C354" s="262"/>
      <c r="D354" s="271"/>
      <c r="E354" s="262"/>
      <c r="F354" s="271"/>
      <c r="G354" s="271"/>
      <c r="H354" s="271"/>
      <c r="I354" s="539">
        <f t="shared" ref="I354" si="291">C354-E354</f>
        <v>0</v>
      </c>
      <c r="J354" s="271">
        <f t="shared" ref="J354" si="292">D354-F354</f>
        <v>0</v>
      </c>
      <c r="K354" s="262"/>
      <c r="L354" s="271"/>
      <c r="M354" s="262"/>
      <c r="N354" s="271"/>
      <c r="O354" s="229"/>
      <c r="P354" s="262"/>
      <c r="Q354" s="271"/>
      <c r="R354" s="262"/>
      <c r="S354" s="271"/>
      <c r="T354" s="262"/>
      <c r="U354" s="271"/>
      <c r="V354" s="262"/>
      <c r="W354" s="271"/>
      <c r="X354" s="229"/>
      <c r="Y354" s="262"/>
      <c r="Z354" s="271"/>
      <c r="AA354" s="262">
        <f t="shared" si="289"/>
        <v>0</v>
      </c>
      <c r="AB354" s="271">
        <f t="shared" si="289"/>
        <v>0</v>
      </c>
      <c r="AC354" s="5"/>
      <c r="AD354" s="193">
        <f t="shared" si="226"/>
        <v>0</v>
      </c>
      <c r="AE354" s="190" t="b">
        <f t="shared" si="227"/>
        <v>1</v>
      </c>
    </row>
    <row r="355" spans="1:31" ht="16.5">
      <c r="A355" s="2">
        <f t="shared" si="290"/>
        <v>23.060000000000009</v>
      </c>
      <c r="B355" s="5" t="s">
        <v>119</v>
      </c>
      <c r="C355" s="262"/>
      <c r="D355" s="271"/>
      <c r="E355" s="262"/>
      <c r="F355" s="271"/>
      <c r="G355" s="271"/>
      <c r="H355" s="271"/>
      <c r="I355" s="539"/>
      <c r="J355" s="271"/>
      <c r="K355" s="262"/>
      <c r="L355" s="271"/>
      <c r="M355" s="262"/>
      <c r="N355" s="271"/>
      <c r="O355" s="249"/>
      <c r="P355" s="262"/>
      <c r="Q355" s="271"/>
      <c r="R355" s="262"/>
      <c r="S355" s="271"/>
      <c r="T355" s="262"/>
      <c r="U355" s="271"/>
      <c r="V355" s="262"/>
      <c r="W355" s="271"/>
      <c r="X355" s="249"/>
      <c r="Y355" s="262"/>
      <c r="Z355" s="271"/>
      <c r="AA355" s="262">
        <f t="shared" si="289"/>
        <v>0</v>
      </c>
      <c r="AB355" s="271">
        <f t="shared" si="289"/>
        <v>0</v>
      </c>
      <c r="AC355" s="5"/>
      <c r="AD355" s="193">
        <f t="shared" si="226"/>
        <v>0</v>
      </c>
      <c r="AE355" s="190" t="b">
        <f t="shared" si="227"/>
        <v>1</v>
      </c>
    </row>
    <row r="356" spans="1:31" ht="16.5">
      <c r="A356" s="2">
        <f>+A355+0.01</f>
        <v>23.070000000000011</v>
      </c>
      <c r="B356" s="5" t="s">
        <v>120</v>
      </c>
      <c r="C356" s="262"/>
      <c r="D356" s="271"/>
      <c r="E356" s="262"/>
      <c r="F356" s="271"/>
      <c r="G356" s="271"/>
      <c r="H356" s="271"/>
      <c r="I356" s="539"/>
      <c r="J356" s="271"/>
      <c r="K356" s="262"/>
      <c r="L356" s="271"/>
      <c r="M356" s="262"/>
      <c r="N356" s="271"/>
      <c r="O356" s="249"/>
      <c r="P356" s="262"/>
      <c r="Q356" s="271"/>
      <c r="R356" s="262"/>
      <c r="S356" s="271"/>
      <c r="T356" s="262"/>
      <c r="U356" s="271"/>
      <c r="V356" s="262"/>
      <c r="W356" s="271"/>
      <c r="X356" s="249"/>
      <c r="Y356" s="262"/>
      <c r="Z356" s="271"/>
      <c r="AA356" s="262">
        <f t="shared" si="289"/>
        <v>0</v>
      </c>
      <c r="AB356" s="271">
        <f t="shared" si="289"/>
        <v>0</v>
      </c>
      <c r="AC356" s="5"/>
      <c r="AD356" s="193">
        <f t="shared" si="226"/>
        <v>0</v>
      </c>
      <c r="AE356" s="190" t="b">
        <f t="shared" si="227"/>
        <v>1</v>
      </c>
    </row>
    <row r="357" spans="1:31" ht="16.5">
      <c r="A357" s="2">
        <f>+A356+0.01</f>
        <v>23.080000000000013</v>
      </c>
      <c r="B357" s="5" t="s">
        <v>121</v>
      </c>
      <c r="C357" s="264">
        <v>0</v>
      </c>
      <c r="D357" s="265">
        <v>0</v>
      </c>
      <c r="E357" s="264">
        <v>0</v>
      </c>
      <c r="F357" s="265">
        <v>0</v>
      </c>
      <c r="G357" s="265">
        <v>0</v>
      </c>
      <c r="H357" s="265">
        <v>0</v>
      </c>
      <c r="I357" s="539">
        <f t="shared" ref="I357" si="293">C357-E357</f>
        <v>0</v>
      </c>
      <c r="J357" s="271">
        <f t="shared" ref="J357" si="294">D357-F357</f>
        <v>0</v>
      </c>
      <c r="K357" s="264">
        <v>0</v>
      </c>
      <c r="L357" s="265">
        <v>0</v>
      </c>
      <c r="M357" s="264">
        <v>0</v>
      </c>
      <c r="N357" s="265"/>
      <c r="O357" s="265">
        <v>0.03</v>
      </c>
      <c r="P357" s="264"/>
      <c r="Q357" s="265"/>
      <c r="R357" s="264"/>
      <c r="S357" s="265"/>
      <c r="T357" s="264">
        <v>0</v>
      </c>
      <c r="U357" s="265">
        <v>0</v>
      </c>
      <c r="V357" s="264">
        <v>0</v>
      </c>
      <c r="W357" s="265"/>
      <c r="X357" s="265">
        <v>0.03</v>
      </c>
      <c r="Y357" s="264"/>
      <c r="Z357" s="265"/>
      <c r="AA357" s="262">
        <f t="shared" si="289"/>
        <v>0</v>
      </c>
      <c r="AB357" s="271">
        <f t="shared" si="289"/>
        <v>0</v>
      </c>
      <c r="AC357" s="5"/>
      <c r="AD357" s="193">
        <f t="shared" si="226"/>
        <v>0</v>
      </c>
      <c r="AE357" s="190" t="b">
        <f t="shared" si="227"/>
        <v>1</v>
      </c>
    </row>
    <row r="358" spans="1:31" ht="16.5">
      <c r="A358" s="2">
        <v>23.09</v>
      </c>
      <c r="B358" s="5" t="s">
        <v>300</v>
      </c>
      <c r="C358" s="262"/>
      <c r="D358" s="271"/>
      <c r="E358" s="262"/>
      <c r="F358" s="271"/>
      <c r="G358" s="271"/>
      <c r="H358" s="271"/>
      <c r="I358" s="539"/>
      <c r="J358" s="271"/>
      <c r="K358" s="262"/>
      <c r="L358" s="271"/>
      <c r="M358" s="262"/>
      <c r="N358" s="271"/>
      <c r="O358" s="229"/>
      <c r="P358" s="262"/>
      <c r="Q358" s="271"/>
      <c r="R358" s="262"/>
      <c r="S358" s="271"/>
      <c r="T358" s="262"/>
      <c r="U358" s="271"/>
      <c r="V358" s="262"/>
      <c r="W358" s="271"/>
      <c r="X358" s="229"/>
      <c r="Y358" s="262"/>
      <c r="Z358" s="271"/>
      <c r="AA358" s="262">
        <f t="shared" si="289"/>
        <v>0</v>
      </c>
      <c r="AB358" s="271">
        <f t="shared" si="289"/>
        <v>0</v>
      </c>
      <c r="AC358" s="5"/>
      <c r="AD358" s="193">
        <f t="shared" si="226"/>
        <v>0</v>
      </c>
      <c r="AE358" s="190" t="b">
        <f t="shared" si="227"/>
        <v>1</v>
      </c>
    </row>
    <row r="359" spans="1:31" ht="16.5">
      <c r="A359" s="2">
        <f>+A358+0.01</f>
        <v>23.1</v>
      </c>
      <c r="B359" s="5" t="s">
        <v>327</v>
      </c>
      <c r="C359" s="262"/>
      <c r="D359" s="271"/>
      <c r="E359" s="262"/>
      <c r="F359" s="271"/>
      <c r="G359" s="271"/>
      <c r="H359" s="271"/>
      <c r="I359" s="539"/>
      <c r="J359" s="271"/>
      <c r="K359" s="262"/>
      <c r="L359" s="271"/>
      <c r="M359" s="262"/>
      <c r="N359" s="271"/>
      <c r="O359" s="249"/>
      <c r="P359" s="262"/>
      <c r="Q359" s="271"/>
      <c r="R359" s="262"/>
      <c r="S359" s="271"/>
      <c r="T359" s="262"/>
      <c r="U359" s="271"/>
      <c r="V359" s="262"/>
      <c r="W359" s="271"/>
      <c r="X359" s="249"/>
      <c r="Y359" s="262"/>
      <c r="Z359" s="271"/>
      <c r="AA359" s="262">
        <f t="shared" si="289"/>
        <v>0</v>
      </c>
      <c r="AB359" s="271">
        <f t="shared" si="289"/>
        <v>0</v>
      </c>
      <c r="AC359" s="5"/>
      <c r="AD359" s="193">
        <f t="shared" si="226"/>
        <v>0</v>
      </c>
      <c r="AE359" s="190" t="b">
        <f t="shared" si="227"/>
        <v>1</v>
      </c>
    </row>
    <row r="360" spans="1:31" ht="16.5">
      <c r="A360" s="2">
        <f t="shared" si="290"/>
        <v>23.110000000000003</v>
      </c>
      <c r="B360" s="5" t="s">
        <v>122</v>
      </c>
      <c r="C360" s="262"/>
      <c r="D360" s="271"/>
      <c r="E360" s="262"/>
      <c r="F360" s="271"/>
      <c r="G360" s="271"/>
      <c r="H360" s="271"/>
      <c r="I360" s="539"/>
      <c r="J360" s="271"/>
      <c r="K360" s="262"/>
      <c r="L360" s="271"/>
      <c r="M360" s="262"/>
      <c r="N360" s="271"/>
      <c r="O360" s="249"/>
      <c r="P360" s="262"/>
      <c r="Q360" s="271"/>
      <c r="R360" s="262"/>
      <c r="S360" s="271"/>
      <c r="T360" s="262"/>
      <c r="U360" s="271"/>
      <c r="V360" s="262"/>
      <c r="W360" s="271"/>
      <c r="X360" s="249"/>
      <c r="Y360" s="262"/>
      <c r="Z360" s="271"/>
      <c r="AA360" s="262">
        <f t="shared" si="289"/>
        <v>0</v>
      </c>
      <c r="AB360" s="271">
        <f t="shared" si="289"/>
        <v>0</v>
      </c>
      <c r="AC360" s="5"/>
      <c r="AD360" s="193">
        <f t="shared" si="226"/>
        <v>0</v>
      </c>
      <c r="AE360" s="190" t="b">
        <f t="shared" si="227"/>
        <v>1</v>
      </c>
    </row>
    <row r="361" spans="1:31" ht="16.5">
      <c r="A361" s="2">
        <f t="shared" si="290"/>
        <v>23.120000000000005</v>
      </c>
      <c r="B361" s="5" t="s">
        <v>273</v>
      </c>
      <c r="C361" s="262"/>
      <c r="D361" s="271"/>
      <c r="E361" s="262"/>
      <c r="F361" s="271"/>
      <c r="G361" s="271"/>
      <c r="H361" s="271"/>
      <c r="I361" s="539"/>
      <c r="J361" s="271"/>
      <c r="K361" s="262"/>
      <c r="L361" s="271"/>
      <c r="M361" s="262"/>
      <c r="N361" s="271"/>
      <c r="O361" s="249"/>
      <c r="P361" s="262"/>
      <c r="Q361" s="271"/>
      <c r="R361" s="262"/>
      <c r="S361" s="271"/>
      <c r="T361" s="262"/>
      <c r="U361" s="271"/>
      <c r="V361" s="262"/>
      <c r="W361" s="271"/>
      <c r="X361" s="249"/>
      <c r="Y361" s="262"/>
      <c r="Z361" s="271"/>
      <c r="AA361" s="262">
        <f t="shared" si="289"/>
        <v>0</v>
      </c>
      <c r="AB361" s="271">
        <f t="shared" si="289"/>
        <v>0</v>
      </c>
      <c r="AC361" s="5"/>
      <c r="AD361" s="193">
        <f t="shared" si="226"/>
        <v>0</v>
      </c>
      <c r="AE361" s="190" t="b">
        <f t="shared" si="227"/>
        <v>1</v>
      </c>
    </row>
    <row r="362" spans="1:31" ht="16.5">
      <c r="A362" s="2">
        <f t="shared" si="290"/>
        <v>23.130000000000006</v>
      </c>
      <c r="B362" s="5" t="s">
        <v>296</v>
      </c>
      <c r="C362" s="262"/>
      <c r="D362" s="271"/>
      <c r="E362" s="262"/>
      <c r="F362" s="271"/>
      <c r="G362" s="271"/>
      <c r="H362" s="271"/>
      <c r="I362" s="539"/>
      <c r="J362" s="271"/>
      <c r="K362" s="262"/>
      <c r="L362" s="271"/>
      <c r="M362" s="262"/>
      <c r="N362" s="271"/>
      <c r="O362" s="249"/>
      <c r="P362" s="262"/>
      <c r="Q362" s="271"/>
      <c r="R362" s="262"/>
      <c r="S362" s="271"/>
      <c r="T362" s="262"/>
      <c r="U362" s="271"/>
      <c r="V362" s="262"/>
      <c r="W362" s="271"/>
      <c r="X362" s="249"/>
      <c r="Y362" s="262"/>
      <c r="Z362" s="271"/>
      <c r="AA362" s="262">
        <f t="shared" si="289"/>
        <v>0</v>
      </c>
      <c r="AB362" s="271">
        <f t="shared" si="289"/>
        <v>0</v>
      </c>
      <c r="AC362" s="5"/>
      <c r="AD362" s="193">
        <f t="shared" si="226"/>
        <v>0</v>
      </c>
      <c r="AE362" s="190" t="b">
        <f t="shared" si="227"/>
        <v>1</v>
      </c>
    </row>
    <row r="363" spans="1:31" ht="16.5">
      <c r="A363" s="2">
        <f t="shared" si="290"/>
        <v>23.140000000000008</v>
      </c>
      <c r="B363" s="5" t="s">
        <v>123</v>
      </c>
      <c r="C363" s="262"/>
      <c r="D363" s="271"/>
      <c r="E363" s="262"/>
      <c r="F363" s="271"/>
      <c r="G363" s="271"/>
      <c r="H363" s="271"/>
      <c r="I363" s="539"/>
      <c r="J363" s="271"/>
      <c r="K363" s="262"/>
      <c r="L363" s="271"/>
      <c r="M363" s="262"/>
      <c r="N363" s="271"/>
      <c r="O363" s="250"/>
      <c r="P363" s="262"/>
      <c r="Q363" s="271"/>
      <c r="R363" s="262"/>
      <c r="S363" s="271"/>
      <c r="T363" s="262"/>
      <c r="U363" s="271"/>
      <c r="V363" s="262"/>
      <c r="W363" s="271"/>
      <c r="X363" s="250"/>
      <c r="Y363" s="262"/>
      <c r="Z363" s="271"/>
      <c r="AA363" s="262">
        <f t="shared" si="289"/>
        <v>0</v>
      </c>
      <c r="AB363" s="271">
        <f t="shared" si="289"/>
        <v>0</v>
      </c>
      <c r="AC363" s="5"/>
      <c r="AD363" s="193">
        <f t="shared" si="226"/>
        <v>0</v>
      </c>
      <c r="AE363" s="190" t="b">
        <f t="shared" si="227"/>
        <v>1</v>
      </c>
    </row>
    <row r="364" spans="1:31" ht="16.5">
      <c r="A364" s="2">
        <f t="shared" si="290"/>
        <v>23.150000000000009</v>
      </c>
      <c r="B364" s="7" t="s">
        <v>124</v>
      </c>
      <c r="C364" s="540"/>
      <c r="D364" s="656"/>
      <c r="E364" s="540"/>
      <c r="F364" s="656"/>
      <c r="G364" s="656"/>
      <c r="H364" s="656"/>
      <c r="I364" s="542"/>
      <c r="J364" s="656"/>
      <c r="K364" s="540"/>
      <c r="L364" s="656"/>
      <c r="M364" s="540"/>
      <c r="N364" s="656"/>
      <c r="O364" s="249"/>
      <c r="P364" s="540"/>
      <c r="Q364" s="656"/>
      <c r="R364" s="540"/>
      <c r="S364" s="656"/>
      <c r="T364" s="540"/>
      <c r="U364" s="656"/>
      <c r="V364" s="540"/>
      <c r="W364" s="656"/>
      <c r="X364" s="249"/>
      <c r="Y364" s="540"/>
      <c r="Z364" s="656"/>
      <c r="AA364" s="262">
        <f t="shared" si="289"/>
        <v>0</v>
      </c>
      <c r="AB364" s="271">
        <f t="shared" si="289"/>
        <v>0</v>
      </c>
      <c r="AC364" s="7"/>
      <c r="AD364" s="193">
        <f t="shared" si="226"/>
        <v>0</v>
      </c>
      <c r="AE364" s="190" t="b">
        <f t="shared" si="227"/>
        <v>1</v>
      </c>
    </row>
    <row r="365" spans="1:31" ht="28.5">
      <c r="A365" s="2">
        <f t="shared" si="290"/>
        <v>23.160000000000011</v>
      </c>
      <c r="B365" s="30" t="s">
        <v>125</v>
      </c>
      <c r="C365" s="588"/>
      <c r="D365" s="673"/>
      <c r="E365" s="588"/>
      <c r="F365" s="673"/>
      <c r="G365" s="673"/>
      <c r="H365" s="673"/>
      <c r="I365" s="589"/>
      <c r="J365" s="673"/>
      <c r="K365" s="588"/>
      <c r="L365" s="673"/>
      <c r="M365" s="588"/>
      <c r="N365" s="673"/>
      <c r="O365" s="249"/>
      <c r="P365" s="588"/>
      <c r="Q365" s="673"/>
      <c r="R365" s="588"/>
      <c r="S365" s="673"/>
      <c r="T365" s="588"/>
      <c r="U365" s="673"/>
      <c r="V365" s="588"/>
      <c r="W365" s="673"/>
      <c r="X365" s="249">
        <v>0.03</v>
      </c>
      <c r="Y365" s="588"/>
      <c r="Z365" s="673"/>
      <c r="AA365" s="262">
        <f t="shared" si="289"/>
        <v>0</v>
      </c>
      <c r="AB365" s="271">
        <f t="shared" si="289"/>
        <v>0</v>
      </c>
      <c r="AC365" s="30"/>
      <c r="AD365" s="193">
        <f t="shared" si="226"/>
        <v>0</v>
      </c>
      <c r="AE365" s="190" t="b">
        <f t="shared" si="227"/>
        <v>1</v>
      </c>
    </row>
    <row r="366" spans="1:31" ht="28.5">
      <c r="A366" s="2">
        <f t="shared" si="290"/>
        <v>23.170000000000012</v>
      </c>
      <c r="B366" s="30" t="s">
        <v>126</v>
      </c>
      <c r="C366" s="264">
        <v>0</v>
      </c>
      <c r="D366" s="265">
        <v>0</v>
      </c>
      <c r="E366" s="264">
        <v>0</v>
      </c>
      <c r="F366" s="265">
        <v>0</v>
      </c>
      <c r="G366" s="265">
        <v>0</v>
      </c>
      <c r="H366" s="265">
        <v>0</v>
      </c>
      <c r="I366" s="571">
        <v>0</v>
      </c>
      <c r="J366" s="265">
        <v>0</v>
      </c>
      <c r="K366" s="264">
        <v>0</v>
      </c>
      <c r="L366" s="265">
        <v>0</v>
      </c>
      <c r="M366" s="264">
        <v>0</v>
      </c>
      <c r="N366" s="265">
        <v>0</v>
      </c>
      <c r="O366" s="269"/>
      <c r="P366" s="264"/>
      <c r="Q366" s="265"/>
      <c r="R366" s="264"/>
      <c r="S366" s="265"/>
      <c r="T366" s="264">
        <v>0</v>
      </c>
      <c r="U366" s="265">
        <v>0</v>
      </c>
      <c r="V366" s="264">
        <v>0</v>
      </c>
      <c r="W366" s="265">
        <v>0</v>
      </c>
      <c r="X366" s="269">
        <v>0.03</v>
      </c>
      <c r="Y366" s="264"/>
      <c r="Z366" s="265"/>
      <c r="AA366" s="262">
        <f t="shared" si="289"/>
        <v>0</v>
      </c>
      <c r="AB366" s="271">
        <f t="shared" si="289"/>
        <v>0</v>
      </c>
      <c r="AC366" s="30"/>
      <c r="AD366" s="193">
        <f t="shared" si="226"/>
        <v>0</v>
      </c>
      <c r="AE366" s="190" t="b">
        <f t="shared" si="227"/>
        <v>1</v>
      </c>
    </row>
    <row r="367" spans="1:31" ht="28.5">
      <c r="A367" s="2">
        <f t="shared" si="290"/>
        <v>23.180000000000014</v>
      </c>
      <c r="B367" s="30" t="s">
        <v>127</v>
      </c>
      <c r="C367" s="588"/>
      <c r="D367" s="673"/>
      <c r="E367" s="588"/>
      <c r="F367" s="673"/>
      <c r="G367" s="673"/>
      <c r="H367" s="673"/>
      <c r="I367" s="589"/>
      <c r="J367" s="673"/>
      <c r="K367" s="588"/>
      <c r="L367" s="673"/>
      <c r="M367" s="588"/>
      <c r="N367" s="673"/>
      <c r="O367" s="252"/>
      <c r="P367" s="588"/>
      <c r="Q367" s="673"/>
      <c r="R367" s="588"/>
      <c r="S367" s="673"/>
      <c r="T367" s="588"/>
      <c r="U367" s="673"/>
      <c r="V367" s="588"/>
      <c r="W367" s="673"/>
      <c r="X367" s="252"/>
      <c r="Y367" s="588"/>
      <c r="Z367" s="673"/>
      <c r="AA367" s="262">
        <f t="shared" si="289"/>
        <v>0</v>
      </c>
      <c r="AB367" s="271">
        <f t="shared" si="289"/>
        <v>0</v>
      </c>
      <c r="AC367" s="30"/>
      <c r="AD367" s="193">
        <f t="shared" si="226"/>
        <v>0</v>
      </c>
      <c r="AE367" s="190" t="b">
        <f t="shared" si="227"/>
        <v>1</v>
      </c>
    </row>
    <row r="368" spans="1:31" ht="16.5">
      <c r="A368" s="2">
        <f t="shared" si="290"/>
        <v>23.190000000000015</v>
      </c>
      <c r="B368" s="7" t="s">
        <v>128</v>
      </c>
      <c r="C368" s="540"/>
      <c r="D368" s="656"/>
      <c r="E368" s="540"/>
      <c r="F368" s="656"/>
      <c r="G368" s="656"/>
      <c r="H368" s="656"/>
      <c r="I368" s="542"/>
      <c r="J368" s="656"/>
      <c r="K368" s="540"/>
      <c r="L368" s="656"/>
      <c r="M368" s="540"/>
      <c r="N368" s="656"/>
      <c r="O368" s="249"/>
      <c r="P368" s="540"/>
      <c r="Q368" s="656"/>
      <c r="R368" s="540"/>
      <c r="S368" s="656"/>
      <c r="T368" s="540"/>
      <c r="U368" s="656"/>
      <c r="V368" s="540"/>
      <c r="W368" s="656"/>
      <c r="X368" s="249"/>
      <c r="Y368" s="540"/>
      <c r="Z368" s="656"/>
      <c r="AA368" s="262">
        <f t="shared" si="289"/>
        <v>0</v>
      </c>
      <c r="AB368" s="271">
        <f t="shared" si="289"/>
        <v>0</v>
      </c>
      <c r="AC368" s="7"/>
      <c r="AD368" s="193">
        <f t="shared" si="226"/>
        <v>0</v>
      </c>
      <c r="AE368" s="190" t="b">
        <f t="shared" si="227"/>
        <v>1</v>
      </c>
    </row>
    <row r="369" spans="1:31" ht="16.5">
      <c r="A369" s="2">
        <f t="shared" si="290"/>
        <v>23.200000000000017</v>
      </c>
      <c r="B369" s="7" t="s">
        <v>129</v>
      </c>
      <c r="C369" s="540"/>
      <c r="D369" s="656"/>
      <c r="E369" s="540"/>
      <c r="F369" s="656"/>
      <c r="G369" s="656"/>
      <c r="H369" s="656"/>
      <c r="I369" s="542"/>
      <c r="J369" s="656"/>
      <c r="K369" s="540"/>
      <c r="L369" s="656"/>
      <c r="M369" s="540"/>
      <c r="N369" s="656"/>
      <c r="O369" s="249"/>
      <c r="P369" s="540"/>
      <c r="Q369" s="656"/>
      <c r="R369" s="540"/>
      <c r="S369" s="656"/>
      <c r="T369" s="540"/>
      <c r="U369" s="656"/>
      <c r="V369" s="540"/>
      <c r="W369" s="656"/>
      <c r="X369" s="249"/>
      <c r="Y369" s="540"/>
      <c r="Z369" s="656"/>
      <c r="AA369" s="262">
        <f t="shared" si="289"/>
        <v>0</v>
      </c>
      <c r="AB369" s="271">
        <f t="shared" si="289"/>
        <v>0</v>
      </c>
      <c r="AC369" s="7"/>
      <c r="AD369" s="193">
        <f t="shared" si="226"/>
        <v>0</v>
      </c>
      <c r="AE369" s="190" t="b">
        <f t="shared" si="227"/>
        <v>1</v>
      </c>
    </row>
    <row r="370" spans="1:31" ht="16.5">
      <c r="A370" s="2">
        <f t="shared" si="290"/>
        <v>23.210000000000019</v>
      </c>
      <c r="B370" s="5" t="s">
        <v>134</v>
      </c>
      <c r="C370" s="540"/>
      <c r="D370" s="656"/>
      <c r="E370" s="540"/>
      <c r="F370" s="656"/>
      <c r="G370" s="656"/>
      <c r="H370" s="656"/>
      <c r="I370" s="542"/>
      <c r="J370" s="656"/>
      <c r="K370" s="540"/>
      <c r="L370" s="656"/>
      <c r="M370" s="540"/>
      <c r="N370" s="656"/>
      <c r="O370" s="230"/>
      <c r="P370" s="540"/>
      <c r="Q370" s="656"/>
      <c r="R370" s="540"/>
      <c r="S370" s="656"/>
      <c r="T370" s="540"/>
      <c r="U370" s="656"/>
      <c r="V370" s="540"/>
      <c r="W370" s="656"/>
      <c r="X370" s="230"/>
      <c r="Y370" s="540"/>
      <c r="Z370" s="656"/>
      <c r="AA370" s="262">
        <f t="shared" si="289"/>
        <v>0</v>
      </c>
      <c r="AB370" s="271">
        <f t="shared" si="289"/>
        <v>0</v>
      </c>
      <c r="AC370" s="7"/>
      <c r="AD370" s="193">
        <f t="shared" si="226"/>
        <v>0</v>
      </c>
      <c r="AE370" s="190" t="b">
        <f t="shared" si="227"/>
        <v>1</v>
      </c>
    </row>
    <row r="371" spans="1:31" ht="16.5">
      <c r="A371" s="2">
        <f t="shared" si="290"/>
        <v>23.22000000000002</v>
      </c>
      <c r="B371" s="5" t="s">
        <v>135</v>
      </c>
      <c r="C371" s="540"/>
      <c r="D371" s="656"/>
      <c r="E371" s="540"/>
      <c r="F371" s="656"/>
      <c r="G371" s="656"/>
      <c r="H371" s="656"/>
      <c r="I371" s="542"/>
      <c r="J371" s="656"/>
      <c r="K371" s="540"/>
      <c r="L371" s="656"/>
      <c r="M371" s="540"/>
      <c r="N371" s="656"/>
      <c r="O371" s="230"/>
      <c r="P371" s="540"/>
      <c r="Q371" s="656"/>
      <c r="R371" s="540"/>
      <c r="S371" s="656"/>
      <c r="T371" s="540"/>
      <c r="U371" s="656"/>
      <c r="V371" s="540"/>
      <c r="W371" s="656"/>
      <c r="X371" s="230"/>
      <c r="Y371" s="540"/>
      <c r="Z371" s="656"/>
      <c r="AA371" s="262">
        <f t="shared" si="289"/>
        <v>0</v>
      </c>
      <c r="AB371" s="271">
        <f t="shared" si="289"/>
        <v>0</v>
      </c>
      <c r="AC371" s="7"/>
      <c r="AD371" s="193">
        <f t="shared" si="226"/>
        <v>0</v>
      </c>
      <c r="AE371" s="190" t="b">
        <f t="shared" si="227"/>
        <v>1</v>
      </c>
    </row>
    <row r="372" spans="1:31" ht="28.5">
      <c r="A372" s="2">
        <f t="shared" si="290"/>
        <v>23.230000000000022</v>
      </c>
      <c r="B372" s="5" t="s">
        <v>136</v>
      </c>
      <c r="C372" s="540"/>
      <c r="D372" s="656"/>
      <c r="E372" s="540"/>
      <c r="F372" s="656"/>
      <c r="G372" s="656"/>
      <c r="H372" s="656"/>
      <c r="I372" s="542"/>
      <c r="J372" s="656"/>
      <c r="K372" s="540"/>
      <c r="L372" s="656"/>
      <c r="M372" s="540"/>
      <c r="N372" s="656"/>
      <c r="O372" s="230"/>
      <c r="P372" s="540"/>
      <c r="Q372" s="656"/>
      <c r="R372" s="540"/>
      <c r="S372" s="656"/>
      <c r="T372" s="540"/>
      <c r="U372" s="656"/>
      <c r="V372" s="540"/>
      <c r="W372" s="656"/>
      <c r="X372" s="230"/>
      <c r="Y372" s="540"/>
      <c r="Z372" s="656"/>
      <c r="AA372" s="262">
        <f t="shared" si="289"/>
        <v>0</v>
      </c>
      <c r="AB372" s="271">
        <f t="shared" si="289"/>
        <v>0</v>
      </c>
      <c r="AC372" s="7"/>
      <c r="AD372" s="193">
        <f t="shared" si="226"/>
        <v>0</v>
      </c>
      <c r="AE372" s="190" t="b">
        <f t="shared" si="227"/>
        <v>1</v>
      </c>
    </row>
    <row r="373" spans="1:31" ht="30">
      <c r="A373" s="2"/>
      <c r="B373" s="31" t="s">
        <v>372</v>
      </c>
      <c r="C373" s="540"/>
      <c r="D373" s="656"/>
      <c r="E373" s="540"/>
      <c r="F373" s="656"/>
      <c r="G373" s="656"/>
      <c r="H373" s="656"/>
      <c r="I373" s="542"/>
      <c r="J373" s="656"/>
      <c r="K373" s="540"/>
      <c r="L373" s="656"/>
      <c r="M373" s="540"/>
      <c r="N373" s="656"/>
      <c r="O373" s="230"/>
      <c r="P373" s="540"/>
      <c r="Q373" s="656"/>
      <c r="R373" s="540"/>
      <c r="S373" s="656"/>
      <c r="T373" s="540"/>
      <c r="U373" s="656"/>
      <c r="V373" s="540"/>
      <c r="W373" s="656"/>
      <c r="X373" s="230"/>
      <c r="Y373" s="540"/>
      <c r="Z373" s="656"/>
      <c r="AA373" s="262">
        <f t="shared" si="289"/>
        <v>0</v>
      </c>
      <c r="AB373" s="271">
        <f t="shared" si="289"/>
        <v>0</v>
      </c>
      <c r="AC373" s="7"/>
      <c r="AD373" s="193">
        <f t="shared" si="226"/>
        <v>0</v>
      </c>
      <c r="AE373" s="190" t="b">
        <f t="shared" si="227"/>
        <v>1</v>
      </c>
    </row>
    <row r="374" spans="1:31" ht="16.5">
      <c r="A374" s="2"/>
      <c r="B374" s="31" t="s">
        <v>349</v>
      </c>
      <c r="C374" s="264">
        <v>0</v>
      </c>
      <c r="D374" s="265">
        <v>0</v>
      </c>
      <c r="E374" s="264">
        <v>0</v>
      </c>
      <c r="F374" s="265">
        <v>0</v>
      </c>
      <c r="G374" s="265">
        <v>0</v>
      </c>
      <c r="H374" s="265">
        <v>0</v>
      </c>
      <c r="I374" s="571">
        <v>0</v>
      </c>
      <c r="J374" s="265">
        <v>0</v>
      </c>
      <c r="K374" s="264">
        <v>0</v>
      </c>
      <c r="L374" s="265">
        <v>0</v>
      </c>
      <c r="M374" s="264">
        <v>0</v>
      </c>
      <c r="N374" s="265">
        <v>0</v>
      </c>
      <c r="O374" s="269">
        <v>0</v>
      </c>
      <c r="P374" s="264">
        <v>0</v>
      </c>
      <c r="Q374" s="265">
        <f t="shared" ref="Q374:Q376" si="295">P374*O374</f>
        <v>0</v>
      </c>
      <c r="R374" s="264">
        <f t="shared" ref="R374:R376" si="296">P374</f>
        <v>0</v>
      </c>
      <c r="S374" s="265">
        <f t="shared" ref="S374:S376" si="297">Q374</f>
        <v>0</v>
      </c>
      <c r="T374" s="264">
        <v>0</v>
      </c>
      <c r="U374" s="265">
        <v>0</v>
      </c>
      <c r="V374" s="264">
        <v>0</v>
      </c>
      <c r="W374" s="265">
        <v>0</v>
      </c>
      <c r="X374" s="269"/>
      <c r="Y374" s="264">
        <v>0</v>
      </c>
      <c r="Z374" s="265">
        <f t="shared" ref="Z374:Z376" si="298">Y374*X374</f>
        <v>0</v>
      </c>
      <c r="AA374" s="262">
        <f t="shared" si="289"/>
        <v>0</v>
      </c>
      <c r="AB374" s="271">
        <f t="shared" si="289"/>
        <v>0</v>
      </c>
      <c r="AC374" s="7"/>
      <c r="AD374" s="193">
        <f t="shared" si="226"/>
        <v>0</v>
      </c>
      <c r="AE374" s="190" t="b">
        <f t="shared" si="227"/>
        <v>1</v>
      </c>
    </row>
    <row r="375" spans="1:31" ht="16.5">
      <c r="A375" s="2"/>
      <c r="B375" s="31" t="s">
        <v>373</v>
      </c>
      <c r="C375" s="264">
        <v>0</v>
      </c>
      <c r="D375" s="265">
        <v>0</v>
      </c>
      <c r="E375" s="264">
        <v>0</v>
      </c>
      <c r="F375" s="265">
        <v>0</v>
      </c>
      <c r="G375" s="265">
        <v>0</v>
      </c>
      <c r="H375" s="265">
        <v>0</v>
      </c>
      <c r="I375" s="571">
        <v>0</v>
      </c>
      <c r="J375" s="265">
        <v>0</v>
      </c>
      <c r="K375" s="264">
        <v>0</v>
      </c>
      <c r="L375" s="265">
        <v>0</v>
      </c>
      <c r="M375" s="264">
        <v>0</v>
      </c>
      <c r="N375" s="265">
        <v>0</v>
      </c>
      <c r="O375" s="269">
        <v>0</v>
      </c>
      <c r="P375" s="264">
        <v>0</v>
      </c>
      <c r="Q375" s="265">
        <f t="shared" si="295"/>
        <v>0</v>
      </c>
      <c r="R375" s="264">
        <f t="shared" si="296"/>
        <v>0</v>
      </c>
      <c r="S375" s="265">
        <f t="shared" si="297"/>
        <v>0</v>
      </c>
      <c r="T375" s="264">
        <v>0</v>
      </c>
      <c r="U375" s="265">
        <v>0</v>
      </c>
      <c r="V375" s="264">
        <v>0</v>
      </c>
      <c r="W375" s="265">
        <v>0</v>
      </c>
      <c r="X375" s="269"/>
      <c r="Y375" s="264">
        <v>0</v>
      </c>
      <c r="Z375" s="265">
        <f t="shared" si="298"/>
        <v>0</v>
      </c>
      <c r="AA375" s="262">
        <f t="shared" si="289"/>
        <v>0</v>
      </c>
      <c r="AB375" s="271">
        <f t="shared" si="289"/>
        <v>0</v>
      </c>
      <c r="AC375" s="7"/>
      <c r="AD375" s="193">
        <f t="shared" si="226"/>
        <v>0</v>
      </c>
      <c r="AE375" s="190" t="b">
        <f t="shared" si="227"/>
        <v>1</v>
      </c>
    </row>
    <row r="376" spans="1:31" ht="16.5">
      <c r="A376" s="2"/>
      <c r="B376" s="31" t="s">
        <v>296</v>
      </c>
      <c r="C376" s="264">
        <v>0</v>
      </c>
      <c r="D376" s="265">
        <v>0</v>
      </c>
      <c r="E376" s="264">
        <v>0</v>
      </c>
      <c r="F376" s="265">
        <v>0</v>
      </c>
      <c r="G376" s="265">
        <v>0</v>
      </c>
      <c r="H376" s="265">
        <v>0</v>
      </c>
      <c r="I376" s="571">
        <v>0</v>
      </c>
      <c r="J376" s="265">
        <v>0</v>
      </c>
      <c r="K376" s="264">
        <v>0</v>
      </c>
      <c r="L376" s="265">
        <v>0</v>
      </c>
      <c r="M376" s="264">
        <v>0</v>
      </c>
      <c r="N376" s="265">
        <v>0</v>
      </c>
      <c r="O376" s="269">
        <v>0</v>
      </c>
      <c r="P376" s="264">
        <v>0</v>
      </c>
      <c r="Q376" s="265">
        <f t="shared" si="295"/>
        <v>0</v>
      </c>
      <c r="R376" s="264">
        <f t="shared" si="296"/>
        <v>0</v>
      </c>
      <c r="S376" s="265">
        <f t="shared" si="297"/>
        <v>0</v>
      </c>
      <c r="T376" s="264">
        <v>0</v>
      </c>
      <c r="U376" s="265">
        <v>0</v>
      </c>
      <c r="V376" s="264">
        <v>0</v>
      </c>
      <c r="W376" s="265">
        <v>0</v>
      </c>
      <c r="X376" s="269"/>
      <c r="Y376" s="264">
        <v>0</v>
      </c>
      <c r="Z376" s="265">
        <f t="shared" si="298"/>
        <v>0</v>
      </c>
      <c r="AA376" s="262">
        <f t="shared" si="289"/>
        <v>0</v>
      </c>
      <c r="AB376" s="271">
        <f t="shared" si="289"/>
        <v>0</v>
      </c>
      <c r="AC376" s="7"/>
      <c r="AD376" s="193">
        <f t="shared" si="226"/>
        <v>0</v>
      </c>
      <c r="AE376" s="190" t="b">
        <f t="shared" si="227"/>
        <v>1</v>
      </c>
    </row>
    <row r="377" spans="1:31" ht="28.5">
      <c r="A377" s="2">
        <v>23.24</v>
      </c>
      <c r="B377" s="8" t="s">
        <v>130</v>
      </c>
      <c r="C377" s="270"/>
      <c r="D377" s="657"/>
      <c r="E377" s="270"/>
      <c r="F377" s="657"/>
      <c r="G377" s="657"/>
      <c r="H377" s="657"/>
      <c r="I377" s="543"/>
      <c r="J377" s="657"/>
      <c r="K377" s="270"/>
      <c r="L377" s="657"/>
      <c r="M377" s="270"/>
      <c r="N377" s="657"/>
      <c r="O377" s="231"/>
      <c r="P377" s="270"/>
      <c r="Q377" s="657"/>
      <c r="R377" s="270"/>
      <c r="S377" s="657"/>
      <c r="T377" s="270"/>
      <c r="U377" s="657"/>
      <c r="V377" s="270"/>
      <c r="W377" s="657"/>
      <c r="X377" s="231"/>
      <c r="Y377" s="270"/>
      <c r="Z377" s="657"/>
      <c r="AA377" s="270"/>
      <c r="AB377" s="657"/>
      <c r="AC377" s="8"/>
      <c r="AD377" s="193">
        <f t="shared" si="226"/>
        <v>0</v>
      </c>
      <c r="AE377" s="190" t="b">
        <f t="shared" si="227"/>
        <v>1</v>
      </c>
    </row>
    <row r="378" spans="1:31" ht="57">
      <c r="A378" s="2"/>
      <c r="B378" s="7" t="s">
        <v>131</v>
      </c>
      <c r="C378" s="540"/>
      <c r="D378" s="656"/>
      <c r="E378" s="540"/>
      <c r="F378" s="656"/>
      <c r="G378" s="656"/>
      <c r="H378" s="656"/>
      <c r="I378" s="542"/>
      <c r="J378" s="656"/>
      <c r="K378" s="540"/>
      <c r="L378" s="656"/>
      <c r="M378" s="540"/>
      <c r="N378" s="656"/>
      <c r="O378" s="249"/>
      <c r="P378" s="540"/>
      <c r="Q378" s="656"/>
      <c r="R378" s="540"/>
      <c r="S378" s="656"/>
      <c r="T378" s="540"/>
      <c r="U378" s="656"/>
      <c r="V378" s="540"/>
      <c r="W378" s="656"/>
      <c r="X378" s="249"/>
      <c r="Y378" s="540"/>
      <c r="Z378" s="656"/>
      <c r="AA378" s="262">
        <f t="shared" ref="AA378:AB382" si="299">Y378+V378+T378</f>
        <v>0</v>
      </c>
      <c r="AB378" s="271">
        <f t="shared" si="299"/>
        <v>0</v>
      </c>
      <c r="AC378" s="7"/>
      <c r="AD378" s="193">
        <f t="shared" si="226"/>
        <v>0</v>
      </c>
      <c r="AE378" s="190" t="b">
        <f t="shared" si="227"/>
        <v>1</v>
      </c>
    </row>
    <row r="379" spans="1:31" ht="28.5">
      <c r="A379" s="2"/>
      <c r="B379" s="7" t="s">
        <v>132</v>
      </c>
      <c r="C379" s="540"/>
      <c r="D379" s="656"/>
      <c r="E379" s="540"/>
      <c r="F379" s="656"/>
      <c r="G379" s="656"/>
      <c r="H379" s="656"/>
      <c r="I379" s="542"/>
      <c r="J379" s="656"/>
      <c r="K379" s="540"/>
      <c r="L379" s="656"/>
      <c r="M379" s="540"/>
      <c r="N379" s="656"/>
      <c r="O379" s="249"/>
      <c r="P379" s="540"/>
      <c r="Q379" s="656"/>
      <c r="R379" s="540"/>
      <c r="S379" s="656"/>
      <c r="T379" s="540"/>
      <c r="U379" s="656"/>
      <c r="V379" s="540"/>
      <c r="W379" s="656"/>
      <c r="X379" s="249"/>
      <c r="Y379" s="540"/>
      <c r="Z379" s="656"/>
      <c r="AA379" s="262">
        <f t="shared" si="299"/>
        <v>0</v>
      </c>
      <c r="AB379" s="271">
        <f t="shared" si="299"/>
        <v>0</v>
      </c>
      <c r="AC379" s="7"/>
      <c r="AD379" s="193">
        <f t="shared" si="226"/>
        <v>0</v>
      </c>
      <c r="AE379" s="190" t="b">
        <f t="shared" si="227"/>
        <v>1</v>
      </c>
    </row>
    <row r="380" spans="1:31" ht="28.5">
      <c r="A380" s="2"/>
      <c r="B380" s="7" t="s">
        <v>133</v>
      </c>
      <c r="C380" s="540"/>
      <c r="D380" s="656"/>
      <c r="E380" s="540"/>
      <c r="F380" s="656"/>
      <c r="G380" s="656"/>
      <c r="H380" s="656"/>
      <c r="I380" s="542"/>
      <c r="J380" s="656"/>
      <c r="K380" s="540"/>
      <c r="L380" s="656"/>
      <c r="M380" s="540"/>
      <c r="N380" s="656"/>
      <c r="O380" s="230"/>
      <c r="P380" s="540"/>
      <c r="Q380" s="656"/>
      <c r="R380" s="540"/>
      <c r="S380" s="656"/>
      <c r="T380" s="540"/>
      <c r="U380" s="656"/>
      <c r="V380" s="540"/>
      <c r="W380" s="656"/>
      <c r="X380" s="230"/>
      <c r="Y380" s="540"/>
      <c r="Z380" s="656"/>
      <c r="AA380" s="262">
        <f t="shared" si="299"/>
        <v>0</v>
      </c>
      <c r="AB380" s="271">
        <f t="shared" si="299"/>
        <v>0</v>
      </c>
      <c r="AC380" s="7"/>
      <c r="AD380" s="193">
        <f t="shared" si="226"/>
        <v>0</v>
      </c>
      <c r="AE380" s="190" t="b">
        <f t="shared" si="227"/>
        <v>1</v>
      </c>
    </row>
    <row r="381" spans="1:31" ht="28.5">
      <c r="A381" s="2"/>
      <c r="B381" s="7" t="s">
        <v>301</v>
      </c>
      <c r="C381" s="540"/>
      <c r="D381" s="656"/>
      <c r="E381" s="540"/>
      <c r="F381" s="656"/>
      <c r="G381" s="656"/>
      <c r="H381" s="656"/>
      <c r="I381" s="542"/>
      <c r="J381" s="656"/>
      <c r="K381" s="540"/>
      <c r="L381" s="656"/>
      <c r="M381" s="540"/>
      <c r="N381" s="656"/>
      <c r="O381" s="230"/>
      <c r="P381" s="540"/>
      <c r="Q381" s="656"/>
      <c r="R381" s="540"/>
      <c r="S381" s="656"/>
      <c r="T381" s="540"/>
      <c r="U381" s="656"/>
      <c r="V381" s="540"/>
      <c r="W381" s="656"/>
      <c r="X381" s="230"/>
      <c r="Y381" s="540"/>
      <c r="Z381" s="656"/>
      <c r="AA381" s="262">
        <f t="shared" si="299"/>
        <v>0</v>
      </c>
      <c r="AB381" s="271">
        <f t="shared" si="299"/>
        <v>0</v>
      </c>
      <c r="AC381" s="7"/>
      <c r="AD381" s="193">
        <f t="shared" si="226"/>
        <v>0</v>
      </c>
      <c r="AE381" s="190" t="b">
        <f t="shared" si="227"/>
        <v>1</v>
      </c>
    </row>
    <row r="382" spans="1:31" ht="42.75">
      <c r="A382" s="2">
        <f>+A377+0.01</f>
        <v>23.25</v>
      </c>
      <c r="B382" s="7" t="s">
        <v>313</v>
      </c>
      <c r="C382" s="540"/>
      <c r="D382" s="656"/>
      <c r="E382" s="540"/>
      <c r="F382" s="656"/>
      <c r="G382" s="656"/>
      <c r="H382" s="656"/>
      <c r="I382" s="542"/>
      <c r="J382" s="656"/>
      <c r="K382" s="540"/>
      <c r="L382" s="656"/>
      <c r="M382" s="540"/>
      <c r="N382" s="656"/>
      <c r="O382" s="230"/>
      <c r="P382" s="540"/>
      <c r="Q382" s="656"/>
      <c r="R382" s="540"/>
      <c r="S382" s="656"/>
      <c r="T382" s="540"/>
      <c r="U382" s="656"/>
      <c r="V382" s="540"/>
      <c r="W382" s="656"/>
      <c r="X382" s="230"/>
      <c r="Y382" s="540"/>
      <c r="Z382" s="656"/>
      <c r="AA382" s="262">
        <f t="shared" si="299"/>
        <v>0</v>
      </c>
      <c r="AB382" s="271">
        <f t="shared" si="299"/>
        <v>0</v>
      </c>
      <c r="AC382" s="7"/>
      <c r="AD382" s="193">
        <f t="shared" si="226"/>
        <v>0</v>
      </c>
      <c r="AE382" s="190" t="b">
        <f t="shared" si="227"/>
        <v>1</v>
      </c>
    </row>
    <row r="383" spans="1:31" s="279" customFormat="1" ht="16.5">
      <c r="A383" s="182"/>
      <c r="B383" s="185" t="s">
        <v>16</v>
      </c>
      <c r="C383" s="268">
        <f>SUM(C350:C382)</f>
        <v>0</v>
      </c>
      <c r="D383" s="302">
        <f t="shared" ref="D383:N383" si="300">SUM(D350:D382)</f>
        <v>0</v>
      </c>
      <c r="E383" s="268">
        <f t="shared" si="300"/>
        <v>0</v>
      </c>
      <c r="F383" s="302">
        <f t="shared" si="300"/>
        <v>0</v>
      </c>
      <c r="G383" s="302">
        <v>0</v>
      </c>
      <c r="H383" s="302">
        <v>0</v>
      </c>
      <c r="I383" s="361">
        <f t="shared" si="300"/>
        <v>0</v>
      </c>
      <c r="J383" s="302">
        <f t="shared" si="300"/>
        <v>0</v>
      </c>
      <c r="K383" s="268">
        <f t="shared" si="300"/>
        <v>0</v>
      </c>
      <c r="L383" s="302">
        <f t="shared" si="300"/>
        <v>0</v>
      </c>
      <c r="M383" s="268">
        <f t="shared" si="300"/>
        <v>0</v>
      </c>
      <c r="N383" s="302">
        <f t="shared" si="300"/>
        <v>0</v>
      </c>
      <c r="O383" s="268"/>
      <c r="P383" s="268">
        <f t="shared" ref="P383" si="301">SUM(P350:P382)</f>
        <v>0</v>
      </c>
      <c r="Q383" s="302">
        <f>SUM(Q350:Q382)</f>
        <v>0</v>
      </c>
      <c r="R383" s="268">
        <f t="shared" ref="R383" si="302">SUM(R350:R382)</f>
        <v>0</v>
      </c>
      <c r="S383" s="302">
        <f>SUM(S350:S382)</f>
        <v>0</v>
      </c>
      <c r="T383" s="268">
        <f t="shared" ref="T383:W383" si="303">SUM(T350:T382)</f>
        <v>0</v>
      </c>
      <c r="U383" s="302">
        <f t="shared" si="303"/>
        <v>0</v>
      </c>
      <c r="V383" s="268">
        <f t="shared" si="303"/>
        <v>0</v>
      </c>
      <c r="W383" s="302">
        <f t="shared" si="303"/>
        <v>0</v>
      </c>
      <c r="X383" s="268"/>
      <c r="Y383" s="268">
        <f t="shared" ref="Y383" si="304">SUM(Y350:Y382)</f>
        <v>0</v>
      </c>
      <c r="Z383" s="302">
        <f>SUM(Z350:Z382)</f>
        <v>0</v>
      </c>
      <c r="AA383" s="268">
        <f t="shared" ref="AA383" si="305">SUM(AA350:AA382)</f>
        <v>0</v>
      </c>
      <c r="AB383" s="302">
        <f>SUM(AB350:AB382)</f>
        <v>0</v>
      </c>
      <c r="AC383" s="185"/>
      <c r="AD383" s="278">
        <f t="shared" si="226"/>
        <v>0</v>
      </c>
      <c r="AE383" s="279" t="b">
        <f t="shared" si="227"/>
        <v>1</v>
      </c>
    </row>
    <row r="384" spans="1:31" ht="16.5">
      <c r="A384" s="194" t="s">
        <v>137</v>
      </c>
      <c r="B384" s="3" t="s">
        <v>138</v>
      </c>
      <c r="C384" s="17"/>
      <c r="D384" s="276"/>
      <c r="E384" s="17"/>
      <c r="F384" s="276"/>
      <c r="G384" s="276"/>
      <c r="H384" s="276"/>
      <c r="I384" s="359"/>
      <c r="J384" s="276"/>
      <c r="K384" s="17"/>
      <c r="L384" s="276"/>
      <c r="M384" s="17"/>
      <c r="N384" s="276"/>
      <c r="O384" s="239"/>
      <c r="P384" s="17"/>
      <c r="Q384" s="276"/>
      <c r="R384" s="17"/>
      <c r="S384" s="276"/>
      <c r="T384" s="17"/>
      <c r="U384" s="276"/>
      <c r="V384" s="17"/>
      <c r="W384" s="276"/>
      <c r="X384" s="239"/>
      <c r="Y384" s="17"/>
      <c r="Z384" s="276"/>
      <c r="AA384" s="17"/>
      <c r="AB384" s="276"/>
      <c r="AC384" s="3"/>
      <c r="AD384" s="193">
        <f t="shared" si="226"/>
        <v>0</v>
      </c>
      <c r="AE384" s="190" t="b">
        <f t="shared" si="227"/>
        <v>1</v>
      </c>
    </row>
    <row r="385" spans="1:34" ht="16.5">
      <c r="A385" s="4">
        <v>24</v>
      </c>
      <c r="B385" s="3" t="s">
        <v>139</v>
      </c>
      <c r="C385" s="17"/>
      <c r="D385" s="276"/>
      <c r="E385" s="17"/>
      <c r="F385" s="276"/>
      <c r="G385" s="276"/>
      <c r="H385" s="276"/>
      <c r="I385" s="359"/>
      <c r="J385" s="276"/>
      <c r="K385" s="17"/>
      <c r="L385" s="276"/>
      <c r="M385" s="17"/>
      <c r="N385" s="276"/>
      <c r="O385" s="239"/>
      <c r="P385" s="17"/>
      <c r="Q385" s="276"/>
      <c r="R385" s="17"/>
      <c r="S385" s="276"/>
      <c r="T385" s="17"/>
      <c r="U385" s="276"/>
      <c r="V385" s="17"/>
      <c r="W385" s="276"/>
      <c r="X385" s="239"/>
      <c r="Y385" s="17"/>
      <c r="Z385" s="276"/>
      <c r="AA385" s="17"/>
      <c r="AB385" s="276"/>
      <c r="AC385" s="3"/>
      <c r="AD385" s="193">
        <f t="shared" si="226"/>
        <v>0</v>
      </c>
      <c r="AE385" s="190" t="b">
        <f t="shared" si="227"/>
        <v>1</v>
      </c>
    </row>
    <row r="386" spans="1:34" ht="16.5">
      <c r="A386" s="2">
        <v>24.01</v>
      </c>
      <c r="B386" s="5" t="s">
        <v>140</v>
      </c>
      <c r="C386" s="262"/>
      <c r="D386" s="271"/>
      <c r="E386" s="262"/>
      <c r="F386" s="271"/>
      <c r="G386" s="271"/>
      <c r="H386" s="271"/>
      <c r="I386" s="539"/>
      <c r="J386" s="271"/>
      <c r="K386" s="262"/>
      <c r="L386" s="271"/>
      <c r="M386" s="262"/>
      <c r="N386" s="271"/>
      <c r="O386" s="229"/>
      <c r="P386" s="262"/>
      <c r="Q386" s="271"/>
      <c r="R386" s="262"/>
      <c r="S386" s="271"/>
      <c r="T386" s="262"/>
      <c r="U386" s="271"/>
      <c r="V386" s="262"/>
      <c r="W386" s="271"/>
      <c r="X386" s="229"/>
      <c r="Y386" s="262"/>
      <c r="Z386" s="271"/>
      <c r="AA386" s="262"/>
      <c r="AB386" s="271"/>
      <c r="AC386" s="5"/>
      <c r="AD386" s="193">
        <f t="shared" si="226"/>
        <v>0</v>
      </c>
      <c r="AE386" s="190" t="b">
        <f t="shared" si="227"/>
        <v>1</v>
      </c>
    </row>
    <row r="387" spans="1:34" ht="16.5">
      <c r="A387" s="2"/>
      <c r="B387" s="5" t="s">
        <v>141</v>
      </c>
      <c r="C387" s="264">
        <v>1</v>
      </c>
      <c r="D387" s="265">
        <v>7</v>
      </c>
      <c r="E387" s="264">
        <v>1</v>
      </c>
      <c r="F387" s="265">
        <v>6.3</v>
      </c>
      <c r="G387" s="265">
        <f t="shared" ref="G387:H387" si="306">E387/C387*100</f>
        <v>100</v>
      </c>
      <c r="H387" s="265">
        <f t="shared" si="306"/>
        <v>90</v>
      </c>
      <c r="I387" s="539">
        <f t="shared" ref="I387:I389" si="307">C387-E387</f>
        <v>0</v>
      </c>
      <c r="J387" s="271">
        <f t="shared" ref="J387:J389" si="308">D387-F387</f>
        <v>0.70000000000000018</v>
      </c>
      <c r="K387" s="264">
        <v>0</v>
      </c>
      <c r="L387" s="265">
        <v>0</v>
      </c>
      <c r="M387" s="264">
        <v>0</v>
      </c>
      <c r="N387" s="265">
        <v>0</v>
      </c>
      <c r="O387" s="269"/>
      <c r="P387" s="264">
        <v>1</v>
      </c>
      <c r="Q387" s="265">
        <v>10.666666666666666</v>
      </c>
      <c r="R387" s="264">
        <f t="shared" ref="R387:S387" si="309">P387</f>
        <v>1</v>
      </c>
      <c r="S387" s="265">
        <f t="shared" si="309"/>
        <v>10.666666666666666</v>
      </c>
      <c r="T387" s="264">
        <v>0</v>
      </c>
      <c r="U387" s="265">
        <v>0</v>
      </c>
      <c r="V387" s="264">
        <v>0</v>
      </c>
      <c r="W387" s="265">
        <v>0</v>
      </c>
      <c r="X387" s="269"/>
      <c r="Y387" s="264">
        <v>1</v>
      </c>
      <c r="Z387" s="602">
        <v>9.9499999999999993</v>
      </c>
      <c r="AA387" s="262">
        <f t="shared" ref="AA387:AB389" si="310">Y387+V387+T387</f>
        <v>1</v>
      </c>
      <c r="AB387" s="271">
        <f t="shared" si="310"/>
        <v>9.9499999999999993</v>
      </c>
      <c r="AC387" s="305"/>
      <c r="AD387" s="193">
        <f t="shared" si="226"/>
        <v>9.9499999999999993</v>
      </c>
      <c r="AE387" s="190" t="b">
        <f t="shared" si="227"/>
        <v>1</v>
      </c>
    </row>
    <row r="388" spans="1:34" ht="28.5">
      <c r="A388" s="2"/>
      <c r="B388" s="7" t="s">
        <v>142</v>
      </c>
      <c r="C388" s="540"/>
      <c r="D388" s="656"/>
      <c r="E388" s="540"/>
      <c r="F388" s="656"/>
      <c r="G388" s="656"/>
      <c r="H388" s="656"/>
      <c r="I388" s="539">
        <f t="shared" si="307"/>
        <v>0</v>
      </c>
      <c r="J388" s="271">
        <f t="shared" si="308"/>
        <v>0</v>
      </c>
      <c r="K388" s="540"/>
      <c r="L388" s="656"/>
      <c r="M388" s="540"/>
      <c r="N388" s="656"/>
      <c r="O388" s="230"/>
      <c r="P388" s="540"/>
      <c r="Q388" s="656"/>
      <c r="R388" s="540"/>
      <c r="S388" s="656"/>
      <c r="T388" s="540"/>
      <c r="U388" s="656"/>
      <c r="V388" s="540"/>
      <c r="W388" s="656"/>
      <c r="X388" s="230"/>
      <c r="Y388" s="540"/>
      <c r="Z388" s="656"/>
      <c r="AA388" s="262">
        <f t="shared" si="310"/>
        <v>0</v>
      </c>
      <c r="AB388" s="271">
        <f t="shared" si="310"/>
        <v>0</v>
      </c>
      <c r="AC388" s="7"/>
      <c r="AD388" s="193">
        <f t="shared" si="226"/>
        <v>0</v>
      </c>
      <c r="AE388" s="190" t="b">
        <f t="shared" si="227"/>
        <v>1</v>
      </c>
      <c r="AH388" s="190">
        <f>29.85/3</f>
        <v>9.9500000000000011</v>
      </c>
    </row>
    <row r="389" spans="1:34" ht="28.5">
      <c r="A389" s="2"/>
      <c r="B389" s="5" t="s">
        <v>143</v>
      </c>
      <c r="C389" s="264">
        <v>1</v>
      </c>
      <c r="D389" s="265">
        <v>1</v>
      </c>
      <c r="E389" s="264">
        <v>0</v>
      </c>
      <c r="F389" s="265">
        <v>0</v>
      </c>
      <c r="G389" s="265">
        <f t="shared" ref="G389:H389" si="311">E389/C389*100</f>
        <v>0</v>
      </c>
      <c r="H389" s="265">
        <f t="shared" si="311"/>
        <v>0</v>
      </c>
      <c r="I389" s="539">
        <f t="shared" si="307"/>
        <v>1</v>
      </c>
      <c r="J389" s="271">
        <f t="shared" si="308"/>
        <v>1</v>
      </c>
      <c r="K389" s="264">
        <v>0</v>
      </c>
      <c r="L389" s="265">
        <v>0</v>
      </c>
      <c r="M389" s="264">
        <v>0</v>
      </c>
      <c r="N389" s="265">
        <v>0</v>
      </c>
      <c r="O389" s="269">
        <v>1</v>
      </c>
      <c r="P389" s="264">
        <v>1</v>
      </c>
      <c r="Q389" s="265">
        <f t="shared" ref="Q389" si="312">P389*O389</f>
        <v>1</v>
      </c>
      <c r="R389" s="264">
        <f t="shared" ref="R389:S389" si="313">P389</f>
        <v>1</v>
      </c>
      <c r="S389" s="265">
        <f t="shared" si="313"/>
        <v>1</v>
      </c>
      <c r="T389" s="264">
        <v>0</v>
      </c>
      <c r="U389" s="265">
        <v>0</v>
      </c>
      <c r="V389" s="264">
        <v>0</v>
      </c>
      <c r="W389" s="265">
        <v>0</v>
      </c>
      <c r="X389" s="269">
        <v>1</v>
      </c>
      <c r="Y389" s="264"/>
      <c r="Z389" s="265"/>
      <c r="AA389" s="262">
        <f t="shared" si="310"/>
        <v>0</v>
      </c>
      <c r="AB389" s="271">
        <f t="shared" si="310"/>
        <v>0</v>
      </c>
      <c r="AC389" s="5"/>
      <c r="AD389" s="193">
        <f t="shared" si="226"/>
        <v>0</v>
      </c>
      <c r="AE389" s="190" t="b">
        <f t="shared" si="227"/>
        <v>1</v>
      </c>
    </row>
    <row r="390" spans="1:34" s="279" customFormat="1" ht="16.5">
      <c r="A390" s="182"/>
      <c r="B390" s="185" t="s">
        <v>36</v>
      </c>
      <c r="C390" s="268">
        <f>SUM(C387:C389)</f>
        <v>2</v>
      </c>
      <c r="D390" s="302">
        <f t="shared" ref="D390:N390" si="314">SUM(D387:D389)</f>
        <v>8</v>
      </c>
      <c r="E390" s="268">
        <f>SUM(E387:E389)</f>
        <v>1</v>
      </c>
      <c r="F390" s="302">
        <f>SUM(F387:F389)</f>
        <v>6.3</v>
      </c>
      <c r="G390" s="302">
        <f t="shared" ref="G390" si="315">E390/C390*100</f>
        <v>50</v>
      </c>
      <c r="H390" s="302">
        <f t="shared" ref="H390" si="316">F390/D390*100</f>
        <v>78.75</v>
      </c>
      <c r="I390" s="361">
        <f t="shared" si="314"/>
        <v>1</v>
      </c>
      <c r="J390" s="302">
        <f t="shared" si="314"/>
        <v>1.7000000000000002</v>
      </c>
      <c r="K390" s="268">
        <f t="shared" si="314"/>
        <v>0</v>
      </c>
      <c r="L390" s="302">
        <f t="shared" si="314"/>
        <v>0</v>
      </c>
      <c r="M390" s="268">
        <f t="shared" si="314"/>
        <v>0</v>
      </c>
      <c r="N390" s="302">
        <f t="shared" si="314"/>
        <v>0</v>
      </c>
      <c r="O390" s="268"/>
      <c r="P390" s="268">
        <f t="shared" ref="P390:S390" si="317">SUM(P387:P389)</f>
        <v>2</v>
      </c>
      <c r="Q390" s="302">
        <f t="shared" si="317"/>
        <v>11.666666666666666</v>
      </c>
      <c r="R390" s="268">
        <f t="shared" si="317"/>
        <v>2</v>
      </c>
      <c r="S390" s="302">
        <f t="shared" si="317"/>
        <v>11.666666666666666</v>
      </c>
      <c r="T390" s="268">
        <f t="shared" ref="T390:W390" si="318">SUM(T387:T389)</f>
        <v>0</v>
      </c>
      <c r="U390" s="302">
        <f t="shared" si="318"/>
        <v>0</v>
      </c>
      <c r="V390" s="268">
        <f t="shared" si="318"/>
        <v>0</v>
      </c>
      <c r="W390" s="302">
        <f t="shared" si="318"/>
        <v>0</v>
      </c>
      <c r="X390" s="268"/>
      <c r="Y390" s="268">
        <f t="shared" ref="Y390:Z390" si="319">SUM(Y387:Y389)</f>
        <v>1</v>
      </c>
      <c r="Z390" s="302">
        <f t="shared" si="319"/>
        <v>9.9499999999999993</v>
      </c>
      <c r="AA390" s="268">
        <f t="shared" ref="AA390:AB390" si="320">SUM(AA387:AA389)</f>
        <v>1</v>
      </c>
      <c r="AB390" s="302">
        <f t="shared" si="320"/>
        <v>9.9499999999999993</v>
      </c>
      <c r="AC390" s="185"/>
      <c r="AD390" s="278">
        <f t="shared" si="226"/>
        <v>9.9499999999999993</v>
      </c>
      <c r="AE390" s="279" t="b">
        <f t="shared" si="227"/>
        <v>1</v>
      </c>
    </row>
    <row r="391" spans="1:34" ht="57">
      <c r="A391" s="2">
        <v>24.02</v>
      </c>
      <c r="B391" s="5" t="s">
        <v>144</v>
      </c>
      <c r="C391" s="262"/>
      <c r="D391" s="271"/>
      <c r="E391" s="262"/>
      <c r="F391" s="271"/>
      <c r="G391" s="271"/>
      <c r="H391" s="271"/>
      <c r="I391" s="539"/>
      <c r="J391" s="271"/>
      <c r="K391" s="262"/>
      <c r="L391" s="271"/>
      <c r="M391" s="262"/>
      <c r="N391" s="271"/>
      <c r="O391" s="229"/>
      <c r="P391" s="262"/>
      <c r="Q391" s="271"/>
      <c r="R391" s="262"/>
      <c r="S391" s="271"/>
      <c r="T391" s="262"/>
      <c r="U391" s="271"/>
      <c r="V391" s="262"/>
      <c r="W391" s="271"/>
      <c r="X391" s="229"/>
      <c r="Y391" s="262"/>
      <c r="Z391" s="271"/>
      <c r="AA391" s="262"/>
      <c r="AB391" s="271"/>
      <c r="AC391" s="5"/>
      <c r="AD391" s="193">
        <f t="shared" si="226"/>
        <v>0</v>
      </c>
      <c r="AE391" s="190" t="b">
        <f t="shared" si="227"/>
        <v>1</v>
      </c>
      <c r="AH391" s="190">
        <f>24+2+5</f>
        <v>31</v>
      </c>
    </row>
    <row r="392" spans="1:34" ht="16.5">
      <c r="A392" s="2"/>
      <c r="B392" s="5" t="s">
        <v>41</v>
      </c>
      <c r="C392" s="264">
        <v>1</v>
      </c>
      <c r="D392" s="265">
        <v>0.66900000000000004</v>
      </c>
      <c r="E392" s="264">
        <v>1</v>
      </c>
      <c r="F392" s="265">
        <v>8.5999999999999993E-2</v>
      </c>
      <c r="G392" s="265">
        <f t="shared" ref="G392:H392" si="321">E392/C392*100</f>
        <v>100</v>
      </c>
      <c r="H392" s="265">
        <f t="shared" si="321"/>
        <v>12.855007473841553</v>
      </c>
      <c r="I392" s="539">
        <f t="shared" ref="I392:I395" si="322">C392-E392</f>
        <v>0</v>
      </c>
      <c r="J392" s="271">
        <f t="shared" ref="J392:J395" si="323">D392-F392</f>
        <v>0.58300000000000007</v>
      </c>
      <c r="K392" s="264">
        <v>0</v>
      </c>
      <c r="L392" s="265">
        <v>0</v>
      </c>
      <c r="M392" s="264">
        <v>0</v>
      </c>
      <c r="N392" s="265">
        <v>0</v>
      </c>
      <c r="O392" s="269">
        <v>0.66933299999999996</v>
      </c>
      <c r="P392" s="264">
        <v>1</v>
      </c>
      <c r="Q392" s="265">
        <f>O392*P392</f>
        <v>0.66933299999999996</v>
      </c>
      <c r="R392" s="264">
        <f t="shared" ref="R392:S395" si="324">P392</f>
        <v>1</v>
      </c>
      <c r="S392" s="265">
        <f t="shared" si="324"/>
        <v>0.66933299999999996</v>
      </c>
      <c r="T392" s="264">
        <v>0</v>
      </c>
      <c r="U392" s="265">
        <v>0</v>
      </c>
      <c r="V392" s="264">
        <v>0</v>
      </c>
      <c r="W392" s="265">
        <v>0</v>
      </c>
      <c r="X392" s="269"/>
      <c r="Y392" s="264"/>
      <c r="Z392" s="265"/>
      <c r="AA392" s="262">
        <f t="shared" ref="AA392:AB395" si="325">Y392+V392+T392</f>
        <v>0</v>
      </c>
      <c r="AB392" s="271">
        <f t="shared" si="325"/>
        <v>0</v>
      </c>
      <c r="AC392" s="5"/>
      <c r="AD392" s="193">
        <f t="shared" ref="AD392:AD396" si="326">AB392</f>
        <v>0</v>
      </c>
      <c r="AE392" s="190" t="b">
        <f t="shared" ref="AE392:AE396" si="327">AB392=Z392</f>
        <v>1</v>
      </c>
      <c r="AH392" s="190">
        <f>AH391/3</f>
        <v>10.333333333333334</v>
      </c>
    </row>
    <row r="393" spans="1:34" ht="16.5">
      <c r="A393" s="2"/>
      <c r="B393" s="5" t="s">
        <v>42</v>
      </c>
      <c r="C393" s="262">
        <v>1</v>
      </c>
      <c r="D393" s="271">
        <v>2.2040000000000002</v>
      </c>
      <c r="E393" s="262">
        <v>1</v>
      </c>
      <c r="F393" s="271">
        <v>2.2040000000000002</v>
      </c>
      <c r="G393" s="265">
        <f t="shared" ref="G393:G394" si="328">E393/C393*100</f>
        <v>100</v>
      </c>
      <c r="H393" s="265">
        <f t="shared" ref="H393:H394" si="329">F393/D393*100</f>
        <v>100</v>
      </c>
      <c r="I393" s="539">
        <f t="shared" ref="I393" si="330">C393-E393</f>
        <v>0</v>
      </c>
      <c r="J393" s="271">
        <f t="shared" ref="J393" si="331">D393-F393</f>
        <v>0</v>
      </c>
      <c r="K393" s="262"/>
      <c r="L393" s="271"/>
      <c r="M393" s="262"/>
      <c r="N393" s="271"/>
      <c r="O393" s="262">
        <v>2.2040000000000002</v>
      </c>
      <c r="P393" s="262">
        <v>1</v>
      </c>
      <c r="Q393" s="271">
        <f>O393*P393</f>
        <v>2.2040000000000002</v>
      </c>
      <c r="R393" s="264">
        <f t="shared" si="324"/>
        <v>1</v>
      </c>
      <c r="S393" s="265">
        <f t="shared" ref="S393" si="332">Q393</f>
        <v>2.2040000000000002</v>
      </c>
      <c r="T393" s="262"/>
      <c r="U393" s="271"/>
      <c r="V393" s="262"/>
      <c r="W393" s="271"/>
      <c r="X393" s="262"/>
      <c r="Y393" s="262"/>
      <c r="Z393" s="271"/>
      <c r="AA393" s="262">
        <f t="shared" si="325"/>
        <v>0</v>
      </c>
      <c r="AB393" s="271">
        <f t="shared" si="325"/>
        <v>0</v>
      </c>
      <c r="AC393" s="5"/>
      <c r="AD393" s="193">
        <f t="shared" si="326"/>
        <v>0</v>
      </c>
      <c r="AE393" s="190" t="b">
        <f t="shared" si="327"/>
        <v>1</v>
      </c>
      <c r="AH393" s="190">
        <f>22.5+2.35+5</f>
        <v>29.85</v>
      </c>
    </row>
    <row r="394" spans="1:34" ht="16.5">
      <c r="A394" s="2"/>
      <c r="B394" s="5" t="s">
        <v>66</v>
      </c>
      <c r="C394" s="262">
        <v>1</v>
      </c>
      <c r="D394" s="271">
        <v>8.4220000000000006</v>
      </c>
      <c r="E394" s="262">
        <v>0</v>
      </c>
      <c r="F394" s="271">
        <v>0</v>
      </c>
      <c r="G394" s="265">
        <f t="shared" si="328"/>
        <v>0</v>
      </c>
      <c r="H394" s="265">
        <f t="shared" si="329"/>
        <v>0</v>
      </c>
      <c r="I394" s="539">
        <f t="shared" si="322"/>
        <v>1</v>
      </c>
      <c r="J394" s="271">
        <f t="shared" si="323"/>
        <v>8.4220000000000006</v>
      </c>
      <c r="K394" s="262"/>
      <c r="L394" s="271"/>
      <c r="M394" s="262"/>
      <c r="N394" s="271"/>
      <c r="O394" s="272">
        <f>5.440333*1.548</f>
        <v>8.4216354839999994</v>
      </c>
      <c r="P394" s="262">
        <v>1</v>
      </c>
      <c r="Q394" s="271">
        <f>O394*P394</f>
        <v>8.4216354839999994</v>
      </c>
      <c r="R394" s="264">
        <f t="shared" si="324"/>
        <v>1</v>
      </c>
      <c r="S394" s="265">
        <f>Q394+L394+N394</f>
        <v>8.4216354839999994</v>
      </c>
      <c r="T394" s="262"/>
      <c r="U394" s="271"/>
      <c r="V394" s="262"/>
      <c r="W394" s="271"/>
      <c r="X394" s="590">
        <v>3.0100000000000001E-3</v>
      </c>
      <c r="Y394" s="275">
        <v>1307</v>
      </c>
      <c r="Z394" s="687">
        <f>X394*Y394</f>
        <v>3.9340700000000002</v>
      </c>
      <c r="AA394" s="275">
        <f t="shared" si="325"/>
        <v>1307</v>
      </c>
      <c r="AB394" s="271">
        <f t="shared" si="325"/>
        <v>3.9340700000000002</v>
      </c>
      <c r="AC394" s="5"/>
      <c r="AD394" s="193">
        <f t="shared" si="326"/>
        <v>3.9340700000000002</v>
      </c>
      <c r="AE394" s="190" t="b">
        <f t="shared" si="327"/>
        <v>1</v>
      </c>
      <c r="AH394" s="317">
        <f>29.85+90.15</f>
        <v>120</v>
      </c>
    </row>
    <row r="395" spans="1:34" s="329" customFormat="1" ht="28.5">
      <c r="A395" s="325">
        <v>24.03</v>
      </c>
      <c r="B395" s="326" t="s">
        <v>145</v>
      </c>
      <c r="C395" s="591">
        <v>1</v>
      </c>
      <c r="D395" s="593">
        <v>1</v>
      </c>
      <c r="E395" s="591">
        <v>1</v>
      </c>
      <c r="F395" s="593">
        <v>0.48</v>
      </c>
      <c r="G395" s="593">
        <f t="shared" ref="G395:H395" si="333">E395/C395*100</f>
        <v>100</v>
      </c>
      <c r="H395" s="593">
        <f t="shared" si="333"/>
        <v>48</v>
      </c>
      <c r="I395" s="539">
        <f t="shared" si="322"/>
        <v>0</v>
      </c>
      <c r="J395" s="271">
        <f t="shared" si="323"/>
        <v>0.52</v>
      </c>
      <c r="K395" s="591">
        <v>0</v>
      </c>
      <c r="L395" s="593">
        <v>0</v>
      </c>
      <c r="M395" s="591">
        <v>0</v>
      </c>
      <c r="N395" s="593">
        <v>0</v>
      </c>
      <c r="O395" s="592">
        <v>2.11</v>
      </c>
      <c r="P395" s="591">
        <v>1</v>
      </c>
      <c r="Q395" s="593">
        <f t="shared" ref="Q395" si="334">P395*O395</f>
        <v>2.11</v>
      </c>
      <c r="R395" s="591">
        <f t="shared" si="324"/>
        <v>1</v>
      </c>
      <c r="S395" s="593">
        <f t="shared" ref="S395" si="335">Q395</f>
        <v>2.11</v>
      </c>
      <c r="T395" s="591">
        <v>0</v>
      </c>
      <c r="U395" s="593">
        <v>0</v>
      </c>
      <c r="V395" s="591">
        <v>0</v>
      </c>
      <c r="W395" s="593">
        <v>0</v>
      </c>
      <c r="X395" s="592">
        <v>2.11</v>
      </c>
      <c r="Y395" s="591">
        <v>1</v>
      </c>
      <c r="Z395" s="593">
        <f t="shared" ref="Z395" si="336">Y395*X395</f>
        <v>2.11</v>
      </c>
      <c r="AA395" s="327">
        <f t="shared" si="325"/>
        <v>1</v>
      </c>
      <c r="AB395" s="690">
        <f t="shared" si="325"/>
        <v>2.11</v>
      </c>
      <c r="AC395" s="326"/>
      <c r="AD395" s="328">
        <f>AB395</f>
        <v>2.11</v>
      </c>
      <c r="AE395" s="329" t="b">
        <f t="shared" si="327"/>
        <v>1</v>
      </c>
    </row>
    <row r="396" spans="1:34" s="279" customFormat="1" ht="16.5">
      <c r="A396" s="182"/>
      <c r="B396" s="185" t="s">
        <v>36</v>
      </c>
      <c r="C396" s="268">
        <f>SUM(C392:C395)</f>
        <v>4</v>
      </c>
      <c r="D396" s="302">
        <f t="shared" ref="D396:N396" si="337">SUM(D392:D395)</f>
        <v>12.295000000000002</v>
      </c>
      <c r="E396" s="303">
        <f>SUM(E392:E395)</f>
        <v>3</v>
      </c>
      <c r="F396" s="302">
        <f>SUM(F392:F395)</f>
        <v>2.77</v>
      </c>
      <c r="G396" s="573">
        <f t="shared" ref="G396:G397" si="338">E396/C396*100</f>
        <v>75</v>
      </c>
      <c r="H396" s="573">
        <f t="shared" ref="H396:H397" si="339">F396/D396*100</f>
        <v>22.529483529890197</v>
      </c>
      <c r="I396" s="361">
        <f t="shared" si="337"/>
        <v>1</v>
      </c>
      <c r="J396" s="302">
        <f t="shared" si="337"/>
        <v>9.5250000000000004</v>
      </c>
      <c r="K396" s="268">
        <f t="shared" si="337"/>
        <v>0</v>
      </c>
      <c r="L396" s="302">
        <f t="shared" si="337"/>
        <v>0</v>
      </c>
      <c r="M396" s="268">
        <f t="shared" si="337"/>
        <v>0</v>
      </c>
      <c r="N396" s="302">
        <f t="shared" si="337"/>
        <v>0</v>
      </c>
      <c r="O396" s="268"/>
      <c r="P396" s="268">
        <f>P395</f>
        <v>1</v>
      </c>
      <c r="Q396" s="302">
        <f>SUM(Q392:Q395)</f>
        <v>13.404968483999999</v>
      </c>
      <c r="R396" s="268">
        <f>R395</f>
        <v>1</v>
      </c>
      <c r="S396" s="302">
        <f>SUM(S392:S395)</f>
        <v>13.404968483999999</v>
      </c>
      <c r="T396" s="268">
        <f t="shared" ref="T396:W396" si="340">SUM(T392:T395)</f>
        <v>0</v>
      </c>
      <c r="U396" s="302">
        <f t="shared" si="340"/>
        <v>0</v>
      </c>
      <c r="V396" s="268">
        <f t="shared" si="340"/>
        <v>0</v>
      </c>
      <c r="W396" s="302">
        <f t="shared" si="340"/>
        <v>0</v>
      </c>
      <c r="X396" s="268"/>
      <c r="Y396" s="268">
        <f>Y395</f>
        <v>1</v>
      </c>
      <c r="Z396" s="302">
        <f>SUM(Z392:Z395)</f>
        <v>6.0440699999999996</v>
      </c>
      <c r="AA396" s="268">
        <f>AA395</f>
        <v>1</v>
      </c>
      <c r="AB396" s="302">
        <f>SUM(AB392:AB395)</f>
        <v>6.0440699999999996</v>
      </c>
      <c r="AC396" s="185"/>
      <c r="AD396" s="278">
        <f t="shared" si="326"/>
        <v>6.0440699999999996</v>
      </c>
      <c r="AE396" s="279" t="b">
        <f t="shared" si="327"/>
        <v>1</v>
      </c>
    </row>
    <row r="397" spans="1:34" ht="16.5">
      <c r="A397" s="2"/>
      <c r="B397" s="17" t="s">
        <v>146</v>
      </c>
      <c r="C397" s="594">
        <f>C149+C206+C260+C283+C297+C306+C311+C322+C326+C330+C333+C337+C343+C347+C383+C390+C396</f>
        <v>1268</v>
      </c>
      <c r="D397" s="274">
        <f>D149+D206+D260+D283+D297+D306+D311+D322+D326+D330+D333+D337+D343+D347+D383+D390+D396</f>
        <v>292.15500000000003</v>
      </c>
      <c r="E397" s="594">
        <f>E149+E206+E260+E283+E297+E306+E311+E322+E326+E330+E333+E337+E343+E347+E383+E390+E396</f>
        <v>289</v>
      </c>
      <c r="F397" s="274">
        <f>F149+F206+F260+F283+F297+F306+F311+F322+F326+F330+F333+F337+F343+F347+F383+F390+F396</f>
        <v>131.82399999999998</v>
      </c>
      <c r="G397" s="685">
        <f t="shared" si="338"/>
        <v>22.79179810725552</v>
      </c>
      <c r="H397" s="274">
        <f t="shared" si="339"/>
        <v>45.121254128801482</v>
      </c>
      <c r="I397" s="595">
        <f t="shared" ref="I397" si="341">I206+I260+I283+I297+I306+I311+I322+I326+I330+I333+I337+I343+I347+I383+I390+I396</f>
        <v>997</v>
      </c>
      <c r="J397" s="274">
        <f>J149+J206+J260+J283+J297+J306+J311+J322+J326+J330+J333+J337+J343+J347+J383+J390+J396</f>
        <v>160.33099999999999</v>
      </c>
      <c r="K397" s="274">
        <f>K149+K206+K260+K283+K297+K306+K311+K322+K326+K330+K333+K337+K343+K347+K383+K390+K396</f>
        <v>0</v>
      </c>
      <c r="L397" s="274">
        <f>L206+L260+L283+L297+L306+L311+L322+L326+L330+L333+L337+L343+L347+L383+L390+L396</f>
        <v>0</v>
      </c>
      <c r="M397" s="596"/>
      <c r="N397" s="686"/>
      <c r="O397" s="273"/>
      <c r="P397" s="597">
        <f>P149+P206+P260+P283+P297+P306+P311+P322+P326+P330+P333+P337+P343+P347+P383+P390+P396</f>
        <v>1254</v>
      </c>
      <c r="Q397" s="274">
        <f>Q149+Q206+Q260+Q283+Q297+Q306+Q311+Q322+Q326+Q330+Q333+Q337+Q343+Q347+Q383+Q390+Q396</f>
        <v>371.34343515066661</v>
      </c>
      <c r="R397" s="597">
        <f>R149+R206+R260+R283+R297+R306+R311+R322+R326+R330+R333+R337+R343+R347+R383+R390+R396</f>
        <v>1251</v>
      </c>
      <c r="S397" s="274">
        <f>S149+S206+S260+S283+S297+S306+S311+S322+S326+S330+S333+S337+S343+S347+S383+S390+S396</f>
        <v>445.72343515066666</v>
      </c>
      <c r="T397" s="274">
        <f t="shared" ref="T397:U397" si="342">T206+T260+T283+T297+T306+T311+T322+T326+T330+T333+T337+T343+T347+T383+T390+T396</f>
        <v>0</v>
      </c>
      <c r="U397" s="274">
        <f t="shared" si="342"/>
        <v>0</v>
      </c>
      <c r="V397" s="596"/>
      <c r="W397" s="686"/>
      <c r="X397" s="273"/>
      <c r="Y397" s="597">
        <f>Y149+Y206+Y260+Y283+Y297+Y306+Y311+Y322+Y326+Y330+Y333+Y337+Y343+Y347+Y383+Y390+Y396</f>
        <v>1250</v>
      </c>
      <c r="Z397" s="274">
        <f>Z149+Z206+Z260+Z283+Z297+Z306+Z311+Z322+Z326+Z330+Z333+Z337+Z343+Z347+Z383+Z390+Z396</f>
        <v>332.42086999999992</v>
      </c>
      <c r="AA397" s="597">
        <f>AA149+AA206+AA260+AA283+AA297+AA306+AA311+AA322+AA326+AA330+AA333+AA337+AA343+AA347+AA383+AA390+AA396</f>
        <v>1239</v>
      </c>
      <c r="AB397" s="274">
        <f>AB149+AB206+AB260+AB283+AB297+AB306+AB311+AB322+AB326+AB330+AB333+AB337+AB343+AB347+AB383+AB390+AB396</f>
        <v>381.80086999999992</v>
      </c>
      <c r="AC397" s="276">
        <f>AB397-S397</f>
        <v>-63.922565150666742</v>
      </c>
      <c r="AD397" s="193">
        <f>AB397</f>
        <v>381.80086999999992</v>
      </c>
      <c r="AE397" s="190" t="b">
        <f>AB397=Z397</f>
        <v>0</v>
      </c>
    </row>
    <row r="398" spans="1:34" ht="16.5">
      <c r="A398" s="1">
        <v>25</v>
      </c>
      <c r="B398" s="3" t="s">
        <v>147</v>
      </c>
      <c r="C398" s="17"/>
      <c r="D398" s="276"/>
      <c r="E398" s="17"/>
      <c r="F398" s="276"/>
      <c r="G398" s="276"/>
      <c r="H398" s="276"/>
      <c r="I398" s="359"/>
      <c r="J398" s="276"/>
      <c r="K398" s="17"/>
      <c r="L398" s="276"/>
      <c r="M398" s="17"/>
      <c r="N398" s="276"/>
      <c r="O398" s="239"/>
      <c r="P398" s="17"/>
      <c r="Q398" s="276"/>
      <c r="R398" s="17"/>
      <c r="S398" s="276"/>
      <c r="T398" s="17"/>
      <c r="U398" s="276"/>
      <c r="V398" s="17"/>
      <c r="W398" s="276"/>
      <c r="X398" s="239"/>
      <c r="Y398" s="17"/>
      <c r="Z398" s="276"/>
      <c r="AA398" s="17"/>
      <c r="AB398" s="276"/>
      <c r="AC398" s="3"/>
      <c r="AD398" s="193">
        <f t="shared" ref="AD398:AD455" si="343">AC398</f>
        <v>0</v>
      </c>
    </row>
    <row r="399" spans="1:34" ht="16.5">
      <c r="A399" s="2">
        <v>25.01</v>
      </c>
      <c r="B399" s="5" t="s">
        <v>148</v>
      </c>
      <c r="C399" s="262"/>
      <c r="D399" s="271"/>
      <c r="E399" s="262"/>
      <c r="F399" s="271"/>
      <c r="G399" s="271"/>
      <c r="H399" s="271"/>
      <c r="I399" s="539">
        <f t="shared" ref="I399:I400" si="344">C399-E399</f>
        <v>0</v>
      </c>
      <c r="J399" s="271">
        <f t="shared" ref="J399:J400" si="345">D399-F399</f>
        <v>0</v>
      </c>
      <c r="K399" s="262"/>
      <c r="L399" s="271"/>
      <c r="M399" s="262"/>
      <c r="N399" s="271"/>
      <c r="O399" s="229"/>
      <c r="P399" s="262"/>
      <c r="Q399" s="271"/>
      <c r="R399" s="262"/>
      <c r="S399" s="271"/>
      <c r="T399" s="262">
        <v>0</v>
      </c>
      <c r="U399" s="271"/>
      <c r="V399" s="262"/>
      <c r="W399" s="271"/>
      <c r="X399" s="229"/>
      <c r="Y399" s="262"/>
      <c r="Z399" s="271"/>
      <c r="AA399" s="262"/>
      <c r="AB399" s="271"/>
      <c r="AC399" s="5"/>
      <c r="AD399" s="193">
        <f t="shared" si="343"/>
        <v>0</v>
      </c>
    </row>
    <row r="400" spans="1:34" ht="16.5">
      <c r="A400" s="2">
        <v>25.02</v>
      </c>
      <c r="B400" s="5" t="s">
        <v>149</v>
      </c>
      <c r="C400" s="262"/>
      <c r="D400" s="271"/>
      <c r="E400" s="262"/>
      <c r="F400" s="271"/>
      <c r="G400" s="271"/>
      <c r="H400" s="271"/>
      <c r="I400" s="539">
        <f t="shared" si="344"/>
        <v>0</v>
      </c>
      <c r="J400" s="271">
        <f t="shared" si="345"/>
        <v>0</v>
      </c>
      <c r="K400" s="262"/>
      <c r="L400" s="271"/>
      <c r="M400" s="262"/>
      <c r="N400" s="271"/>
      <c r="O400" s="229"/>
      <c r="P400" s="262"/>
      <c r="Q400" s="271"/>
      <c r="R400" s="262"/>
      <c r="S400" s="271"/>
      <c r="T400" s="262"/>
      <c r="U400" s="271"/>
      <c r="V400" s="262"/>
      <c r="W400" s="271"/>
      <c r="X400" s="229"/>
      <c r="Y400" s="262"/>
      <c r="Z400" s="271"/>
      <c r="AA400" s="262"/>
      <c r="AB400" s="271"/>
      <c r="AC400" s="5"/>
      <c r="AD400" s="193">
        <f t="shared" si="343"/>
        <v>0</v>
      </c>
    </row>
    <row r="401" spans="1:30" ht="16.5">
      <c r="A401" s="2"/>
      <c r="B401" s="17" t="s">
        <v>36</v>
      </c>
      <c r="C401" s="17"/>
      <c r="D401" s="276"/>
      <c r="E401" s="17"/>
      <c r="F401" s="276"/>
      <c r="G401" s="276"/>
      <c r="H401" s="276"/>
      <c r="I401" s="359"/>
      <c r="J401" s="276"/>
      <c r="K401" s="17"/>
      <c r="L401" s="276"/>
      <c r="M401" s="17"/>
      <c r="N401" s="276"/>
      <c r="O401" s="239"/>
      <c r="P401" s="17"/>
      <c r="Q401" s="276"/>
      <c r="R401" s="17"/>
      <c r="S401" s="276"/>
      <c r="T401" s="17"/>
      <c r="U401" s="276"/>
      <c r="V401" s="17"/>
      <c r="W401" s="276"/>
      <c r="X401" s="239"/>
      <c r="Y401" s="17">
        <f>SUM(Y399:Y400)</f>
        <v>0</v>
      </c>
      <c r="Z401" s="276"/>
      <c r="AA401" s="17">
        <f>SUM(AA399:AA400)</f>
        <v>0</v>
      </c>
      <c r="AB401" s="276"/>
      <c r="AC401" s="17"/>
      <c r="AD401" s="193">
        <f t="shared" si="343"/>
        <v>0</v>
      </c>
    </row>
    <row r="402" spans="1:30" ht="16.5">
      <c r="A402" s="2"/>
      <c r="B402" s="17" t="s">
        <v>150</v>
      </c>
      <c r="C402" s="597">
        <f>C397+C401</f>
        <v>1268</v>
      </c>
      <c r="D402" s="598">
        <f t="shared" ref="D402:F402" si="346">D397+D401</f>
        <v>292.15500000000003</v>
      </c>
      <c r="E402" s="597">
        <f t="shared" si="346"/>
        <v>289</v>
      </c>
      <c r="F402" s="598">
        <f t="shared" si="346"/>
        <v>131.82399999999998</v>
      </c>
      <c r="G402" s="598">
        <f t="shared" ref="G402:H402" si="347">E402/C402*100</f>
        <v>22.79179810725552</v>
      </c>
      <c r="H402" s="598">
        <f t="shared" si="347"/>
        <v>45.121254128801482</v>
      </c>
      <c r="I402" s="597">
        <f>I397+I401</f>
        <v>997</v>
      </c>
      <c r="J402" s="598">
        <f t="shared" ref="J402" si="348">J397+J401</f>
        <v>160.33099999999999</v>
      </c>
      <c r="K402" s="597">
        <f t="shared" ref="K402:O402" si="349">K401+K396+K390+K383+K347+K343+K337+K333+K330+K326+K322+K311+K306+K297+K283+K260</f>
        <v>0</v>
      </c>
      <c r="L402" s="598">
        <f t="shared" si="349"/>
        <v>0</v>
      </c>
      <c r="M402" s="597">
        <f t="shared" si="349"/>
        <v>0</v>
      </c>
      <c r="N402" s="598">
        <f t="shared" si="349"/>
        <v>74.38</v>
      </c>
      <c r="O402" s="597">
        <f t="shared" si="349"/>
        <v>7.8E-2</v>
      </c>
      <c r="P402" s="597">
        <f>P397+P401</f>
        <v>1254</v>
      </c>
      <c r="Q402" s="598">
        <f t="shared" ref="Q402:S402" si="350">Q397+Q401</f>
        <v>371.34343515066661</v>
      </c>
      <c r="R402" s="597">
        <f>R397+R401</f>
        <v>1251</v>
      </c>
      <c r="S402" s="598">
        <f t="shared" si="350"/>
        <v>445.72343515066666</v>
      </c>
      <c r="T402" s="597">
        <f t="shared" ref="T402:X402" si="351">T401+T396+T390+T383+T347+T343+T337+T333+T330+T326+T322+T311+T306+T297+T283+T260</f>
        <v>0</v>
      </c>
      <c r="U402" s="598">
        <f t="shared" si="351"/>
        <v>0</v>
      </c>
      <c r="V402" s="597">
        <f t="shared" si="351"/>
        <v>0</v>
      </c>
      <c r="W402" s="598">
        <f t="shared" si="351"/>
        <v>49.379999999999995</v>
      </c>
      <c r="X402" s="597">
        <f t="shared" si="351"/>
        <v>0</v>
      </c>
      <c r="Y402" s="597">
        <f>Y397+Y401</f>
        <v>1250</v>
      </c>
      <c r="Z402" s="598">
        <f t="shared" ref="Z402" si="352">Z397+Z401</f>
        <v>332.42086999999992</v>
      </c>
      <c r="AA402" s="597">
        <f>AA397+AA401</f>
        <v>1239</v>
      </c>
      <c r="AB402" s="598">
        <f t="shared" ref="AB402" si="353">AB397+AB401</f>
        <v>381.80086999999992</v>
      </c>
      <c r="AC402" s="17"/>
      <c r="AD402" s="193">
        <f t="shared" si="343"/>
        <v>0</v>
      </c>
    </row>
    <row r="403" spans="1:30" ht="42.75" hidden="1">
      <c r="A403" s="1">
        <v>26</v>
      </c>
      <c r="B403" s="3" t="s">
        <v>151</v>
      </c>
      <c r="C403" s="3"/>
      <c r="D403" s="311"/>
      <c r="E403" s="3"/>
      <c r="F403" s="311"/>
      <c r="G403" s="311"/>
      <c r="H403" s="311"/>
      <c r="I403" s="341"/>
      <c r="J403" s="311"/>
      <c r="K403" s="3"/>
      <c r="L403" s="311"/>
      <c r="M403" s="3"/>
      <c r="N403" s="311"/>
      <c r="O403" s="239"/>
      <c r="P403" s="3"/>
      <c r="Q403" s="311"/>
      <c r="R403" s="3"/>
      <c r="S403" s="311"/>
      <c r="T403" s="3"/>
      <c r="U403" s="311"/>
      <c r="V403" s="3"/>
      <c r="W403" s="311"/>
      <c r="X403" s="3"/>
      <c r="Y403" s="3"/>
      <c r="Z403" s="311"/>
      <c r="AA403" s="3"/>
      <c r="AB403" s="311"/>
      <c r="AC403" s="3"/>
      <c r="AD403" s="193">
        <f t="shared" si="343"/>
        <v>0</v>
      </c>
    </row>
    <row r="404" spans="1:30" ht="16.5" hidden="1">
      <c r="A404" s="4"/>
      <c r="B404" s="3" t="s">
        <v>152</v>
      </c>
      <c r="C404" s="3"/>
      <c r="D404" s="311"/>
      <c r="E404" s="3"/>
      <c r="F404" s="311"/>
      <c r="G404" s="311"/>
      <c r="H404" s="311"/>
      <c r="I404" s="341"/>
      <c r="J404" s="311"/>
      <c r="K404" s="3"/>
      <c r="L404" s="311"/>
      <c r="M404" s="3"/>
      <c r="N404" s="311"/>
      <c r="O404" s="239"/>
      <c r="P404" s="3"/>
      <c r="Q404" s="311"/>
      <c r="R404" s="3"/>
      <c r="S404" s="311"/>
      <c r="T404" s="3"/>
      <c r="U404" s="311"/>
      <c r="V404" s="3"/>
      <c r="W404" s="311"/>
      <c r="X404" s="3"/>
      <c r="Y404" s="3"/>
      <c r="Z404" s="311"/>
      <c r="AA404" s="3"/>
      <c r="AB404" s="311"/>
      <c r="AC404" s="3"/>
      <c r="AD404" s="193">
        <f t="shared" si="343"/>
        <v>0</v>
      </c>
    </row>
    <row r="405" spans="1:30" ht="28.5" hidden="1">
      <c r="A405" s="2"/>
      <c r="B405" s="3" t="s">
        <v>153</v>
      </c>
      <c r="C405" s="3"/>
      <c r="D405" s="311"/>
      <c r="E405" s="3"/>
      <c r="F405" s="311"/>
      <c r="G405" s="311"/>
      <c r="H405" s="311"/>
      <c r="I405" s="341"/>
      <c r="J405" s="311"/>
      <c r="K405" s="3"/>
      <c r="L405" s="311"/>
      <c r="M405" s="3"/>
      <c r="N405" s="311"/>
      <c r="O405" s="258"/>
      <c r="P405" s="3"/>
      <c r="Q405" s="311"/>
      <c r="R405" s="3"/>
      <c r="S405" s="311"/>
      <c r="T405" s="3"/>
      <c r="U405" s="311"/>
      <c r="V405" s="3"/>
      <c r="W405" s="311"/>
      <c r="X405" s="3"/>
      <c r="Y405" s="3"/>
      <c r="Z405" s="311"/>
      <c r="AA405" s="3"/>
      <c r="AB405" s="311"/>
      <c r="AC405" s="3"/>
      <c r="AD405" s="193">
        <f t="shared" si="343"/>
        <v>0</v>
      </c>
    </row>
    <row r="406" spans="1:30" ht="16.5" hidden="1">
      <c r="A406" s="2">
        <v>26.01</v>
      </c>
      <c r="B406" s="6" t="s">
        <v>154</v>
      </c>
      <c r="C406" s="6"/>
      <c r="D406" s="674"/>
      <c r="E406" s="6"/>
      <c r="F406" s="674"/>
      <c r="G406" s="674"/>
      <c r="H406" s="674"/>
      <c r="I406" s="342"/>
      <c r="J406" s="674"/>
      <c r="K406" s="6"/>
      <c r="L406" s="674"/>
      <c r="M406" s="6"/>
      <c r="N406" s="674"/>
      <c r="O406" s="229"/>
      <c r="P406" s="6"/>
      <c r="Q406" s="674"/>
      <c r="R406" s="6"/>
      <c r="S406" s="674"/>
      <c r="T406" s="6"/>
      <c r="U406" s="674"/>
      <c r="V406" s="6"/>
      <c r="W406" s="674"/>
      <c r="X406" s="6"/>
      <c r="Y406" s="6"/>
      <c r="Z406" s="674"/>
      <c r="AA406" s="6"/>
      <c r="AB406" s="674"/>
      <c r="AC406" s="6"/>
      <c r="AD406" s="193">
        <f t="shared" si="343"/>
        <v>0</v>
      </c>
    </row>
    <row r="407" spans="1:30" ht="28.5" hidden="1">
      <c r="A407" s="2">
        <f>+A406+0.01</f>
        <v>26.020000000000003</v>
      </c>
      <c r="B407" s="6" t="s">
        <v>155</v>
      </c>
      <c r="C407" s="6"/>
      <c r="D407" s="674"/>
      <c r="E407" s="6"/>
      <c r="F407" s="674"/>
      <c r="G407" s="674"/>
      <c r="H407" s="674"/>
      <c r="I407" s="342"/>
      <c r="J407" s="674"/>
      <c r="K407" s="6"/>
      <c r="L407" s="674"/>
      <c r="M407" s="6"/>
      <c r="N407" s="674"/>
      <c r="O407" s="229"/>
      <c r="P407" s="6"/>
      <c r="Q407" s="674"/>
      <c r="R407" s="6"/>
      <c r="S407" s="674"/>
      <c r="T407" s="6"/>
      <c r="U407" s="674"/>
      <c r="V407" s="6"/>
      <c r="W407" s="674"/>
      <c r="X407" s="6"/>
      <c r="Y407" s="6"/>
      <c r="Z407" s="674"/>
      <c r="AA407" s="6"/>
      <c r="AB407" s="674"/>
      <c r="AC407" s="6"/>
      <c r="AD407" s="193">
        <f t="shared" si="343"/>
        <v>0</v>
      </c>
    </row>
    <row r="408" spans="1:30" ht="16.5" hidden="1">
      <c r="A408" s="2">
        <f t="shared" ref="A408:A414" si="354">+A407+0.01</f>
        <v>26.030000000000005</v>
      </c>
      <c r="B408" s="6" t="s">
        <v>321</v>
      </c>
      <c r="C408" s="6"/>
      <c r="D408" s="674"/>
      <c r="E408" s="6"/>
      <c r="F408" s="674"/>
      <c r="G408" s="674"/>
      <c r="H408" s="674"/>
      <c r="I408" s="342"/>
      <c r="J408" s="674"/>
      <c r="K408" s="6"/>
      <c r="L408" s="674"/>
      <c r="M408" s="6"/>
      <c r="N408" s="674"/>
      <c r="O408" s="229"/>
      <c r="P408" s="6"/>
      <c r="Q408" s="674"/>
      <c r="R408" s="6"/>
      <c r="S408" s="674"/>
      <c r="T408" s="6"/>
      <c r="U408" s="674"/>
      <c r="V408" s="6"/>
      <c r="W408" s="674"/>
      <c r="X408" s="6"/>
      <c r="Y408" s="6"/>
      <c r="Z408" s="674"/>
      <c r="AA408" s="6"/>
      <c r="AB408" s="674"/>
      <c r="AC408" s="6"/>
      <c r="AD408" s="193">
        <f t="shared" si="343"/>
        <v>0</v>
      </c>
    </row>
    <row r="409" spans="1:30" ht="16.5" hidden="1">
      <c r="A409" s="2">
        <f t="shared" si="354"/>
        <v>26.040000000000006</v>
      </c>
      <c r="B409" s="6" t="s">
        <v>322</v>
      </c>
      <c r="C409" s="6"/>
      <c r="D409" s="674"/>
      <c r="E409" s="6"/>
      <c r="F409" s="674"/>
      <c r="G409" s="674"/>
      <c r="H409" s="674"/>
      <c r="I409" s="342"/>
      <c r="J409" s="674"/>
      <c r="K409" s="6"/>
      <c r="L409" s="674"/>
      <c r="M409" s="6"/>
      <c r="N409" s="674"/>
      <c r="O409" s="229"/>
      <c r="P409" s="6"/>
      <c r="Q409" s="674"/>
      <c r="R409" s="6"/>
      <c r="S409" s="674"/>
      <c r="T409" s="6"/>
      <c r="U409" s="674"/>
      <c r="V409" s="6"/>
      <c r="W409" s="674"/>
      <c r="X409" s="6"/>
      <c r="Y409" s="6"/>
      <c r="Z409" s="674"/>
      <c r="AA409" s="6"/>
      <c r="AB409" s="674"/>
      <c r="AC409" s="6"/>
      <c r="AD409" s="193">
        <f t="shared" si="343"/>
        <v>0</v>
      </c>
    </row>
    <row r="410" spans="1:30" ht="16.5" hidden="1">
      <c r="A410" s="2">
        <f t="shared" si="354"/>
        <v>26.050000000000008</v>
      </c>
      <c r="B410" s="6" t="s">
        <v>323</v>
      </c>
      <c r="C410" s="6"/>
      <c r="D410" s="674"/>
      <c r="E410" s="6"/>
      <c r="F410" s="674"/>
      <c r="G410" s="674"/>
      <c r="H410" s="674"/>
      <c r="I410" s="342"/>
      <c r="J410" s="674"/>
      <c r="K410" s="6"/>
      <c r="L410" s="674"/>
      <c r="M410" s="6"/>
      <c r="N410" s="674"/>
      <c r="O410" s="229"/>
      <c r="P410" s="6"/>
      <c r="Q410" s="674"/>
      <c r="R410" s="6"/>
      <c r="S410" s="674"/>
      <c r="T410" s="6"/>
      <c r="U410" s="674"/>
      <c r="V410" s="6"/>
      <c r="W410" s="674"/>
      <c r="X410" s="6"/>
      <c r="Y410" s="6"/>
      <c r="Z410" s="674"/>
      <c r="AA410" s="6"/>
      <c r="AB410" s="674"/>
      <c r="AC410" s="6"/>
      <c r="AD410" s="193">
        <f t="shared" si="343"/>
        <v>0</v>
      </c>
    </row>
    <row r="411" spans="1:30" ht="28.5" hidden="1">
      <c r="A411" s="2">
        <f t="shared" si="354"/>
        <v>26.060000000000009</v>
      </c>
      <c r="B411" s="6" t="s">
        <v>156</v>
      </c>
      <c r="C411" s="6"/>
      <c r="D411" s="674"/>
      <c r="E411" s="6"/>
      <c r="F411" s="674"/>
      <c r="G411" s="674"/>
      <c r="H411" s="674"/>
      <c r="I411" s="342"/>
      <c r="J411" s="674"/>
      <c r="K411" s="6"/>
      <c r="L411" s="674"/>
      <c r="M411" s="6"/>
      <c r="N411" s="674"/>
      <c r="O411" s="233">
        <v>3</v>
      </c>
      <c r="P411" s="6"/>
      <c r="Q411" s="674"/>
      <c r="R411" s="6"/>
      <c r="S411" s="674"/>
      <c r="T411" s="6"/>
      <c r="U411" s="674"/>
      <c r="V411" s="6"/>
      <c r="W411" s="674"/>
      <c r="X411" s="6"/>
      <c r="Y411" s="6"/>
      <c r="Z411" s="674"/>
      <c r="AA411" s="6"/>
      <c r="AB411" s="674"/>
      <c r="AC411" s="6"/>
      <c r="AD411" s="193">
        <f t="shared" si="343"/>
        <v>0</v>
      </c>
    </row>
    <row r="412" spans="1:30" ht="28.5" hidden="1">
      <c r="A412" s="2">
        <f t="shared" si="354"/>
        <v>26.070000000000011</v>
      </c>
      <c r="B412" s="6" t="s">
        <v>15</v>
      </c>
      <c r="C412" s="6"/>
      <c r="D412" s="674"/>
      <c r="E412" s="6"/>
      <c r="F412" s="674"/>
      <c r="G412" s="674"/>
      <c r="H412" s="674"/>
      <c r="I412" s="342"/>
      <c r="J412" s="674"/>
      <c r="K412" s="6"/>
      <c r="L412" s="674"/>
      <c r="M412" s="6"/>
      <c r="N412" s="674"/>
      <c r="O412" s="233">
        <v>3.5</v>
      </c>
      <c r="P412" s="6"/>
      <c r="Q412" s="674"/>
      <c r="R412" s="6"/>
      <c r="S412" s="674"/>
      <c r="T412" s="6"/>
      <c r="U412" s="674"/>
      <c r="V412" s="6"/>
      <c r="W412" s="674"/>
      <c r="X412" s="6"/>
      <c r="Y412" s="6"/>
      <c r="Z412" s="674"/>
      <c r="AA412" s="6"/>
      <c r="AB412" s="674"/>
      <c r="AC412" s="6"/>
      <c r="AD412" s="193">
        <f t="shared" si="343"/>
        <v>0</v>
      </c>
    </row>
    <row r="413" spans="1:30" ht="16.5" hidden="1">
      <c r="A413" s="2">
        <f t="shared" si="354"/>
        <v>26.080000000000013</v>
      </c>
      <c r="B413" s="6" t="s">
        <v>283</v>
      </c>
      <c r="C413" s="6"/>
      <c r="D413" s="674"/>
      <c r="E413" s="6"/>
      <c r="F413" s="674"/>
      <c r="G413" s="674"/>
      <c r="H413" s="674"/>
      <c r="I413" s="342"/>
      <c r="J413" s="674"/>
      <c r="K413" s="6"/>
      <c r="L413" s="674"/>
      <c r="M413" s="6"/>
      <c r="N413" s="674"/>
      <c r="O413" s="233">
        <v>0.75</v>
      </c>
      <c r="P413" s="6"/>
      <c r="Q413" s="674"/>
      <c r="R413" s="6"/>
      <c r="S413" s="674"/>
      <c r="T413" s="6"/>
      <c r="U413" s="674"/>
      <c r="V413" s="6"/>
      <c r="W413" s="674"/>
      <c r="X413" s="6"/>
      <c r="Y413" s="6"/>
      <c r="Z413" s="674"/>
      <c r="AA413" s="6"/>
      <c r="AB413" s="674"/>
      <c r="AC413" s="6"/>
      <c r="AD413" s="193">
        <f t="shared" si="343"/>
        <v>0</v>
      </c>
    </row>
    <row r="414" spans="1:30" ht="28.5" hidden="1">
      <c r="A414" s="2">
        <f t="shared" si="354"/>
        <v>26.090000000000014</v>
      </c>
      <c r="B414" s="6" t="s">
        <v>158</v>
      </c>
      <c r="C414" s="6"/>
      <c r="D414" s="674"/>
      <c r="E414" s="6"/>
      <c r="F414" s="674"/>
      <c r="G414" s="674"/>
      <c r="H414" s="674"/>
      <c r="I414" s="342"/>
      <c r="J414" s="674"/>
      <c r="K414" s="6"/>
      <c r="L414" s="674"/>
      <c r="M414" s="6"/>
      <c r="N414" s="674"/>
      <c r="O414" s="241"/>
      <c r="P414" s="6"/>
      <c r="Q414" s="674"/>
      <c r="R414" s="6"/>
      <c r="S414" s="674"/>
      <c r="T414" s="6"/>
      <c r="U414" s="674"/>
      <c r="V414" s="6"/>
      <c r="W414" s="674"/>
      <c r="X414" s="6"/>
      <c r="Y414" s="6"/>
      <c r="Z414" s="674"/>
      <c r="AA414" s="6"/>
      <c r="AB414" s="674"/>
      <c r="AC414" s="6"/>
      <c r="AD414" s="193">
        <f t="shared" si="343"/>
        <v>0</v>
      </c>
    </row>
    <row r="415" spans="1:30" ht="28.5" hidden="1">
      <c r="A415" s="2"/>
      <c r="B415" s="12" t="s">
        <v>159</v>
      </c>
      <c r="C415" s="12"/>
      <c r="D415" s="675"/>
      <c r="E415" s="12"/>
      <c r="F415" s="675"/>
      <c r="G415" s="675"/>
      <c r="H415" s="675"/>
      <c r="I415" s="348"/>
      <c r="J415" s="675"/>
      <c r="K415" s="12"/>
      <c r="L415" s="675"/>
      <c r="M415" s="12"/>
      <c r="N415" s="675"/>
      <c r="O415" s="240"/>
      <c r="P415" s="12"/>
      <c r="Q415" s="675"/>
      <c r="R415" s="12"/>
      <c r="S415" s="675"/>
      <c r="T415" s="12"/>
      <c r="U415" s="675"/>
      <c r="V415" s="12"/>
      <c r="W415" s="675"/>
      <c r="X415" s="12"/>
      <c r="Y415" s="12"/>
      <c r="Z415" s="675"/>
      <c r="AA415" s="12"/>
      <c r="AB415" s="675"/>
      <c r="AC415" s="12"/>
      <c r="AD415" s="193">
        <f t="shared" si="343"/>
        <v>0</v>
      </c>
    </row>
    <row r="416" spans="1:30" ht="16.5" hidden="1">
      <c r="A416" s="2"/>
      <c r="B416" s="9" t="s">
        <v>17</v>
      </c>
      <c r="C416" s="9"/>
      <c r="D416" s="676"/>
      <c r="E416" s="9"/>
      <c r="F416" s="676"/>
      <c r="G416" s="676"/>
      <c r="H416" s="676"/>
      <c r="I416" s="343"/>
      <c r="J416" s="676"/>
      <c r="K416" s="9"/>
      <c r="L416" s="676"/>
      <c r="M416" s="9"/>
      <c r="N416" s="676"/>
      <c r="O416" s="240"/>
      <c r="P416" s="9"/>
      <c r="Q416" s="676"/>
      <c r="R416" s="9"/>
      <c r="S416" s="676"/>
      <c r="T416" s="9"/>
      <c r="U416" s="676"/>
      <c r="V416" s="9"/>
      <c r="W416" s="676"/>
      <c r="X416" s="9"/>
      <c r="Y416" s="9"/>
      <c r="Z416" s="676"/>
      <c r="AA416" s="9"/>
      <c r="AB416" s="676"/>
      <c r="AC416" s="9"/>
      <c r="AD416" s="193">
        <f t="shared" si="343"/>
        <v>0</v>
      </c>
    </row>
    <row r="417" spans="1:30" ht="28.5" hidden="1">
      <c r="A417" s="26">
        <v>26.1</v>
      </c>
      <c r="B417" s="10" t="s">
        <v>211</v>
      </c>
      <c r="C417" s="10"/>
      <c r="D417" s="677"/>
      <c r="E417" s="10"/>
      <c r="F417" s="677"/>
      <c r="G417" s="677"/>
      <c r="H417" s="677"/>
      <c r="I417" s="345"/>
      <c r="J417" s="677"/>
      <c r="K417" s="10"/>
      <c r="L417" s="677"/>
      <c r="M417" s="10"/>
      <c r="N417" s="677"/>
      <c r="O417" s="233">
        <v>18</v>
      </c>
      <c r="P417" s="10"/>
      <c r="Q417" s="677"/>
      <c r="R417" s="10"/>
      <c r="S417" s="677"/>
      <c r="T417" s="10"/>
      <c r="U417" s="677"/>
      <c r="V417" s="10"/>
      <c r="W417" s="677"/>
      <c r="X417" s="10"/>
      <c r="Y417" s="10"/>
      <c r="Z417" s="677"/>
      <c r="AA417" s="10"/>
      <c r="AB417" s="677"/>
      <c r="AC417" s="10"/>
      <c r="AD417" s="193">
        <f t="shared" si="343"/>
        <v>0</v>
      </c>
    </row>
    <row r="418" spans="1:30" ht="28.5" hidden="1">
      <c r="A418" s="26">
        <f>+A417+0.01</f>
        <v>26.110000000000003</v>
      </c>
      <c r="B418" s="10" t="s">
        <v>212</v>
      </c>
      <c r="C418" s="10"/>
      <c r="D418" s="677"/>
      <c r="E418" s="10"/>
      <c r="F418" s="677"/>
      <c r="G418" s="677"/>
      <c r="H418" s="677"/>
      <c r="I418" s="345"/>
      <c r="J418" s="677"/>
      <c r="K418" s="10"/>
      <c r="L418" s="677"/>
      <c r="M418" s="10"/>
      <c r="N418" s="677"/>
      <c r="O418" s="233">
        <v>1.2</v>
      </c>
      <c r="P418" s="10"/>
      <c r="Q418" s="677"/>
      <c r="R418" s="10"/>
      <c r="S418" s="677"/>
      <c r="T418" s="10"/>
      <c r="U418" s="677"/>
      <c r="V418" s="10"/>
      <c r="W418" s="677"/>
      <c r="X418" s="10"/>
      <c r="Y418" s="10"/>
      <c r="Z418" s="677"/>
      <c r="AA418" s="10"/>
      <c r="AB418" s="677"/>
      <c r="AC418" s="10"/>
      <c r="AD418" s="193">
        <f t="shared" si="343"/>
        <v>0</v>
      </c>
    </row>
    <row r="419" spans="1:30" ht="42.75" hidden="1">
      <c r="A419" s="26">
        <f t="shared" ref="A419:A420" si="355">+A418+0.01</f>
        <v>26.120000000000005</v>
      </c>
      <c r="B419" s="10" t="s">
        <v>213</v>
      </c>
      <c r="C419" s="10"/>
      <c r="D419" s="677"/>
      <c r="E419" s="10"/>
      <c r="F419" s="677"/>
      <c r="G419" s="677"/>
      <c r="H419" s="677"/>
      <c r="I419" s="345"/>
      <c r="J419" s="677"/>
      <c r="K419" s="10"/>
      <c r="L419" s="677"/>
      <c r="M419" s="10"/>
      <c r="N419" s="677"/>
      <c r="O419" s="233">
        <v>1</v>
      </c>
      <c r="P419" s="10"/>
      <c r="Q419" s="677"/>
      <c r="R419" s="10"/>
      <c r="S419" s="677"/>
      <c r="T419" s="10"/>
      <c r="U419" s="677"/>
      <c r="V419" s="10"/>
      <c r="W419" s="677"/>
      <c r="X419" s="10"/>
      <c r="Y419" s="10"/>
      <c r="Z419" s="677"/>
      <c r="AA419" s="10"/>
      <c r="AB419" s="677"/>
      <c r="AC419" s="10"/>
      <c r="AD419" s="193">
        <f t="shared" si="343"/>
        <v>0</v>
      </c>
    </row>
    <row r="420" spans="1:30" ht="16.5" hidden="1">
      <c r="A420" s="26">
        <f t="shared" si="355"/>
        <v>26.130000000000006</v>
      </c>
      <c r="B420" s="10" t="s">
        <v>18</v>
      </c>
      <c r="C420" s="10"/>
      <c r="D420" s="677"/>
      <c r="E420" s="10"/>
      <c r="F420" s="677"/>
      <c r="G420" s="677"/>
      <c r="H420" s="677"/>
      <c r="I420" s="345"/>
      <c r="J420" s="677"/>
      <c r="K420" s="10"/>
      <c r="L420" s="677"/>
      <c r="M420" s="10"/>
      <c r="N420" s="677"/>
      <c r="O420" s="238"/>
      <c r="P420" s="10"/>
      <c r="Q420" s="677"/>
      <c r="R420" s="10"/>
      <c r="S420" s="677"/>
      <c r="T420" s="10"/>
      <c r="U420" s="677"/>
      <c r="V420" s="10"/>
      <c r="W420" s="677"/>
      <c r="X420" s="10"/>
      <c r="Y420" s="10"/>
      <c r="Z420" s="677"/>
      <c r="AA420" s="10"/>
      <c r="AB420" s="677"/>
      <c r="AC420" s="10"/>
      <c r="AD420" s="193">
        <f t="shared" si="343"/>
        <v>0</v>
      </c>
    </row>
    <row r="421" spans="1:30" ht="28.5" hidden="1">
      <c r="A421" s="26" t="s">
        <v>19</v>
      </c>
      <c r="B421" s="16" t="s">
        <v>214</v>
      </c>
      <c r="C421" s="16"/>
      <c r="D421" s="678"/>
      <c r="E421" s="16"/>
      <c r="F421" s="678"/>
      <c r="G421" s="678"/>
      <c r="H421" s="678"/>
      <c r="I421" s="353"/>
      <c r="J421" s="678"/>
      <c r="K421" s="16"/>
      <c r="L421" s="678"/>
      <c r="M421" s="16"/>
      <c r="N421" s="678"/>
      <c r="O421" s="242">
        <v>3</v>
      </c>
      <c r="P421" s="16"/>
      <c r="Q421" s="678"/>
      <c r="R421" s="16"/>
      <c r="S421" s="678"/>
      <c r="T421" s="16"/>
      <c r="U421" s="678"/>
      <c r="V421" s="16"/>
      <c r="W421" s="678"/>
      <c r="X421" s="16"/>
      <c r="Y421" s="16"/>
      <c r="Z421" s="678"/>
      <c r="AA421" s="16"/>
      <c r="AB421" s="678"/>
      <c r="AC421" s="16"/>
      <c r="AD421" s="193">
        <f t="shared" si="343"/>
        <v>0</v>
      </c>
    </row>
    <row r="422" spans="1:30" ht="42.75" hidden="1">
      <c r="A422" s="26" t="s">
        <v>20</v>
      </c>
      <c r="B422" s="16" t="s">
        <v>228</v>
      </c>
      <c r="C422" s="16"/>
      <c r="D422" s="678"/>
      <c r="E422" s="16"/>
      <c r="F422" s="678"/>
      <c r="G422" s="678"/>
      <c r="H422" s="678"/>
      <c r="I422" s="353"/>
      <c r="J422" s="678"/>
      <c r="K422" s="16"/>
      <c r="L422" s="678"/>
      <c r="M422" s="16"/>
      <c r="N422" s="678"/>
      <c r="O422" s="242">
        <v>3</v>
      </c>
      <c r="P422" s="16"/>
      <c r="Q422" s="678"/>
      <c r="R422" s="16"/>
      <c r="S422" s="678"/>
      <c r="T422" s="16"/>
      <c r="U422" s="678"/>
      <c r="V422" s="16"/>
      <c r="W422" s="678"/>
      <c r="X422" s="16"/>
      <c r="Y422" s="16"/>
      <c r="Z422" s="678"/>
      <c r="AA422" s="16"/>
      <c r="AB422" s="678"/>
      <c r="AC422" s="16"/>
      <c r="AD422" s="193">
        <f t="shared" si="343"/>
        <v>0</v>
      </c>
    </row>
    <row r="423" spans="1:30" ht="42.75" hidden="1">
      <c r="A423" s="26" t="s">
        <v>21</v>
      </c>
      <c r="B423" s="16" t="s">
        <v>229</v>
      </c>
      <c r="C423" s="16"/>
      <c r="D423" s="678"/>
      <c r="E423" s="16"/>
      <c r="F423" s="678"/>
      <c r="G423" s="678"/>
      <c r="H423" s="678"/>
      <c r="I423" s="353"/>
      <c r="J423" s="678"/>
      <c r="K423" s="16"/>
      <c r="L423" s="678"/>
      <c r="M423" s="16"/>
      <c r="N423" s="678"/>
      <c r="O423" s="237">
        <v>9.6000000000000014</v>
      </c>
      <c r="P423" s="16"/>
      <c r="Q423" s="678"/>
      <c r="R423" s="16"/>
      <c r="S423" s="678"/>
      <c r="T423" s="16"/>
      <c r="U423" s="678"/>
      <c r="V423" s="16"/>
      <c r="W423" s="678"/>
      <c r="X423" s="16"/>
      <c r="Y423" s="16"/>
      <c r="Z423" s="678"/>
      <c r="AA423" s="16"/>
      <c r="AB423" s="678"/>
      <c r="AC423" s="16"/>
      <c r="AD423" s="193">
        <f t="shared" si="343"/>
        <v>0</v>
      </c>
    </row>
    <row r="424" spans="1:30" ht="71.25" hidden="1">
      <c r="A424" s="26" t="s">
        <v>176</v>
      </c>
      <c r="B424" s="16" t="s">
        <v>230</v>
      </c>
      <c r="C424" s="16"/>
      <c r="D424" s="678"/>
      <c r="E424" s="16"/>
      <c r="F424" s="678"/>
      <c r="G424" s="678"/>
      <c r="H424" s="678"/>
      <c r="I424" s="353"/>
      <c r="J424" s="678"/>
      <c r="K424" s="16"/>
      <c r="L424" s="678"/>
      <c r="M424" s="16"/>
      <c r="N424" s="678"/>
      <c r="O424" s="233">
        <v>2.88</v>
      </c>
      <c r="P424" s="16"/>
      <c r="Q424" s="678"/>
      <c r="R424" s="16"/>
      <c r="S424" s="678"/>
      <c r="T424" s="16"/>
      <c r="U424" s="678"/>
      <c r="V424" s="16"/>
      <c r="W424" s="678"/>
      <c r="X424" s="16"/>
      <c r="Y424" s="16"/>
      <c r="Z424" s="678"/>
      <c r="AA424" s="16"/>
      <c r="AB424" s="678"/>
      <c r="AC424" s="16"/>
      <c r="AD424" s="193">
        <f t="shared" si="343"/>
        <v>0</v>
      </c>
    </row>
    <row r="425" spans="1:30" ht="28.5" hidden="1">
      <c r="A425" s="26" t="s">
        <v>178</v>
      </c>
      <c r="B425" s="16" t="s">
        <v>215</v>
      </c>
      <c r="C425" s="16"/>
      <c r="D425" s="678"/>
      <c r="E425" s="16"/>
      <c r="F425" s="678"/>
      <c r="G425" s="678"/>
      <c r="H425" s="678"/>
      <c r="I425" s="353"/>
      <c r="J425" s="678"/>
      <c r="K425" s="16"/>
      <c r="L425" s="678"/>
      <c r="M425" s="16"/>
      <c r="N425" s="678"/>
      <c r="O425" s="233">
        <v>1.5</v>
      </c>
      <c r="P425" s="16"/>
      <c r="Q425" s="678"/>
      <c r="R425" s="16"/>
      <c r="S425" s="678"/>
      <c r="T425" s="16"/>
      <c r="U425" s="678"/>
      <c r="V425" s="16"/>
      <c r="W425" s="678"/>
      <c r="X425" s="16"/>
      <c r="Y425" s="16"/>
      <c r="Z425" s="678"/>
      <c r="AA425" s="16"/>
      <c r="AB425" s="678"/>
      <c r="AC425" s="16"/>
      <c r="AD425" s="193">
        <f t="shared" si="343"/>
        <v>0</v>
      </c>
    </row>
    <row r="426" spans="1:30" ht="28.5" hidden="1">
      <c r="A426" s="26" t="s">
        <v>180</v>
      </c>
      <c r="B426" s="16" t="s">
        <v>179</v>
      </c>
      <c r="C426" s="16"/>
      <c r="D426" s="678"/>
      <c r="E426" s="16"/>
      <c r="F426" s="678"/>
      <c r="G426" s="678"/>
      <c r="H426" s="678"/>
      <c r="I426" s="353"/>
      <c r="J426" s="678"/>
      <c r="K426" s="16"/>
      <c r="L426" s="678"/>
      <c r="M426" s="16"/>
      <c r="N426" s="678"/>
      <c r="O426" s="233">
        <v>1.2000000000000002</v>
      </c>
      <c r="P426" s="16"/>
      <c r="Q426" s="678"/>
      <c r="R426" s="16"/>
      <c r="S426" s="678"/>
      <c r="T426" s="16"/>
      <c r="U426" s="678"/>
      <c r="V426" s="16"/>
      <c r="W426" s="678"/>
      <c r="X426" s="16"/>
      <c r="Y426" s="16"/>
      <c r="Z426" s="678"/>
      <c r="AA426" s="16"/>
      <c r="AB426" s="678"/>
      <c r="AC426" s="16"/>
      <c r="AD426" s="193">
        <f t="shared" si="343"/>
        <v>0</v>
      </c>
    </row>
    <row r="427" spans="1:30" ht="42.75" hidden="1">
      <c r="A427" s="26" t="s">
        <v>182</v>
      </c>
      <c r="B427" s="16" t="s">
        <v>216</v>
      </c>
      <c r="C427" s="16"/>
      <c r="D427" s="678"/>
      <c r="E427" s="16"/>
      <c r="F427" s="678"/>
      <c r="G427" s="678"/>
      <c r="H427" s="678"/>
      <c r="I427" s="353"/>
      <c r="J427" s="678"/>
      <c r="K427" s="16"/>
      <c r="L427" s="678"/>
      <c r="M427" s="16"/>
      <c r="N427" s="678"/>
      <c r="O427" s="233">
        <v>1.2000000000000002</v>
      </c>
      <c r="P427" s="16"/>
      <c r="Q427" s="678"/>
      <c r="R427" s="16"/>
      <c r="S427" s="678"/>
      <c r="T427" s="16"/>
      <c r="U427" s="678"/>
      <c r="V427" s="16"/>
      <c r="W427" s="678"/>
      <c r="X427" s="16"/>
      <c r="Y427" s="16"/>
      <c r="Z427" s="678"/>
      <c r="AA427" s="16"/>
      <c r="AB427" s="678"/>
      <c r="AC427" s="16"/>
      <c r="AD427" s="193">
        <f t="shared" si="343"/>
        <v>0</v>
      </c>
    </row>
    <row r="428" spans="1:30" ht="42.75" hidden="1">
      <c r="A428" s="26" t="s">
        <v>240</v>
      </c>
      <c r="B428" s="16" t="s">
        <v>231</v>
      </c>
      <c r="C428" s="16"/>
      <c r="D428" s="678"/>
      <c r="E428" s="16"/>
      <c r="F428" s="678"/>
      <c r="G428" s="678"/>
      <c r="H428" s="678"/>
      <c r="I428" s="353"/>
      <c r="J428" s="678"/>
      <c r="K428" s="16"/>
      <c r="L428" s="678"/>
      <c r="M428" s="16"/>
      <c r="N428" s="678"/>
      <c r="O428" s="233">
        <v>1.7999999999999998</v>
      </c>
      <c r="P428" s="16"/>
      <c r="Q428" s="678"/>
      <c r="R428" s="16"/>
      <c r="S428" s="678"/>
      <c r="T428" s="16"/>
      <c r="U428" s="678"/>
      <c r="V428" s="16"/>
      <c r="W428" s="678"/>
      <c r="X428" s="16"/>
      <c r="Y428" s="16"/>
      <c r="Z428" s="678"/>
      <c r="AA428" s="16"/>
      <c r="AB428" s="678"/>
      <c r="AC428" s="16"/>
      <c r="AD428" s="193">
        <f t="shared" si="343"/>
        <v>0</v>
      </c>
    </row>
    <row r="429" spans="1:30" ht="28.5" hidden="1">
      <c r="A429" s="26">
        <v>26.14</v>
      </c>
      <c r="B429" s="10" t="s">
        <v>217</v>
      </c>
      <c r="C429" s="10"/>
      <c r="D429" s="677"/>
      <c r="E429" s="10"/>
      <c r="F429" s="677"/>
      <c r="G429" s="677"/>
      <c r="H429" s="677"/>
      <c r="I429" s="345"/>
      <c r="J429" s="677"/>
      <c r="K429" s="10"/>
      <c r="L429" s="677"/>
      <c r="M429" s="10"/>
      <c r="N429" s="677"/>
      <c r="O429" s="233">
        <v>1</v>
      </c>
      <c r="P429" s="10"/>
      <c r="Q429" s="677"/>
      <c r="R429" s="10"/>
      <c r="S429" s="677"/>
      <c r="T429" s="10"/>
      <c r="U429" s="677"/>
      <c r="V429" s="10"/>
      <c r="W429" s="677"/>
      <c r="X429" s="10"/>
      <c r="Y429" s="10"/>
      <c r="Z429" s="677"/>
      <c r="AA429" s="10"/>
      <c r="AB429" s="677"/>
      <c r="AC429" s="10"/>
      <c r="AD429" s="193">
        <f t="shared" si="343"/>
        <v>0</v>
      </c>
    </row>
    <row r="430" spans="1:30" ht="28.5" hidden="1">
      <c r="A430" s="26">
        <f t="shared" ref="A430:A438" si="356">+A429+0.01</f>
        <v>26.150000000000002</v>
      </c>
      <c r="B430" s="10" t="s">
        <v>218</v>
      </c>
      <c r="C430" s="10"/>
      <c r="D430" s="677"/>
      <c r="E430" s="10"/>
      <c r="F430" s="677"/>
      <c r="G430" s="677"/>
      <c r="H430" s="677"/>
      <c r="I430" s="345"/>
      <c r="J430" s="677"/>
      <c r="K430" s="10"/>
      <c r="L430" s="677"/>
      <c r="M430" s="10"/>
      <c r="N430" s="677"/>
      <c r="O430" s="233">
        <v>1</v>
      </c>
      <c r="P430" s="10"/>
      <c r="Q430" s="677"/>
      <c r="R430" s="10"/>
      <c r="S430" s="677"/>
      <c r="T430" s="10"/>
      <c r="U430" s="677"/>
      <c r="V430" s="10"/>
      <c r="W430" s="677"/>
      <c r="X430" s="10"/>
      <c r="Y430" s="10"/>
      <c r="Z430" s="677"/>
      <c r="AA430" s="10"/>
      <c r="AB430" s="677"/>
      <c r="AC430" s="10"/>
      <c r="AD430" s="193">
        <f t="shared" si="343"/>
        <v>0</v>
      </c>
    </row>
    <row r="431" spans="1:30" ht="28.5" hidden="1">
      <c r="A431" s="26">
        <f t="shared" si="356"/>
        <v>26.160000000000004</v>
      </c>
      <c r="B431" s="10" t="s">
        <v>219</v>
      </c>
      <c r="C431" s="10"/>
      <c r="D431" s="677"/>
      <c r="E431" s="10"/>
      <c r="F431" s="677"/>
      <c r="G431" s="677"/>
      <c r="H431" s="677"/>
      <c r="I431" s="345"/>
      <c r="J431" s="677"/>
      <c r="K431" s="10"/>
      <c r="L431" s="677"/>
      <c r="M431" s="10"/>
      <c r="N431" s="677"/>
      <c r="O431" s="233">
        <v>1.25</v>
      </c>
      <c r="P431" s="10"/>
      <c r="Q431" s="677"/>
      <c r="R431" s="10"/>
      <c r="S431" s="677"/>
      <c r="T431" s="10"/>
      <c r="U431" s="677"/>
      <c r="V431" s="10"/>
      <c r="W431" s="677"/>
      <c r="X431" s="10"/>
      <c r="Y431" s="10"/>
      <c r="Z431" s="677"/>
      <c r="AA431" s="10"/>
      <c r="AB431" s="677"/>
      <c r="AC431" s="10"/>
      <c r="AD431" s="193">
        <f t="shared" si="343"/>
        <v>0</v>
      </c>
    </row>
    <row r="432" spans="1:30" ht="28.5" hidden="1">
      <c r="A432" s="26">
        <f t="shared" si="356"/>
        <v>26.170000000000005</v>
      </c>
      <c r="B432" s="10" t="s">
        <v>220</v>
      </c>
      <c r="C432" s="10"/>
      <c r="D432" s="677"/>
      <c r="E432" s="10"/>
      <c r="F432" s="677"/>
      <c r="G432" s="677"/>
      <c r="H432" s="677"/>
      <c r="I432" s="345"/>
      <c r="J432" s="677"/>
      <c r="K432" s="10"/>
      <c r="L432" s="677"/>
      <c r="M432" s="10"/>
      <c r="N432" s="677"/>
      <c r="O432" s="233">
        <v>0.75</v>
      </c>
      <c r="P432" s="10"/>
      <c r="Q432" s="677"/>
      <c r="R432" s="10"/>
      <c r="S432" s="677"/>
      <c r="T432" s="10"/>
      <c r="U432" s="677"/>
      <c r="V432" s="10"/>
      <c r="W432" s="677"/>
      <c r="X432" s="10"/>
      <c r="Y432" s="10"/>
      <c r="Z432" s="677"/>
      <c r="AA432" s="10"/>
      <c r="AB432" s="677"/>
      <c r="AC432" s="10"/>
      <c r="AD432" s="193">
        <f t="shared" si="343"/>
        <v>0</v>
      </c>
    </row>
    <row r="433" spans="1:30" ht="28.5" hidden="1">
      <c r="A433" s="26">
        <f t="shared" si="356"/>
        <v>26.180000000000007</v>
      </c>
      <c r="B433" s="10" t="s">
        <v>221</v>
      </c>
      <c r="C433" s="10"/>
      <c r="D433" s="677"/>
      <c r="E433" s="10"/>
      <c r="F433" s="677"/>
      <c r="G433" s="677"/>
      <c r="H433" s="677"/>
      <c r="I433" s="345"/>
      <c r="J433" s="677"/>
      <c r="K433" s="10"/>
      <c r="L433" s="677"/>
      <c r="M433" s="10"/>
      <c r="N433" s="677"/>
      <c r="O433" s="233">
        <v>0.75</v>
      </c>
      <c r="P433" s="10"/>
      <c r="Q433" s="677"/>
      <c r="R433" s="10"/>
      <c r="S433" s="677"/>
      <c r="T433" s="10"/>
      <c r="U433" s="677"/>
      <c r="V433" s="10"/>
      <c r="W433" s="677"/>
      <c r="X433" s="10"/>
      <c r="Y433" s="10"/>
      <c r="Z433" s="677"/>
      <c r="AA433" s="10"/>
      <c r="AB433" s="677"/>
      <c r="AC433" s="10"/>
      <c r="AD433" s="193">
        <f t="shared" si="343"/>
        <v>0</v>
      </c>
    </row>
    <row r="434" spans="1:30" ht="28.5" hidden="1">
      <c r="A434" s="26">
        <f t="shared" si="356"/>
        <v>26.190000000000008</v>
      </c>
      <c r="B434" s="10" t="s">
        <v>222</v>
      </c>
      <c r="C434" s="10"/>
      <c r="D434" s="677"/>
      <c r="E434" s="10"/>
      <c r="F434" s="677"/>
      <c r="G434" s="677"/>
      <c r="H434" s="677"/>
      <c r="I434" s="345"/>
      <c r="J434" s="677"/>
      <c r="K434" s="10"/>
      <c r="L434" s="677"/>
      <c r="M434" s="10"/>
      <c r="N434" s="677"/>
      <c r="O434" s="233">
        <v>0.2</v>
      </c>
      <c r="P434" s="10"/>
      <c r="Q434" s="677"/>
      <c r="R434" s="10"/>
      <c r="S434" s="677"/>
      <c r="T434" s="10"/>
      <c r="U434" s="677"/>
      <c r="V434" s="10"/>
      <c r="W434" s="677"/>
      <c r="X434" s="10"/>
      <c r="Y434" s="10"/>
      <c r="Z434" s="677"/>
      <c r="AA434" s="10"/>
      <c r="AB434" s="677"/>
      <c r="AC434" s="10"/>
      <c r="AD434" s="193">
        <f t="shared" si="343"/>
        <v>0</v>
      </c>
    </row>
    <row r="435" spans="1:30" ht="28.5" hidden="1">
      <c r="A435" s="26">
        <f t="shared" si="356"/>
        <v>26.20000000000001</v>
      </c>
      <c r="B435" s="10" t="s">
        <v>223</v>
      </c>
      <c r="C435" s="10"/>
      <c r="D435" s="677"/>
      <c r="E435" s="10"/>
      <c r="F435" s="677"/>
      <c r="G435" s="677"/>
      <c r="H435" s="677"/>
      <c r="I435" s="345"/>
      <c r="J435" s="677"/>
      <c r="K435" s="10"/>
      <c r="L435" s="677"/>
      <c r="M435" s="10"/>
      <c r="N435" s="677"/>
      <c r="O435" s="233">
        <v>0.2</v>
      </c>
      <c r="P435" s="10"/>
      <c r="Q435" s="677"/>
      <c r="R435" s="10"/>
      <c r="S435" s="677"/>
      <c r="T435" s="10"/>
      <c r="U435" s="677"/>
      <c r="V435" s="10"/>
      <c r="W435" s="677"/>
      <c r="X435" s="10"/>
      <c r="Y435" s="10"/>
      <c r="Z435" s="677"/>
      <c r="AA435" s="10"/>
      <c r="AB435" s="677"/>
      <c r="AC435" s="10"/>
      <c r="AD435" s="193">
        <f t="shared" si="343"/>
        <v>0</v>
      </c>
    </row>
    <row r="436" spans="1:30" ht="28.5" hidden="1">
      <c r="A436" s="26">
        <f t="shared" si="356"/>
        <v>26.210000000000012</v>
      </c>
      <c r="B436" s="10" t="s">
        <v>232</v>
      </c>
      <c r="C436" s="10"/>
      <c r="D436" s="677"/>
      <c r="E436" s="10"/>
      <c r="F436" s="677"/>
      <c r="G436" s="677"/>
      <c r="H436" s="677"/>
      <c r="I436" s="345"/>
      <c r="J436" s="677"/>
      <c r="K436" s="10"/>
      <c r="L436" s="677"/>
      <c r="M436" s="10"/>
      <c r="N436" s="677"/>
      <c r="O436" s="233"/>
      <c r="P436" s="10"/>
      <c r="Q436" s="677"/>
      <c r="R436" s="10"/>
      <c r="S436" s="677"/>
      <c r="T436" s="10"/>
      <c r="U436" s="677"/>
      <c r="V436" s="10"/>
      <c r="W436" s="677"/>
      <c r="X436" s="10"/>
      <c r="Y436" s="10"/>
      <c r="Z436" s="677"/>
      <c r="AA436" s="10"/>
      <c r="AB436" s="677"/>
      <c r="AC436" s="10"/>
      <c r="AD436" s="193">
        <f t="shared" si="343"/>
        <v>0</v>
      </c>
    </row>
    <row r="437" spans="1:30" ht="28.5" hidden="1">
      <c r="A437" s="26">
        <f t="shared" si="356"/>
        <v>26.220000000000013</v>
      </c>
      <c r="B437" s="10" t="s">
        <v>224</v>
      </c>
      <c r="C437" s="10"/>
      <c r="D437" s="677"/>
      <c r="E437" s="10"/>
      <c r="F437" s="677"/>
      <c r="G437" s="677"/>
      <c r="H437" s="677"/>
      <c r="I437" s="345"/>
      <c r="J437" s="677"/>
      <c r="K437" s="10"/>
      <c r="L437" s="677"/>
      <c r="M437" s="10"/>
      <c r="N437" s="677"/>
      <c r="O437" s="233">
        <v>0.5</v>
      </c>
      <c r="P437" s="10"/>
      <c r="Q437" s="677"/>
      <c r="R437" s="10"/>
      <c r="S437" s="677"/>
      <c r="T437" s="10"/>
      <c r="U437" s="677"/>
      <c r="V437" s="10"/>
      <c r="W437" s="677"/>
      <c r="X437" s="10"/>
      <c r="Y437" s="10"/>
      <c r="Z437" s="677"/>
      <c r="AA437" s="10"/>
      <c r="AB437" s="677"/>
      <c r="AC437" s="10"/>
      <c r="AD437" s="193">
        <f t="shared" si="343"/>
        <v>0</v>
      </c>
    </row>
    <row r="438" spans="1:30" ht="28.5" hidden="1">
      <c r="A438" s="26">
        <f t="shared" si="356"/>
        <v>26.230000000000015</v>
      </c>
      <c r="B438" s="10" t="s">
        <v>233</v>
      </c>
      <c r="C438" s="10"/>
      <c r="D438" s="677"/>
      <c r="E438" s="10"/>
      <c r="F438" s="677"/>
      <c r="G438" s="677"/>
      <c r="H438" s="677"/>
      <c r="I438" s="345"/>
      <c r="J438" s="677"/>
      <c r="K438" s="10"/>
      <c r="L438" s="677"/>
      <c r="M438" s="10"/>
      <c r="N438" s="677"/>
      <c r="O438" s="233">
        <v>0.2</v>
      </c>
      <c r="P438" s="10"/>
      <c r="Q438" s="677"/>
      <c r="R438" s="10"/>
      <c r="S438" s="677"/>
      <c r="T438" s="10"/>
      <c r="U438" s="677"/>
      <c r="V438" s="10"/>
      <c r="W438" s="677"/>
      <c r="X438" s="10"/>
      <c r="Y438" s="10"/>
      <c r="Z438" s="677"/>
      <c r="AA438" s="10"/>
      <c r="AB438" s="677"/>
      <c r="AC438" s="10"/>
      <c r="AD438" s="193">
        <f t="shared" si="343"/>
        <v>0</v>
      </c>
    </row>
    <row r="439" spans="1:30" ht="16.5" hidden="1">
      <c r="A439" s="2"/>
      <c r="B439" s="12" t="s">
        <v>160</v>
      </c>
      <c r="C439" s="12"/>
      <c r="D439" s="675"/>
      <c r="E439" s="12"/>
      <c r="F439" s="675"/>
      <c r="G439" s="675"/>
      <c r="H439" s="675"/>
      <c r="I439" s="348"/>
      <c r="J439" s="675"/>
      <c r="K439" s="12"/>
      <c r="L439" s="675"/>
      <c r="M439" s="12"/>
      <c r="N439" s="675"/>
      <c r="O439" s="239"/>
      <c r="P439" s="12"/>
      <c r="Q439" s="675"/>
      <c r="R439" s="12"/>
      <c r="S439" s="675"/>
      <c r="T439" s="12"/>
      <c r="U439" s="675"/>
      <c r="V439" s="12"/>
      <c r="W439" s="675"/>
      <c r="X439" s="12"/>
      <c r="Y439" s="12"/>
      <c r="Z439" s="675"/>
      <c r="AA439" s="12"/>
      <c r="AB439" s="675"/>
      <c r="AC439" s="12"/>
      <c r="AD439" s="193">
        <f t="shared" si="343"/>
        <v>0</v>
      </c>
    </row>
    <row r="440" spans="1:30" ht="28.5" hidden="1">
      <c r="A440" s="2"/>
      <c r="B440" s="12" t="s">
        <v>307</v>
      </c>
      <c r="C440" s="12"/>
      <c r="D440" s="675"/>
      <c r="E440" s="12"/>
      <c r="F440" s="675"/>
      <c r="G440" s="675"/>
      <c r="H440" s="675"/>
      <c r="I440" s="348"/>
      <c r="J440" s="675"/>
      <c r="K440" s="12"/>
      <c r="L440" s="675"/>
      <c r="M440" s="12"/>
      <c r="N440" s="675"/>
      <c r="O440" s="239"/>
      <c r="P440" s="12"/>
      <c r="Q440" s="675"/>
      <c r="R440" s="12"/>
      <c r="S440" s="675"/>
      <c r="T440" s="12"/>
      <c r="U440" s="675"/>
      <c r="V440" s="12"/>
      <c r="W440" s="675"/>
      <c r="X440" s="12"/>
      <c r="Y440" s="12"/>
      <c r="Z440" s="675"/>
      <c r="AA440" s="12"/>
      <c r="AB440" s="675"/>
      <c r="AC440" s="12"/>
      <c r="AD440" s="193">
        <f t="shared" si="343"/>
        <v>0</v>
      </c>
    </row>
    <row r="441" spans="1:30" ht="16.5" hidden="1">
      <c r="A441" s="2"/>
      <c r="B441" s="12" t="s">
        <v>161</v>
      </c>
      <c r="C441" s="12"/>
      <c r="D441" s="675"/>
      <c r="E441" s="12"/>
      <c r="F441" s="675"/>
      <c r="G441" s="675"/>
      <c r="H441" s="675"/>
      <c r="I441" s="348"/>
      <c r="J441" s="675"/>
      <c r="K441" s="12"/>
      <c r="L441" s="675"/>
      <c r="M441" s="12"/>
      <c r="N441" s="675"/>
      <c r="O441" s="239"/>
      <c r="P441" s="12"/>
      <c r="Q441" s="675"/>
      <c r="R441" s="12"/>
      <c r="S441" s="675"/>
      <c r="T441" s="12"/>
      <c r="U441" s="675"/>
      <c r="V441" s="12"/>
      <c r="W441" s="675"/>
      <c r="X441" s="12"/>
      <c r="Y441" s="12"/>
      <c r="Z441" s="675"/>
      <c r="AA441" s="12"/>
      <c r="AB441" s="675"/>
      <c r="AC441" s="12"/>
      <c r="AD441" s="193">
        <f t="shared" si="343"/>
        <v>0</v>
      </c>
    </row>
    <row r="442" spans="1:30" ht="16.5" hidden="1">
      <c r="A442" s="32"/>
      <c r="B442" s="13" t="s">
        <v>162</v>
      </c>
      <c r="C442" s="13"/>
      <c r="D442" s="679"/>
      <c r="E442" s="13"/>
      <c r="F442" s="679"/>
      <c r="G442" s="679"/>
      <c r="H442" s="679"/>
      <c r="I442" s="349"/>
      <c r="J442" s="679"/>
      <c r="K442" s="13"/>
      <c r="L442" s="679"/>
      <c r="M442" s="13"/>
      <c r="N442" s="679"/>
      <c r="O442" s="240"/>
      <c r="P442" s="13"/>
      <c r="Q442" s="679"/>
      <c r="R442" s="13"/>
      <c r="S442" s="679"/>
      <c r="T442" s="13"/>
      <c r="U442" s="679"/>
      <c r="V442" s="13"/>
      <c r="W442" s="679"/>
      <c r="X442" s="13"/>
      <c r="Y442" s="13"/>
      <c r="Z442" s="679"/>
      <c r="AA442" s="13"/>
      <c r="AB442" s="679"/>
      <c r="AC442" s="13"/>
      <c r="AD442" s="193">
        <f t="shared" si="343"/>
        <v>0</v>
      </c>
    </row>
    <row r="443" spans="1:30" ht="16.5" hidden="1">
      <c r="A443" s="33">
        <v>26.24</v>
      </c>
      <c r="B443" s="14" t="s">
        <v>163</v>
      </c>
      <c r="C443" s="14"/>
      <c r="D443" s="680"/>
      <c r="E443" s="14"/>
      <c r="F443" s="680"/>
      <c r="G443" s="680"/>
      <c r="H443" s="680"/>
      <c r="I443" s="350"/>
      <c r="J443" s="680"/>
      <c r="K443" s="14"/>
      <c r="L443" s="680"/>
      <c r="M443" s="14"/>
      <c r="N443" s="680"/>
      <c r="O443" s="241"/>
      <c r="P443" s="14"/>
      <c r="Q443" s="680"/>
      <c r="R443" s="14"/>
      <c r="S443" s="680"/>
      <c r="T443" s="14"/>
      <c r="U443" s="680"/>
      <c r="V443" s="14"/>
      <c r="W443" s="680"/>
      <c r="X443" s="14"/>
      <c r="Y443" s="14"/>
      <c r="Z443" s="680"/>
      <c r="AA443" s="14"/>
      <c r="AB443" s="680"/>
      <c r="AC443" s="14"/>
      <c r="AD443" s="193">
        <f t="shared" si="343"/>
        <v>0</v>
      </c>
    </row>
    <row r="444" spans="1:30" ht="28.5" hidden="1">
      <c r="A444" s="26">
        <f t="shared" ref="A444:A451" si="357">+A443+0.01</f>
        <v>26.25</v>
      </c>
      <c r="B444" s="14" t="s">
        <v>164</v>
      </c>
      <c r="C444" s="14"/>
      <c r="D444" s="680"/>
      <c r="E444" s="14"/>
      <c r="F444" s="680"/>
      <c r="G444" s="680"/>
      <c r="H444" s="680"/>
      <c r="I444" s="350"/>
      <c r="J444" s="680"/>
      <c r="K444" s="14"/>
      <c r="L444" s="680"/>
      <c r="M444" s="14"/>
      <c r="N444" s="680"/>
      <c r="O444" s="241"/>
      <c r="P444" s="14"/>
      <c r="Q444" s="680"/>
      <c r="R444" s="14"/>
      <c r="S444" s="680"/>
      <c r="T444" s="14"/>
      <c r="U444" s="680"/>
      <c r="V444" s="14"/>
      <c r="W444" s="680"/>
      <c r="X444" s="14"/>
      <c r="Y444" s="14"/>
      <c r="Z444" s="680"/>
      <c r="AA444" s="14"/>
      <c r="AB444" s="680"/>
      <c r="AC444" s="14"/>
      <c r="AD444" s="193">
        <f t="shared" si="343"/>
        <v>0</v>
      </c>
    </row>
    <row r="445" spans="1:30" ht="16.5" hidden="1">
      <c r="A445" s="26">
        <f t="shared" si="357"/>
        <v>26.26</v>
      </c>
      <c r="B445" s="14" t="s">
        <v>321</v>
      </c>
      <c r="C445" s="14"/>
      <c r="D445" s="680"/>
      <c r="E445" s="14"/>
      <c r="F445" s="680"/>
      <c r="G445" s="680"/>
      <c r="H445" s="680"/>
      <c r="I445" s="350"/>
      <c r="J445" s="680"/>
      <c r="K445" s="14"/>
      <c r="L445" s="680"/>
      <c r="M445" s="14"/>
      <c r="N445" s="680"/>
      <c r="O445" s="241"/>
      <c r="P445" s="14"/>
      <c r="Q445" s="680"/>
      <c r="R445" s="14"/>
      <c r="S445" s="680"/>
      <c r="T445" s="14"/>
      <c r="U445" s="680"/>
      <c r="V445" s="14"/>
      <c r="W445" s="680"/>
      <c r="X445" s="14"/>
      <c r="Y445" s="14"/>
      <c r="Z445" s="680"/>
      <c r="AA445" s="14"/>
      <c r="AB445" s="680"/>
      <c r="AC445" s="14"/>
      <c r="AD445" s="193">
        <f t="shared" si="343"/>
        <v>0</v>
      </c>
    </row>
    <row r="446" spans="1:30" ht="16.5" hidden="1">
      <c r="A446" s="26">
        <f t="shared" si="357"/>
        <v>26.270000000000003</v>
      </c>
      <c r="B446" s="14" t="s">
        <v>324</v>
      </c>
      <c r="C446" s="14"/>
      <c r="D446" s="680"/>
      <c r="E446" s="14"/>
      <c r="F446" s="680"/>
      <c r="G446" s="680"/>
      <c r="H446" s="680"/>
      <c r="I446" s="350"/>
      <c r="J446" s="680"/>
      <c r="K446" s="14"/>
      <c r="L446" s="680"/>
      <c r="M446" s="14"/>
      <c r="N446" s="680"/>
      <c r="O446" s="241"/>
      <c r="P446" s="14"/>
      <c r="Q446" s="680"/>
      <c r="R446" s="14"/>
      <c r="S446" s="680"/>
      <c r="T446" s="14"/>
      <c r="U446" s="680"/>
      <c r="V446" s="14"/>
      <c r="W446" s="680"/>
      <c r="X446" s="14"/>
      <c r="Y446" s="14"/>
      <c r="Z446" s="680"/>
      <c r="AA446" s="14"/>
      <c r="AB446" s="680"/>
      <c r="AC446" s="14"/>
      <c r="AD446" s="193">
        <f t="shared" si="343"/>
        <v>0</v>
      </c>
    </row>
    <row r="447" spans="1:30" ht="16.5" hidden="1">
      <c r="A447" s="26">
        <f t="shared" si="357"/>
        <v>26.280000000000005</v>
      </c>
      <c r="B447" s="14" t="s">
        <v>325</v>
      </c>
      <c r="C447" s="14"/>
      <c r="D447" s="680"/>
      <c r="E447" s="14"/>
      <c r="F447" s="680"/>
      <c r="G447" s="680"/>
      <c r="H447" s="680"/>
      <c r="I447" s="350"/>
      <c r="J447" s="680"/>
      <c r="K447" s="14"/>
      <c r="L447" s="680"/>
      <c r="M447" s="14"/>
      <c r="N447" s="680"/>
      <c r="O447" s="241"/>
      <c r="P447" s="14"/>
      <c r="Q447" s="680"/>
      <c r="R447" s="14"/>
      <c r="S447" s="680"/>
      <c r="T447" s="14"/>
      <c r="U447" s="680"/>
      <c r="V447" s="14"/>
      <c r="W447" s="680"/>
      <c r="X447" s="14"/>
      <c r="Y447" s="14"/>
      <c r="Z447" s="680"/>
      <c r="AA447" s="14"/>
      <c r="AB447" s="680"/>
      <c r="AC447" s="14"/>
      <c r="AD447" s="193">
        <f t="shared" si="343"/>
        <v>0</v>
      </c>
    </row>
    <row r="448" spans="1:30" ht="28.5" hidden="1">
      <c r="A448" s="26">
        <f t="shared" si="357"/>
        <v>26.290000000000006</v>
      </c>
      <c r="B448" s="14" t="s">
        <v>165</v>
      </c>
      <c r="C448" s="14"/>
      <c r="D448" s="680"/>
      <c r="E448" s="14"/>
      <c r="F448" s="680"/>
      <c r="G448" s="680"/>
      <c r="H448" s="680"/>
      <c r="I448" s="350"/>
      <c r="J448" s="680"/>
      <c r="K448" s="14"/>
      <c r="L448" s="680"/>
      <c r="M448" s="14"/>
      <c r="N448" s="680"/>
      <c r="O448" s="233">
        <v>2</v>
      </c>
      <c r="P448" s="14"/>
      <c r="Q448" s="680"/>
      <c r="R448" s="14"/>
      <c r="S448" s="680"/>
      <c r="T448" s="14"/>
      <c r="U448" s="680"/>
      <c r="V448" s="14"/>
      <c r="W448" s="680"/>
      <c r="X448" s="14"/>
      <c r="Y448" s="14"/>
      <c r="Z448" s="680"/>
      <c r="AA448" s="14"/>
      <c r="AB448" s="680"/>
      <c r="AC448" s="14"/>
      <c r="AD448" s="193">
        <f t="shared" si="343"/>
        <v>0</v>
      </c>
    </row>
    <row r="449" spans="1:30" ht="28.5" hidden="1">
      <c r="A449" s="26">
        <f t="shared" si="357"/>
        <v>26.300000000000008</v>
      </c>
      <c r="B449" s="14" t="s">
        <v>166</v>
      </c>
      <c r="C449" s="14"/>
      <c r="D449" s="680"/>
      <c r="E449" s="14"/>
      <c r="F449" s="680"/>
      <c r="G449" s="680"/>
      <c r="H449" s="680"/>
      <c r="I449" s="350"/>
      <c r="J449" s="680"/>
      <c r="K449" s="14"/>
      <c r="L449" s="680"/>
      <c r="M449" s="14"/>
      <c r="N449" s="680"/>
      <c r="O449" s="233">
        <v>3</v>
      </c>
      <c r="P449" s="14"/>
      <c r="Q449" s="680"/>
      <c r="R449" s="14"/>
      <c r="S449" s="680"/>
      <c r="T449" s="14"/>
      <c r="U449" s="680"/>
      <c r="V449" s="14"/>
      <c r="W449" s="680"/>
      <c r="X449" s="14"/>
      <c r="Y449" s="14"/>
      <c r="Z449" s="680"/>
      <c r="AA449" s="14"/>
      <c r="AB449" s="680"/>
      <c r="AC449" s="14"/>
      <c r="AD449" s="193">
        <f t="shared" si="343"/>
        <v>0</v>
      </c>
    </row>
    <row r="450" spans="1:30" ht="16.5" hidden="1">
      <c r="A450" s="26">
        <f t="shared" si="357"/>
        <v>26.310000000000009</v>
      </c>
      <c r="B450" s="14" t="s">
        <v>283</v>
      </c>
      <c r="C450" s="14"/>
      <c r="D450" s="680"/>
      <c r="E450" s="14"/>
      <c r="F450" s="680"/>
      <c r="G450" s="680"/>
      <c r="H450" s="680"/>
      <c r="I450" s="350"/>
      <c r="J450" s="680"/>
      <c r="K450" s="14"/>
      <c r="L450" s="680"/>
      <c r="M450" s="14"/>
      <c r="N450" s="680"/>
      <c r="O450" s="234">
        <v>0.375</v>
      </c>
      <c r="P450" s="14"/>
      <c r="Q450" s="680"/>
      <c r="R450" s="14"/>
      <c r="S450" s="680"/>
      <c r="T450" s="14"/>
      <c r="U450" s="680"/>
      <c r="V450" s="14"/>
      <c r="W450" s="680"/>
      <c r="X450" s="14"/>
      <c r="Y450" s="14"/>
      <c r="Z450" s="680"/>
      <c r="AA450" s="14"/>
      <c r="AB450" s="680"/>
      <c r="AC450" s="14"/>
      <c r="AD450" s="193">
        <f t="shared" si="343"/>
        <v>0</v>
      </c>
    </row>
    <row r="451" spans="1:30" ht="28.5" hidden="1">
      <c r="A451" s="26">
        <f t="shared" si="357"/>
        <v>26.320000000000011</v>
      </c>
      <c r="B451" s="14" t="s">
        <v>158</v>
      </c>
      <c r="C451" s="14"/>
      <c r="D451" s="680"/>
      <c r="E451" s="14"/>
      <c r="F451" s="680"/>
      <c r="G451" s="680"/>
      <c r="H451" s="680"/>
      <c r="I451" s="350"/>
      <c r="J451" s="680"/>
      <c r="K451" s="14"/>
      <c r="L451" s="680"/>
      <c r="M451" s="14"/>
      <c r="N451" s="680"/>
      <c r="O451" s="235"/>
      <c r="P451" s="14"/>
      <c r="Q451" s="680"/>
      <c r="R451" s="14"/>
      <c r="S451" s="680"/>
      <c r="T451" s="14"/>
      <c r="U451" s="680"/>
      <c r="V451" s="14"/>
      <c r="W451" s="680"/>
      <c r="X451" s="14"/>
      <c r="Y451" s="14"/>
      <c r="Z451" s="680"/>
      <c r="AA451" s="14"/>
      <c r="AB451" s="680"/>
      <c r="AC451" s="14"/>
      <c r="AD451" s="193">
        <f t="shared" si="343"/>
        <v>0</v>
      </c>
    </row>
    <row r="452" spans="1:30" ht="28.5" hidden="1">
      <c r="A452" s="33"/>
      <c r="B452" s="15" t="s">
        <v>168</v>
      </c>
      <c r="C452" s="15"/>
      <c r="D452" s="681"/>
      <c r="E452" s="15"/>
      <c r="F452" s="681"/>
      <c r="G452" s="681"/>
      <c r="H452" s="681"/>
      <c r="I452" s="352"/>
      <c r="J452" s="681"/>
      <c r="K452" s="15"/>
      <c r="L452" s="681"/>
      <c r="M452" s="15"/>
      <c r="N452" s="681"/>
      <c r="O452" s="232"/>
      <c r="P452" s="15"/>
      <c r="Q452" s="681"/>
      <c r="R452" s="15"/>
      <c r="S452" s="681"/>
      <c r="T452" s="15"/>
      <c r="U452" s="681"/>
      <c r="V452" s="15"/>
      <c r="W452" s="681"/>
      <c r="X452" s="15"/>
      <c r="Y452" s="15"/>
      <c r="Z452" s="681"/>
      <c r="AA452" s="15"/>
      <c r="AB452" s="681"/>
      <c r="AC452" s="15"/>
      <c r="AD452" s="193">
        <f t="shared" si="343"/>
        <v>0</v>
      </c>
    </row>
    <row r="453" spans="1:30" ht="16.5" hidden="1">
      <c r="A453" s="33"/>
      <c r="B453" s="15" t="s">
        <v>169</v>
      </c>
      <c r="C453" s="15"/>
      <c r="D453" s="681"/>
      <c r="E453" s="15"/>
      <c r="F453" s="681"/>
      <c r="G453" s="681"/>
      <c r="H453" s="681"/>
      <c r="I453" s="352"/>
      <c r="J453" s="681"/>
      <c r="K453" s="15"/>
      <c r="L453" s="681"/>
      <c r="M453" s="15"/>
      <c r="N453" s="681"/>
      <c r="O453" s="232"/>
      <c r="P453" s="15"/>
      <c r="Q453" s="681"/>
      <c r="R453" s="15"/>
      <c r="S453" s="681"/>
      <c r="T453" s="15"/>
      <c r="U453" s="681"/>
      <c r="V453" s="15"/>
      <c r="W453" s="681"/>
      <c r="X453" s="15"/>
      <c r="Y453" s="15"/>
      <c r="Z453" s="681"/>
      <c r="AA453" s="15"/>
      <c r="AB453" s="681"/>
      <c r="AC453" s="15"/>
      <c r="AD453" s="193">
        <f t="shared" si="343"/>
        <v>0</v>
      </c>
    </row>
    <row r="454" spans="1:30" ht="28.5" hidden="1">
      <c r="A454" s="2">
        <v>26.33</v>
      </c>
      <c r="B454" s="11" t="s">
        <v>170</v>
      </c>
      <c r="C454" s="11"/>
      <c r="D454" s="682"/>
      <c r="E454" s="11"/>
      <c r="F454" s="682"/>
      <c r="G454" s="682"/>
      <c r="H454" s="682"/>
      <c r="I454" s="346"/>
      <c r="J454" s="682"/>
      <c r="K454" s="11"/>
      <c r="L454" s="682"/>
      <c r="M454" s="11"/>
      <c r="N454" s="682"/>
      <c r="O454" s="233">
        <v>9</v>
      </c>
      <c r="P454" s="11"/>
      <c r="Q454" s="682"/>
      <c r="R454" s="11"/>
      <c r="S454" s="682"/>
      <c r="T454" s="11"/>
      <c r="U454" s="682"/>
      <c r="V454" s="11"/>
      <c r="W454" s="682"/>
      <c r="X454" s="11"/>
      <c r="Y454" s="11"/>
      <c r="Z454" s="682"/>
      <c r="AA454" s="11"/>
      <c r="AB454" s="682"/>
      <c r="AC454" s="11"/>
      <c r="AD454" s="193">
        <f t="shared" si="343"/>
        <v>0</v>
      </c>
    </row>
    <row r="455" spans="1:30" ht="28.5" hidden="1">
      <c r="A455" s="26">
        <f t="shared" ref="A455:A457" si="358">+A454+0.01</f>
        <v>26.34</v>
      </c>
      <c r="B455" s="11" t="s">
        <v>171</v>
      </c>
      <c r="C455" s="11"/>
      <c r="D455" s="682"/>
      <c r="E455" s="11"/>
      <c r="F455" s="682"/>
      <c r="G455" s="682"/>
      <c r="H455" s="682"/>
      <c r="I455" s="346"/>
      <c r="J455" s="682"/>
      <c r="K455" s="11"/>
      <c r="L455" s="682"/>
      <c r="M455" s="11"/>
      <c r="N455" s="682"/>
      <c r="O455" s="233">
        <v>0.6</v>
      </c>
      <c r="P455" s="11"/>
      <c r="Q455" s="682"/>
      <c r="R455" s="11"/>
      <c r="S455" s="682"/>
      <c r="T455" s="11"/>
      <c r="U455" s="682"/>
      <c r="V455" s="11"/>
      <c r="W455" s="682"/>
      <c r="X455" s="11"/>
      <c r="Y455" s="11"/>
      <c r="Z455" s="682"/>
      <c r="AA455" s="11"/>
      <c r="AB455" s="682"/>
      <c r="AC455" s="11"/>
      <c r="AD455" s="193">
        <f t="shared" si="343"/>
        <v>0</v>
      </c>
    </row>
    <row r="456" spans="1:30" ht="42.75" hidden="1">
      <c r="A456" s="26">
        <f t="shared" si="358"/>
        <v>26.35</v>
      </c>
      <c r="B456" s="6" t="s">
        <v>172</v>
      </c>
      <c r="C456" s="6"/>
      <c r="D456" s="674"/>
      <c r="E456" s="6"/>
      <c r="F456" s="674"/>
      <c r="G456" s="674"/>
      <c r="H456" s="674"/>
      <c r="I456" s="342"/>
      <c r="J456" s="674"/>
      <c r="K456" s="6"/>
      <c r="L456" s="674"/>
      <c r="M456" s="6"/>
      <c r="N456" s="674"/>
      <c r="O456" s="233">
        <v>0.5</v>
      </c>
      <c r="P456" s="6"/>
      <c r="Q456" s="674"/>
      <c r="R456" s="6"/>
      <c r="S456" s="674"/>
      <c r="T456" s="6"/>
      <c r="U456" s="674"/>
      <c r="V456" s="6"/>
      <c r="W456" s="674"/>
      <c r="X456" s="6"/>
      <c r="Y456" s="6"/>
      <c r="Z456" s="674"/>
      <c r="AA456" s="6"/>
      <c r="AB456" s="674"/>
      <c r="AC456" s="6"/>
      <c r="AD456" s="193">
        <f t="shared" ref="AD456:AD515" si="359">AC456</f>
        <v>0</v>
      </c>
    </row>
    <row r="457" spans="1:30" ht="16.5" hidden="1">
      <c r="A457" s="26">
        <f t="shared" si="358"/>
        <v>26.360000000000003</v>
      </c>
      <c r="B457" s="11" t="s">
        <v>173</v>
      </c>
      <c r="C457" s="11"/>
      <c r="D457" s="682"/>
      <c r="E457" s="11"/>
      <c r="F457" s="682"/>
      <c r="G457" s="682"/>
      <c r="H457" s="682"/>
      <c r="I457" s="346"/>
      <c r="J457" s="682"/>
      <c r="K457" s="11"/>
      <c r="L457" s="682"/>
      <c r="M457" s="11"/>
      <c r="N457" s="682"/>
      <c r="O457" s="236"/>
      <c r="P457" s="11"/>
      <c r="Q457" s="682"/>
      <c r="R457" s="11"/>
      <c r="S457" s="682"/>
      <c r="T457" s="11"/>
      <c r="U457" s="682"/>
      <c r="V457" s="11"/>
      <c r="W457" s="682"/>
      <c r="X457" s="11"/>
      <c r="Y457" s="11"/>
      <c r="Z457" s="682"/>
      <c r="AA457" s="11"/>
      <c r="AB457" s="682"/>
      <c r="AC457" s="11"/>
      <c r="AD457" s="193">
        <f t="shared" si="359"/>
        <v>0</v>
      </c>
    </row>
    <row r="458" spans="1:30" ht="16.5" hidden="1">
      <c r="A458" s="2" t="s">
        <v>19</v>
      </c>
      <c r="B458" s="11" t="s">
        <v>174</v>
      </c>
      <c r="C458" s="11"/>
      <c r="D458" s="682"/>
      <c r="E458" s="11"/>
      <c r="F458" s="682"/>
      <c r="G458" s="682"/>
      <c r="H458" s="682"/>
      <c r="I458" s="346"/>
      <c r="J458" s="682"/>
      <c r="K458" s="11"/>
      <c r="L458" s="682"/>
      <c r="M458" s="11"/>
      <c r="N458" s="682"/>
      <c r="O458" s="237">
        <v>3</v>
      </c>
      <c r="P458" s="11"/>
      <c r="Q458" s="682"/>
      <c r="R458" s="11"/>
      <c r="S458" s="682"/>
      <c r="T458" s="11"/>
      <c r="U458" s="682"/>
      <c r="V458" s="11"/>
      <c r="W458" s="682"/>
      <c r="X458" s="11"/>
      <c r="Y458" s="11"/>
      <c r="Z458" s="682"/>
      <c r="AA458" s="11"/>
      <c r="AB458" s="682"/>
      <c r="AC458" s="11"/>
      <c r="AD458" s="193">
        <f t="shared" si="359"/>
        <v>0</v>
      </c>
    </row>
    <row r="459" spans="1:30" ht="42.75" hidden="1">
      <c r="A459" s="2" t="s">
        <v>20</v>
      </c>
      <c r="B459" s="11" t="s">
        <v>175</v>
      </c>
      <c r="C459" s="11"/>
      <c r="D459" s="682"/>
      <c r="E459" s="11"/>
      <c r="F459" s="682"/>
      <c r="G459" s="682"/>
      <c r="H459" s="682"/>
      <c r="I459" s="346"/>
      <c r="J459" s="682"/>
      <c r="K459" s="11"/>
      <c r="L459" s="682"/>
      <c r="M459" s="11"/>
      <c r="N459" s="682"/>
      <c r="O459" s="237">
        <v>9.6</v>
      </c>
      <c r="P459" s="11"/>
      <c r="Q459" s="682"/>
      <c r="R459" s="11"/>
      <c r="S459" s="682"/>
      <c r="T459" s="11"/>
      <c r="U459" s="682"/>
      <c r="V459" s="11"/>
      <c r="W459" s="682"/>
      <c r="X459" s="11"/>
      <c r="Y459" s="11"/>
      <c r="Z459" s="682"/>
      <c r="AA459" s="11"/>
      <c r="AB459" s="682"/>
      <c r="AC459" s="11"/>
      <c r="AD459" s="193">
        <f t="shared" si="359"/>
        <v>0</v>
      </c>
    </row>
    <row r="460" spans="1:30" ht="57" hidden="1">
      <c r="A460" s="2" t="s">
        <v>21</v>
      </c>
      <c r="B460" s="11" t="s">
        <v>226</v>
      </c>
      <c r="C460" s="11"/>
      <c r="D460" s="682"/>
      <c r="E460" s="11"/>
      <c r="F460" s="682"/>
      <c r="G460" s="682"/>
      <c r="H460" s="682"/>
      <c r="I460" s="346"/>
      <c r="J460" s="682"/>
      <c r="K460" s="11"/>
      <c r="L460" s="682"/>
      <c r="M460" s="11"/>
      <c r="N460" s="682"/>
      <c r="O460" s="233">
        <v>2.88</v>
      </c>
      <c r="P460" s="11"/>
      <c r="Q460" s="682"/>
      <c r="R460" s="11"/>
      <c r="S460" s="682"/>
      <c r="T460" s="11"/>
      <c r="U460" s="682"/>
      <c r="V460" s="11"/>
      <c r="W460" s="682"/>
      <c r="X460" s="11"/>
      <c r="Y460" s="11"/>
      <c r="Z460" s="682"/>
      <c r="AA460" s="11"/>
      <c r="AB460" s="682"/>
      <c r="AC460" s="11"/>
      <c r="AD460" s="193">
        <f t="shared" si="359"/>
        <v>0</v>
      </c>
    </row>
    <row r="461" spans="1:30" ht="28.5" hidden="1">
      <c r="A461" s="2" t="s">
        <v>176</v>
      </c>
      <c r="B461" s="11" t="s">
        <v>177</v>
      </c>
      <c r="C461" s="11"/>
      <c r="D461" s="682"/>
      <c r="E461" s="11"/>
      <c r="F461" s="682"/>
      <c r="G461" s="682"/>
      <c r="H461" s="682"/>
      <c r="I461" s="346"/>
      <c r="J461" s="682"/>
      <c r="K461" s="11"/>
      <c r="L461" s="682"/>
      <c r="M461" s="11"/>
      <c r="N461" s="682"/>
      <c r="O461" s="233">
        <v>1.5</v>
      </c>
      <c r="P461" s="11"/>
      <c r="Q461" s="682"/>
      <c r="R461" s="11"/>
      <c r="S461" s="682"/>
      <c r="T461" s="11"/>
      <c r="U461" s="682"/>
      <c r="V461" s="11"/>
      <c r="W461" s="682"/>
      <c r="X461" s="11"/>
      <c r="Y461" s="11"/>
      <c r="Z461" s="682"/>
      <c r="AA461" s="11"/>
      <c r="AB461" s="682"/>
      <c r="AC461" s="11"/>
      <c r="AD461" s="193">
        <f t="shared" si="359"/>
        <v>0</v>
      </c>
    </row>
    <row r="462" spans="1:30" ht="28.5" hidden="1">
      <c r="A462" s="2" t="s">
        <v>178</v>
      </c>
      <c r="B462" s="11" t="s">
        <v>179</v>
      </c>
      <c r="C462" s="11"/>
      <c r="D462" s="682"/>
      <c r="E462" s="11"/>
      <c r="F462" s="682"/>
      <c r="G462" s="682"/>
      <c r="H462" s="682"/>
      <c r="I462" s="346"/>
      <c r="J462" s="682"/>
      <c r="K462" s="11"/>
      <c r="L462" s="682"/>
      <c r="M462" s="11"/>
      <c r="N462" s="682"/>
      <c r="O462" s="233">
        <v>1.2</v>
      </c>
      <c r="P462" s="11"/>
      <c r="Q462" s="682"/>
      <c r="R462" s="11"/>
      <c r="S462" s="682"/>
      <c r="T462" s="11"/>
      <c r="U462" s="682"/>
      <c r="V462" s="11"/>
      <c r="W462" s="682"/>
      <c r="X462" s="11"/>
      <c r="Y462" s="11"/>
      <c r="Z462" s="682"/>
      <c r="AA462" s="11"/>
      <c r="AB462" s="682"/>
      <c r="AC462" s="11"/>
      <c r="AD462" s="193">
        <f t="shared" si="359"/>
        <v>0</v>
      </c>
    </row>
    <row r="463" spans="1:30" ht="57" hidden="1">
      <c r="A463" s="2" t="s">
        <v>180</v>
      </c>
      <c r="B463" s="11" t="s">
        <v>181</v>
      </c>
      <c r="C463" s="11"/>
      <c r="D463" s="682"/>
      <c r="E463" s="11"/>
      <c r="F463" s="682"/>
      <c r="G463" s="682"/>
      <c r="H463" s="682"/>
      <c r="I463" s="346"/>
      <c r="J463" s="682"/>
      <c r="K463" s="11"/>
      <c r="L463" s="682"/>
      <c r="M463" s="11"/>
      <c r="N463" s="682"/>
      <c r="O463" s="233">
        <v>1.2</v>
      </c>
      <c r="P463" s="11"/>
      <c r="Q463" s="682"/>
      <c r="R463" s="11"/>
      <c r="S463" s="682"/>
      <c r="T463" s="11"/>
      <c r="U463" s="682"/>
      <c r="V463" s="11"/>
      <c r="W463" s="682"/>
      <c r="X463" s="11"/>
      <c r="Y463" s="11"/>
      <c r="Z463" s="682"/>
      <c r="AA463" s="11"/>
      <c r="AB463" s="682"/>
      <c r="AC463" s="11"/>
      <c r="AD463" s="193">
        <f t="shared" si="359"/>
        <v>0</v>
      </c>
    </row>
    <row r="464" spans="1:30" ht="42.75" hidden="1">
      <c r="A464" s="2" t="s">
        <v>182</v>
      </c>
      <c r="B464" s="11" t="s">
        <v>227</v>
      </c>
      <c r="C464" s="11"/>
      <c r="D464" s="682"/>
      <c r="E464" s="11"/>
      <c r="F464" s="682"/>
      <c r="G464" s="682"/>
      <c r="H464" s="682"/>
      <c r="I464" s="346"/>
      <c r="J464" s="682"/>
      <c r="K464" s="11"/>
      <c r="L464" s="682"/>
      <c r="M464" s="11"/>
      <c r="N464" s="682"/>
      <c r="O464" s="233">
        <v>1.8</v>
      </c>
      <c r="P464" s="11"/>
      <c r="Q464" s="682"/>
      <c r="R464" s="11"/>
      <c r="S464" s="682"/>
      <c r="T464" s="11"/>
      <c r="U464" s="682"/>
      <c r="V464" s="11"/>
      <c r="W464" s="682"/>
      <c r="X464" s="11"/>
      <c r="Y464" s="11"/>
      <c r="Z464" s="682"/>
      <c r="AA464" s="11"/>
      <c r="AB464" s="682"/>
      <c r="AC464" s="11"/>
      <c r="AD464" s="193">
        <f t="shared" si="359"/>
        <v>0</v>
      </c>
    </row>
    <row r="465" spans="1:30" ht="28.5" hidden="1">
      <c r="A465" s="2">
        <v>26.37</v>
      </c>
      <c r="B465" s="11" t="s">
        <v>274</v>
      </c>
      <c r="C465" s="11"/>
      <c r="D465" s="682"/>
      <c r="E465" s="11"/>
      <c r="F465" s="682"/>
      <c r="G465" s="682"/>
      <c r="H465" s="682"/>
      <c r="I465" s="346"/>
      <c r="J465" s="682"/>
      <c r="K465" s="11"/>
      <c r="L465" s="682"/>
      <c r="M465" s="11"/>
      <c r="N465" s="682"/>
      <c r="O465" s="233">
        <v>0.5</v>
      </c>
      <c r="P465" s="11"/>
      <c r="Q465" s="682"/>
      <c r="R465" s="11"/>
      <c r="S465" s="682"/>
      <c r="T465" s="11"/>
      <c r="U465" s="682"/>
      <c r="V465" s="11"/>
      <c r="W465" s="682"/>
      <c r="X465" s="11"/>
      <c r="Y465" s="11"/>
      <c r="Z465" s="682"/>
      <c r="AA465" s="11"/>
      <c r="AB465" s="682"/>
      <c r="AC465" s="11"/>
      <c r="AD465" s="193">
        <f t="shared" si="359"/>
        <v>0</v>
      </c>
    </row>
    <row r="466" spans="1:30" ht="28.5" hidden="1">
      <c r="A466" s="26">
        <f t="shared" ref="A466:A474" si="360">+A465+0.01</f>
        <v>26.380000000000003</v>
      </c>
      <c r="B466" s="11" t="s">
        <v>275</v>
      </c>
      <c r="C466" s="11"/>
      <c r="D466" s="682"/>
      <c r="E466" s="11"/>
      <c r="F466" s="682"/>
      <c r="G466" s="682"/>
      <c r="H466" s="682"/>
      <c r="I466" s="346"/>
      <c r="J466" s="682"/>
      <c r="K466" s="11"/>
      <c r="L466" s="682"/>
      <c r="M466" s="11"/>
      <c r="N466" s="682"/>
      <c r="O466" s="233">
        <v>0.5</v>
      </c>
      <c r="P466" s="11"/>
      <c r="Q466" s="682"/>
      <c r="R466" s="11"/>
      <c r="S466" s="682"/>
      <c r="T466" s="11"/>
      <c r="U466" s="682"/>
      <c r="V466" s="11"/>
      <c r="W466" s="682"/>
      <c r="X466" s="11"/>
      <c r="Y466" s="11"/>
      <c r="Z466" s="682"/>
      <c r="AA466" s="11"/>
      <c r="AB466" s="682"/>
      <c r="AC466" s="11"/>
      <c r="AD466" s="193">
        <f t="shared" si="359"/>
        <v>0</v>
      </c>
    </row>
    <row r="467" spans="1:30" ht="28.5" hidden="1">
      <c r="A467" s="26">
        <f t="shared" si="360"/>
        <v>26.390000000000004</v>
      </c>
      <c r="B467" s="11" t="s">
        <v>201</v>
      </c>
      <c r="C467" s="11"/>
      <c r="D467" s="682"/>
      <c r="E467" s="11"/>
      <c r="F467" s="682"/>
      <c r="G467" s="682"/>
      <c r="H467" s="682"/>
      <c r="I467" s="346"/>
      <c r="J467" s="682"/>
      <c r="K467" s="11"/>
      <c r="L467" s="682"/>
      <c r="M467" s="11"/>
      <c r="N467" s="682"/>
      <c r="O467" s="234">
        <v>0.625</v>
      </c>
      <c r="P467" s="11"/>
      <c r="Q467" s="682"/>
      <c r="R467" s="11"/>
      <c r="S467" s="682"/>
      <c r="T467" s="11"/>
      <c r="U467" s="682"/>
      <c r="V467" s="11"/>
      <c r="W467" s="682"/>
      <c r="X467" s="11"/>
      <c r="Y467" s="11"/>
      <c r="Z467" s="682"/>
      <c r="AA467" s="11"/>
      <c r="AB467" s="682"/>
      <c r="AC467" s="11"/>
      <c r="AD467" s="193">
        <f t="shared" si="359"/>
        <v>0</v>
      </c>
    </row>
    <row r="468" spans="1:30" ht="28.5" hidden="1">
      <c r="A468" s="26">
        <f t="shared" si="360"/>
        <v>26.400000000000006</v>
      </c>
      <c r="B468" s="11" t="s">
        <v>183</v>
      </c>
      <c r="C468" s="11"/>
      <c r="D468" s="682"/>
      <c r="E468" s="11"/>
      <c r="F468" s="682"/>
      <c r="G468" s="682"/>
      <c r="H468" s="682"/>
      <c r="I468" s="346"/>
      <c r="J468" s="682"/>
      <c r="K468" s="11"/>
      <c r="L468" s="682"/>
      <c r="M468" s="11"/>
      <c r="N468" s="682"/>
      <c r="O468" s="234">
        <v>0.375</v>
      </c>
      <c r="P468" s="11"/>
      <c r="Q468" s="682"/>
      <c r="R468" s="11"/>
      <c r="S468" s="682"/>
      <c r="T468" s="11"/>
      <c r="U468" s="682"/>
      <c r="V468" s="11"/>
      <c r="W468" s="682"/>
      <c r="X468" s="11"/>
      <c r="Y468" s="11"/>
      <c r="Z468" s="682"/>
      <c r="AA468" s="11"/>
      <c r="AB468" s="682"/>
      <c r="AC468" s="11"/>
      <c r="AD468" s="193">
        <f t="shared" si="359"/>
        <v>0</v>
      </c>
    </row>
    <row r="469" spans="1:30" ht="28.5" hidden="1">
      <c r="A469" s="26">
        <f t="shared" si="360"/>
        <v>26.410000000000007</v>
      </c>
      <c r="B469" s="11" t="s">
        <v>184</v>
      </c>
      <c r="C469" s="11"/>
      <c r="D469" s="682"/>
      <c r="E469" s="11"/>
      <c r="F469" s="682"/>
      <c r="G469" s="682"/>
      <c r="H469" s="682"/>
      <c r="I469" s="346"/>
      <c r="J469" s="682"/>
      <c r="K469" s="11"/>
      <c r="L469" s="682"/>
      <c r="M469" s="11"/>
      <c r="N469" s="682"/>
      <c r="O469" s="234">
        <v>0.375</v>
      </c>
      <c r="P469" s="11"/>
      <c r="Q469" s="682"/>
      <c r="R469" s="11"/>
      <c r="S469" s="682"/>
      <c r="T469" s="11"/>
      <c r="U469" s="682"/>
      <c r="V469" s="11"/>
      <c r="W469" s="682"/>
      <c r="X469" s="11"/>
      <c r="Y469" s="11"/>
      <c r="Z469" s="682"/>
      <c r="AA469" s="11"/>
      <c r="AB469" s="682"/>
      <c r="AC469" s="11"/>
      <c r="AD469" s="193">
        <f t="shared" si="359"/>
        <v>0</v>
      </c>
    </row>
    <row r="470" spans="1:30" ht="28.5" hidden="1">
      <c r="A470" s="26">
        <f t="shared" si="360"/>
        <v>26.420000000000009</v>
      </c>
      <c r="B470" s="11" t="s">
        <v>185</v>
      </c>
      <c r="C470" s="11"/>
      <c r="D470" s="682"/>
      <c r="E470" s="11"/>
      <c r="F470" s="682"/>
      <c r="G470" s="682"/>
      <c r="H470" s="682"/>
      <c r="I470" s="346"/>
      <c r="J470" s="682"/>
      <c r="K470" s="11"/>
      <c r="L470" s="682"/>
      <c r="M470" s="11"/>
      <c r="N470" s="682"/>
      <c r="O470" s="233">
        <v>0.15</v>
      </c>
      <c r="P470" s="11"/>
      <c r="Q470" s="682"/>
      <c r="R470" s="11"/>
      <c r="S470" s="682"/>
      <c r="T470" s="11"/>
      <c r="U470" s="682"/>
      <c r="V470" s="11"/>
      <c r="W470" s="682"/>
      <c r="X470" s="11"/>
      <c r="Y470" s="11"/>
      <c r="Z470" s="682"/>
      <c r="AA470" s="11"/>
      <c r="AB470" s="682"/>
      <c r="AC470" s="11"/>
      <c r="AD470" s="193">
        <f t="shared" si="359"/>
        <v>0</v>
      </c>
    </row>
    <row r="471" spans="1:30" ht="28.5" hidden="1">
      <c r="A471" s="26">
        <f t="shared" si="360"/>
        <v>26.43000000000001</v>
      </c>
      <c r="B471" s="11" t="s">
        <v>186</v>
      </c>
      <c r="C471" s="11"/>
      <c r="D471" s="682"/>
      <c r="E471" s="11"/>
      <c r="F471" s="682"/>
      <c r="G471" s="682"/>
      <c r="H471" s="682"/>
      <c r="I471" s="346"/>
      <c r="J471" s="682"/>
      <c r="K471" s="11"/>
      <c r="L471" s="682"/>
      <c r="M471" s="11"/>
      <c r="N471" s="682"/>
      <c r="O471" s="233">
        <v>0.15</v>
      </c>
      <c r="P471" s="11"/>
      <c r="Q471" s="682"/>
      <c r="R471" s="11"/>
      <c r="S471" s="682"/>
      <c r="T471" s="11"/>
      <c r="U471" s="682"/>
      <c r="V471" s="11"/>
      <c r="W471" s="682"/>
      <c r="X471" s="11"/>
      <c r="Y471" s="11"/>
      <c r="Z471" s="682"/>
      <c r="AA471" s="11"/>
      <c r="AB471" s="682"/>
      <c r="AC471" s="11"/>
      <c r="AD471" s="193">
        <f t="shared" si="359"/>
        <v>0</v>
      </c>
    </row>
    <row r="472" spans="1:30" ht="28.5" hidden="1">
      <c r="A472" s="26">
        <f t="shared" si="360"/>
        <v>26.440000000000012</v>
      </c>
      <c r="B472" s="11" t="s">
        <v>187</v>
      </c>
      <c r="C472" s="11"/>
      <c r="D472" s="682"/>
      <c r="E472" s="11"/>
      <c r="F472" s="682"/>
      <c r="G472" s="682"/>
      <c r="H472" s="682"/>
      <c r="I472" s="346"/>
      <c r="J472" s="682"/>
      <c r="K472" s="11"/>
      <c r="L472" s="682"/>
      <c r="M472" s="11"/>
      <c r="N472" s="682"/>
      <c r="O472" s="233"/>
      <c r="P472" s="11"/>
      <c r="Q472" s="682"/>
      <c r="R472" s="11"/>
      <c r="S472" s="682"/>
      <c r="T472" s="11"/>
      <c r="U472" s="682"/>
      <c r="V472" s="11"/>
      <c r="W472" s="682"/>
      <c r="X472" s="11"/>
      <c r="Y472" s="11"/>
      <c r="Z472" s="682"/>
      <c r="AA472" s="11"/>
      <c r="AB472" s="682"/>
      <c r="AC472" s="11"/>
      <c r="AD472" s="193">
        <f t="shared" si="359"/>
        <v>0</v>
      </c>
    </row>
    <row r="473" spans="1:30" ht="28.5" hidden="1">
      <c r="A473" s="26">
        <f t="shared" si="360"/>
        <v>26.450000000000014</v>
      </c>
      <c r="B473" s="11" t="s">
        <v>188</v>
      </c>
      <c r="C473" s="11"/>
      <c r="D473" s="682"/>
      <c r="E473" s="11"/>
      <c r="F473" s="682"/>
      <c r="G473" s="682"/>
      <c r="H473" s="682"/>
      <c r="I473" s="346"/>
      <c r="J473" s="682"/>
      <c r="K473" s="11"/>
      <c r="L473" s="682"/>
      <c r="M473" s="11"/>
      <c r="N473" s="682"/>
      <c r="O473" s="233">
        <v>0.25</v>
      </c>
      <c r="P473" s="11"/>
      <c r="Q473" s="682"/>
      <c r="R473" s="11"/>
      <c r="S473" s="682"/>
      <c r="T473" s="11"/>
      <c r="U473" s="682"/>
      <c r="V473" s="11"/>
      <c r="W473" s="682"/>
      <c r="X473" s="11"/>
      <c r="Y473" s="11"/>
      <c r="Z473" s="682"/>
      <c r="AA473" s="11"/>
      <c r="AB473" s="682"/>
      <c r="AC473" s="11"/>
      <c r="AD473" s="193">
        <f t="shared" si="359"/>
        <v>0</v>
      </c>
    </row>
    <row r="474" spans="1:30" ht="28.5" hidden="1">
      <c r="A474" s="26">
        <f t="shared" si="360"/>
        <v>26.460000000000015</v>
      </c>
      <c r="B474" s="11" t="s">
        <v>189</v>
      </c>
      <c r="C474" s="11"/>
      <c r="D474" s="682"/>
      <c r="E474" s="11"/>
      <c r="F474" s="682"/>
      <c r="G474" s="682"/>
      <c r="H474" s="682"/>
      <c r="I474" s="346"/>
      <c r="J474" s="682"/>
      <c r="K474" s="11"/>
      <c r="L474" s="682"/>
      <c r="M474" s="11"/>
      <c r="N474" s="682"/>
      <c r="O474" s="233">
        <v>0.1</v>
      </c>
      <c r="P474" s="11"/>
      <c r="Q474" s="682"/>
      <c r="R474" s="11"/>
      <c r="S474" s="682"/>
      <c r="T474" s="11"/>
      <c r="U474" s="682"/>
      <c r="V474" s="11"/>
      <c r="W474" s="682"/>
      <c r="X474" s="11"/>
      <c r="Y474" s="11"/>
      <c r="Z474" s="682"/>
      <c r="AA474" s="11"/>
      <c r="AB474" s="682"/>
      <c r="AC474" s="11"/>
      <c r="AD474" s="193">
        <f t="shared" si="359"/>
        <v>0</v>
      </c>
    </row>
    <row r="475" spans="1:30" ht="16.5" hidden="1">
      <c r="A475" s="2"/>
      <c r="B475" s="3" t="s">
        <v>190</v>
      </c>
      <c r="C475" s="3"/>
      <c r="D475" s="311"/>
      <c r="E475" s="3"/>
      <c r="F475" s="311"/>
      <c r="G475" s="311"/>
      <c r="H475" s="311"/>
      <c r="I475" s="341"/>
      <c r="J475" s="311"/>
      <c r="K475" s="3"/>
      <c r="L475" s="311"/>
      <c r="M475" s="3"/>
      <c r="N475" s="311"/>
      <c r="O475" s="239"/>
      <c r="P475" s="3"/>
      <c r="Q475" s="311"/>
      <c r="R475" s="3"/>
      <c r="S475" s="311"/>
      <c r="T475" s="3"/>
      <c r="U475" s="311"/>
      <c r="V475" s="3"/>
      <c r="W475" s="311"/>
      <c r="X475" s="3"/>
      <c r="Y475" s="3"/>
      <c r="Z475" s="311"/>
      <c r="AA475" s="3"/>
      <c r="AB475" s="311"/>
      <c r="AC475" s="3"/>
      <c r="AD475" s="193">
        <f t="shared" si="359"/>
        <v>0</v>
      </c>
    </row>
    <row r="476" spans="1:30" ht="28.5" hidden="1">
      <c r="A476" s="2"/>
      <c r="B476" s="3" t="s">
        <v>308</v>
      </c>
      <c r="C476" s="3"/>
      <c r="D476" s="311"/>
      <c r="E476" s="3"/>
      <c r="F476" s="311"/>
      <c r="G476" s="311"/>
      <c r="H476" s="311"/>
      <c r="I476" s="341"/>
      <c r="J476" s="311"/>
      <c r="K476" s="3"/>
      <c r="L476" s="311"/>
      <c r="M476" s="3"/>
      <c r="N476" s="311"/>
      <c r="O476" s="239"/>
      <c r="P476" s="3"/>
      <c r="Q476" s="311"/>
      <c r="R476" s="3"/>
      <c r="S476" s="311"/>
      <c r="T476" s="3"/>
      <c r="U476" s="311"/>
      <c r="V476" s="3"/>
      <c r="W476" s="311"/>
      <c r="X476" s="3"/>
      <c r="Y476" s="3"/>
      <c r="Z476" s="311"/>
      <c r="AA476" s="3"/>
      <c r="AB476" s="311"/>
      <c r="AC476" s="3"/>
      <c r="AD476" s="193">
        <f t="shared" si="359"/>
        <v>0</v>
      </c>
    </row>
    <row r="477" spans="1:30" ht="16.5" hidden="1">
      <c r="A477" s="2"/>
      <c r="B477" s="3" t="s">
        <v>191</v>
      </c>
      <c r="C477" s="3"/>
      <c r="D477" s="311"/>
      <c r="E477" s="3"/>
      <c r="F477" s="311"/>
      <c r="G477" s="311"/>
      <c r="H477" s="311"/>
      <c r="I477" s="341"/>
      <c r="J477" s="311"/>
      <c r="K477" s="3"/>
      <c r="L477" s="311"/>
      <c r="M477" s="3"/>
      <c r="N477" s="311"/>
      <c r="O477" s="239"/>
      <c r="P477" s="3"/>
      <c r="Q477" s="311"/>
      <c r="R477" s="3"/>
      <c r="S477" s="311"/>
      <c r="T477" s="3"/>
      <c r="U477" s="311"/>
      <c r="V477" s="3"/>
      <c r="W477" s="311"/>
      <c r="X477" s="3"/>
      <c r="Y477" s="3"/>
      <c r="Z477" s="311"/>
      <c r="AA477" s="3"/>
      <c r="AB477" s="311"/>
      <c r="AC477" s="3"/>
      <c r="AD477" s="193">
        <f t="shared" si="359"/>
        <v>0</v>
      </c>
    </row>
    <row r="478" spans="1:30" ht="16.5" hidden="1">
      <c r="A478" s="196"/>
      <c r="B478" s="3" t="s">
        <v>192</v>
      </c>
      <c r="C478" s="3"/>
      <c r="D478" s="311"/>
      <c r="E478" s="3"/>
      <c r="F478" s="311"/>
      <c r="G478" s="311"/>
      <c r="H478" s="311"/>
      <c r="I478" s="341"/>
      <c r="J478" s="311"/>
      <c r="K478" s="3"/>
      <c r="L478" s="311"/>
      <c r="M478" s="3"/>
      <c r="N478" s="311"/>
      <c r="O478" s="239"/>
      <c r="P478" s="3"/>
      <c r="Q478" s="311"/>
      <c r="R478" s="3"/>
      <c r="S478" s="311"/>
      <c r="T478" s="3"/>
      <c r="U478" s="311"/>
      <c r="V478" s="3"/>
      <c r="W478" s="311"/>
      <c r="X478" s="3"/>
      <c r="Y478" s="3"/>
      <c r="Z478" s="311"/>
      <c r="AA478" s="3"/>
      <c r="AB478" s="311"/>
      <c r="AC478" s="3"/>
      <c r="AD478" s="193">
        <f t="shared" si="359"/>
        <v>0</v>
      </c>
    </row>
    <row r="479" spans="1:30" ht="16.5" hidden="1">
      <c r="A479" s="2">
        <v>26.47</v>
      </c>
      <c r="B479" s="6" t="s">
        <v>163</v>
      </c>
      <c r="C479" s="6"/>
      <c r="D479" s="674"/>
      <c r="E479" s="6"/>
      <c r="F479" s="674"/>
      <c r="G479" s="674"/>
      <c r="H479" s="674"/>
      <c r="I479" s="342"/>
      <c r="J479" s="674"/>
      <c r="K479" s="6"/>
      <c r="L479" s="674"/>
      <c r="M479" s="6"/>
      <c r="N479" s="674"/>
      <c r="O479" s="229"/>
      <c r="P479" s="6"/>
      <c r="Q479" s="674"/>
      <c r="R479" s="6"/>
      <c r="S479" s="674"/>
      <c r="T479" s="6"/>
      <c r="U479" s="674"/>
      <c r="V479" s="6"/>
      <c r="W479" s="674"/>
      <c r="X479" s="6"/>
      <c r="Y479" s="6"/>
      <c r="Z479" s="674"/>
      <c r="AA479" s="6"/>
      <c r="AB479" s="674"/>
      <c r="AC479" s="6"/>
      <c r="AD479" s="193">
        <f t="shared" si="359"/>
        <v>0</v>
      </c>
    </row>
    <row r="480" spans="1:30" ht="28.5" hidden="1">
      <c r="A480" s="26">
        <f t="shared" ref="A480:A487" si="361">+A479+0.01</f>
        <v>26.48</v>
      </c>
      <c r="B480" s="6" t="s">
        <v>276</v>
      </c>
      <c r="C480" s="6"/>
      <c r="D480" s="674"/>
      <c r="E480" s="6"/>
      <c r="F480" s="674"/>
      <c r="G480" s="674"/>
      <c r="H480" s="674"/>
      <c r="I480" s="342"/>
      <c r="J480" s="674"/>
      <c r="K480" s="6"/>
      <c r="L480" s="674"/>
      <c r="M480" s="6"/>
      <c r="N480" s="674"/>
      <c r="O480" s="229"/>
      <c r="P480" s="6"/>
      <c r="Q480" s="674"/>
      <c r="R480" s="6"/>
      <c r="S480" s="674"/>
      <c r="T480" s="6"/>
      <c r="U480" s="674"/>
      <c r="V480" s="6"/>
      <c r="W480" s="674"/>
      <c r="X480" s="6"/>
      <c r="Y480" s="6"/>
      <c r="Z480" s="674"/>
      <c r="AA480" s="6"/>
      <c r="AB480" s="674"/>
      <c r="AC480" s="6"/>
      <c r="AD480" s="193">
        <f t="shared" si="359"/>
        <v>0</v>
      </c>
    </row>
    <row r="481" spans="1:30" ht="16.5" hidden="1">
      <c r="A481" s="26">
        <f t="shared" si="361"/>
        <v>26.490000000000002</v>
      </c>
      <c r="B481" s="6" t="s">
        <v>123</v>
      </c>
      <c r="C481" s="6"/>
      <c r="D481" s="674"/>
      <c r="E481" s="6"/>
      <c r="F481" s="674"/>
      <c r="G481" s="674"/>
      <c r="H481" s="674"/>
      <c r="I481" s="342"/>
      <c r="J481" s="674"/>
      <c r="K481" s="6"/>
      <c r="L481" s="674"/>
      <c r="M481" s="6"/>
      <c r="N481" s="674"/>
      <c r="O481" s="229"/>
      <c r="P481" s="6"/>
      <c r="Q481" s="674"/>
      <c r="R481" s="6"/>
      <c r="S481" s="674"/>
      <c r="T481" s="6"/>
      <c r="U481" s="674"/>
      <c r="V481" s="6"/>
      <c r="W481" s="674"/>
      <c r="X481" s="6"/>
      <c r="Y481" s="6"/>
      <c r="Z481" s="674"/>
      <c r="AA481" s="6"/>
      <c r="AB481" s="674"/>
      <c r="AC481" s="6"/>
      <c r="AD481" s="193">
        <f t="shared" si="359"/>
        <v>0</v>
      </c>
    </row>
    <row r="482" spans="1:30" ht="16.5" hidden="1">
      <c r="A482" s="26">
        <f t="shared" si="361"/>
        <v>26.500000000000004</v>
      </c>
      <c r="B482" s="6" t="s">
        <v>326</v>
      </c>
      <c r="C482" s="6"/>
      <c r="D482" s="674"/>
      <c r="E482" s="6"/>
      <c r="F482" s="674"/>
      <c r="G482" s="674"/>
      <c r="H482" s="674"/>
      <c r="I482" s="342"/>
      <c r="J482" s="674"/>
      <c r="K482" s="6"/>
      <c r="L482" s="674"/>
      <c r="M482" s="6"/>
      <c r="N482" s="674"/>
      <c r="O482" s="229"/>
      <c r="P482" s="6"/>
      <c r="Q482" s="674"/>
      <c r="R482" s="6"/>
      <c r="S482" s="674"/>
      <c r="T482" s="6"/>
      <c r="U482" s="674"/>
      <c r="V482" s="6"/>
      <c r="W482" s="674"/>
      <c r="X482" s="6"/>
      <c r="Y482" s="6"/>
      <c r="Z482" s="674"/>
      <c r="AA482" s="6"/>
      <c r="AB482" s="674"/>
      <c r="AC482" s="6"/>
      <c r="AD482" s="193">
        <f t="shared" si="359"/>
        <v>0</v>
      </c>
    </row>
    <row r="483" spans="1:30" ht="16.5" hidden="1">
      <c r="A483" s="26">
        <f t="shared" si="361"/>
        <v>26.510000000000005</v>
      </c>
      <c r="B483" s="6" t="s">
        <v>325</v>
      </c>
      <c r="C483" s="6"/>
      <c r="D483" s="674"/>
      <c r="E483" s="6"/>
      <c r="F483" s="674"/>
      <c r="G483" s="674"/>
      <c r="H483" s="674"/>
      <c r="I483" s="342"/>
      <c r="J483" s="674"/>
      <c r="K483" s="6"/>
      <c r="L483" s="674"/>
      <c r="M483" s="6"/>
      <c r="N483" s="674"/>
      <c r="O483" s="229"/>
      <c r="P483" s="6"/>
      <c r="Q483" s="674"/>
      <c r="R483" s="6"/>
      <c r="S483" s="674"/>
      <c r="T483" s="6"/>
      <c r="U483" s="674"/>
      <c r="V483" s="6"/>
      <c r="W483" s="674"/>
      <c r="X483" s="6"/>
      <c r="Y483" s="6"/>
      <c r="Z483" s="674"/>
      <c r="AA483" s="6"/>
      <c r="AB483" s="674"/>
      <c r="AC483" s="6"/>
      <c r="AD483" s="193">
        <f t="shared" si="359"/>
        <v>0</v>
      </c>
    </row>
    <row r="484" spans="1:30" ht="28.5" hidden="1">
      <c r="A484" s="26">
        <f t="shared" si="361"/>
        <v>26.520000000000007</v>
      </c>
      <c r="B484" s="6" t="s">
        <v>165</v>
      </c>
      <c r="C484" s="6"/>
      <c r="D484" s="674"/>
      <c r="E484" s="6"/>
      <c r="F484" s="674"/>
      <c r="G484" s="674"/>
      <c r="H484" s="674"/>
      <c r="I484" s="342"/>
      <c r="J484" s="674"/>
      <c r="K484" s="6"/>
      <c r="L484" s="674"/>
      <c r="M484" s="6"/>
      <c r="N484" s="674"/>
      <c r="O484" s="242">
        <v>2.5</v>
      </c>
      <c r="P484" s="6"/>
      <c r="Q484" s="674"/>
      <c r="R484" s="6"/>
      <c r="S484" s="674"/>
      <c r="T484" s="6"/>
      <c r="U484" s="674"/>
      <c r="V484" s="6"/>
      <c r="W484" s="674"/>
      <c r="X484" s="6"/>
      <c r="Y484" s="6"/>
      <c r="Z484" s="674"/>
      <c r="AA484" s="6"/>
      <c r="AB484" s="674"/>
      <c r="AC484" s="6"/>
      <c r="AD484" s="193">
        <f t="shared" si="359"/>
        <v>0</v>
      </c>
    </row>
    <row r="485" spans="1:30" ht="28.5" hidden="1">
      <c r="A485" s="26">
        <f t="shared" si="361"/>
        <v>26.530000000000008</v>
      </c>
      <c r="B485" s="6" t="s">
        <v>15</v>
      </c>
      <c r="C485" s="6"/>
      <c r="D485" s="674"/>
      <c r="E485" s="6"/>
      <c r="F485" s="674"/>
      <c r="G485" s="674"/>
      <c r="H485" s="674"/>
      <c r="I485" s="342"/>
      <c r="J485" s="674"/>
      <c r="K485" s="6"/>
      <c r="L485" s="674"/>
      <c r="M485" s="6"/>
      <c r="N485" s="674"/>
      <c r="O485" s="242">
        <v>3</v>
      </c>
      <c r="P485" s="6"/>
      <c r="Q485" s="674"/>
      <c r="R485" s="6"/>
      <c r="S485" s="674"/>
      <c r="T485" s="6"/>
      <c r="U485" s="674"/>
      <c r="V485" s="6"/>
      <c r="W485" s="674"/>
      <c r="X485" s="6"/>
      <c r="Y485" s="6"/>
      <c r="Z485" s="674"/>
      <c r="AA485" s="6"/>
      <c r="AB485" s="674"/>
      <c r="AC485" s="6"/>
      <c r="AD485" s="193">
        <f t="shared" si="359"/>
        <v>0</v>
      </c>
    </row>
    <row r="486" spans="1:30" ht="16.5" hidden="1">
      <c r="A486" s="26">
        <f t="shared" si="361"/>
        <v>26.54000000000001</v>
      </c>
      <c r="B486" s="6" t="s">
        <v>283</v>
      </c>
      <c r="C486" s="6"/>
      <c r="D486" s="674"/>
      <c r="E486" s="6"/>
      <c r="F486" s="674"/>
      <c r="G486" s="674"/>
      <c r="H486" s="674"/>
      <c r="I486" s="342"/>
      <c r="J486" s="674"/>
      <c r="K486" s="6"/>
      <c r="L486" s="674"/>
      <c r="M486" s="6"/>
      <c r="N486" s="674"/>
      <c r="O486" s="229">
        <v>0.375</v>
      </c>
      <c r="P486" s="6"/>
      <c r="Q486" s="674"/>
      <c r="R486" s="6"/>
      <c r="S486" s="674"/>
      <c r="T486" s="6"/>
      <c r="U486" s="674"/>
      <c r="V486" s="6"/>
      <c r="W486" s="674"/>
      <c r="X486" s="6"/>
      <c r="Y486" s="6"/>
      <c r="Z486" s="674"/>
      <c r="AA486" s="6"/>
      <c r="AB486" s="674"/>
      <c r="AC486" s="6"/>
      <c r="AD486" s="193">
        <f t="shared" si="359"/>
        <v>0</v>
      </c>
    </row>
    <row r="487" spans="1:30" ht="28.5" hidden="1">
      <c r="A487" s="26">
        <f t="shared" si="361"/>
        <v>26.550000000000011</v>
      </c>
      <c r="B487" s="6" t="s">
        <v>158</v>
      </c>
      <c r="C487" s="6"/>
      <c r="D487" s="674"/>
      <c r="E487" s="6"/>
      <c r="F487" s="674"/>
      <c r="G487" s="674"/>
      <c r="H487" s="674"/>
      <c r="I487" s="342"/>
      <c r="J487" s="674"/>
      <c r="K487" s="6"/>
      <c r="L487" s="674"/>
      <c r="M487" s="6"/>
      <c r="N487" s="674"/>
      <c r="O487" s="229"/>
      <c r="P487" s="6"/>
      <c r="Q487" s="674"/>
      <c r="R487" s="6"/>
      <c r="S487" s="674"/>
      <c r="T487" s="6"/>
      <c r="U487" s="674"/>
      <c r="V487" s="6"/>
      <c r="W487" s="674"/>
      <c r="X487" s="6"/>
      <c r="Y487" s="6"/>
      <c r="Z487" s="674"/>
      <c r="AA487" s="6"/>
      <c r="AB487" s="674"/>
      <c r="AC487" s="6"/>
      <c r="AD487" s="193">
        <f t="shared" si="359"/>
        <v>0</v>
      </c>
    </row>
    <row r="488" spans="1:30" ht="28.5" hidden="1">
      <c r="A488" s="2"/>
      <c r="B488" s="12" t="s">
        <v>193</v>
      </c>
      <c r="C488" s="12"/>
      <c r="D488" s="675"/>
      <c r="E488" s="12"/>
      <c r="F488" s="675"/>
      <c r="G488" s="675"/>
      <c r="H488" s="675"/>
      <c r="I488" s="348"/>
      <c r="J488" s="675"/>
      <c r="K488" s="12"/>
      <c r="L488" s="675"/>
      <c r="M488" s="12"/>
      <c r="N488" s="675"/>
      <c r="O488" s="239"/>
      <c r="P488" s="12"/>
      <c r="Q488" s="675"/>
      <c r="R488" s="12"/>
      <c r="S488" s="675"/>
      <c r="T488" s="12"/>
      <c r="U488" s="675"/>
      <c r="V488" s="12"/>
      <c r="W488" s="675"/>
      <c r="X488" s="12"/>
      <c r="Y488" s="12"/>
      <c r="Z488" s="675"/>
      <c r="AA488" s="12"/>
      <c r="AB488" s="675"/>
      <c r="AC488" s="12"/>
      <c r="AD488" s="193">
        <f t="shared" si="359"/>
        <v>0</v>
      </c>
    </row>
    <row r="489" spans="1:30" ht="16.5" hidden="1">
      <c r="A489" s="196"/>
      <c r="B489" s="3" t="s">
        <v>194</v>
      </c>
      <c r="C489" s="3"/>
      <c r="D489" s="311"/>
      <c r="E489" s="3"/>
      <c r="F489" s="311"/>
      <c r="G489" s="311"/>
      <c r="H489" s="311"/>
      <c r="I489" s="341"/>
      <c r="J489" s="311"/>
      <c r="K489" s="3"/>
      <c r="L489" s="311"/>
      <c r="M489" s="3"/>
      <c r="N489" s="311"/>
      <c r="O489" s="239"/>
      <c r="P489" s="3"/>
      <c r="Q489" s="311"/>
      <c r="R489" s="3"/>
      <c r="S489" s="311"/>
      <c r="T489" s="3"/>
      <c r="U489" s="311"/>
      <c r="V489" s="3"/>
      <c r="W489" s="311"/>
      <c r="X489" s="3"/>
      <c r="Y489" s="3"/>
      <c r="Z489" s="311"/>
      <c r="AA489" s="3"/>
      <c r="AB489" s="311"/>
      <c r="AC489" s="3"/>
      <c r="AD489" s="193">
        <f t="shared" si="359"/>
        <v>0</v>
      </c>
    </row>
    <row r="490" spans="1:30" ht="30" hidden="1">
      <c r="A490" s="26">
        <f>+A487+0.01</f>
        <v>26.560000000000013</v>
      </c>
      <c r="B490" s="18" t="s">
        <v>211</v>
      </c>
      <c r="C490" s="18"/>
      <c r="D490" s="683"/>
      <c r="E490" s="18"/>
      <c r="F490" s="683"/>
      <c r="G490" s="683"/>
      <c r="H490" s="683"/>
      <c r="I490" s="355"/>
      <c r="J490" s="683"/>
      <c r="K490" s="18"/>
      <c r="L490" s="683"/>
      <c r="M490" s="18"/>
      <c r="N490" s="683"/>
      <c r="O490" s="259">
        <v>9</v>
      </c>
      <c r="P490" s="18"/>
      <c r="Q490" s="683"/>
      <c r="R490" s="18"/>
      <c r="S490" s="683"/>
      <c r="T490" s="18"/>
      <c r="U490" s="683"/>
      <c r="V490" s="18"/>
      <c r="W490" s="683"/>
      <c r="X490" s="18"/>
      <c r="Y490" s="18"/>
      <c r="Z490" s="683"/>
      <c r="AA490" s="18"/>
      <c r="AB490" s="683"/>
      <c r="AC490" s="18"/>
      <c r="AD490" s="193">
        <f t="shared" si="359"/>
        <v>0</v>
      </c>
    </row>
    <row r="491" spans="1:30" ht="16.5" hidden="1">
      <c r="A491" s="26">
        <f t="shared" ref="A491:A493" si="362">+A490+0.01</f>
        <v>26.570000000000014</v>
      </c>
      <c r="B491" s="18" t="s">
        <v>212</v>
      </c>
      <c r="C491" s="18"/>
      <c r="D491" s="683"/>
      <c r="E491" s="18"/>
      <c r="F491" s="683"/>
      <c r="G491" s="683"/>
      <c r="H491" s="683"/>
      <c r="I491" s="355"/>
      <c r="J491" s="683"/>
      <c r="K491" s="18"/>
      <c r="L491" s="683"/>
      <c r="M491" s="18"/>
      <c r="N491" s="683"/>
      <c r="O491" s="259">
        <v>0.60000000000000009</v>
      </c>
      <c r="P491" s="18"/>
      <c r="Q491" s="683"/>
      <c r="R491" s="18"/>
      <c r="S491" s="683"/>
      <c r="T491" s="18"/>
      <c r="U491" s="683"/>
      <c r="V491" s="18"/>
      <c r="W491" s="683"/>
      <c r="X491" s="18"/>
      <c r="Y491" s="18"/>
      <c r="Z491" s="683"/>
      <c r="AA491" s="18"/>
      <c r="AB491" s="683"/>
      <c r="AC491" s="18"/>
      <c r="AD491" s="193">
        <f t="shared" si="359"/>
        <v>0</v>
      </c>
    </row>
    <row r="492" spans="1:30" ht="45" hidden="1">
      <c r="A492" s="26">
        <f t="shared" si="362"/>
        <v>26.580000000000016</v>
      </c>
      <c r="B492" s="18" t="s">
        <v>213</v>
      </c>
      <c r="C492" s="18"/>
      <c r="D492" s="683"/>
      <c r="E492" s="18"/>
      <c r="F492" s="683"/>
      <c r="G492" s="683"/>
      <c r="H492" s="683"/>
      <c r="I492" s="355"/>
      <c r="J492" s="683"/>
      <c r="K492" s="18"/>
      <c r="L492" s="683"/>
      <c r="M492" s="18"/>
      <c r="N492" s="683"/>
      <c r="O492" s="259">
        <v>0.5</v>
      </c>
      <c r="P492" s="18"/>
      <c r="Q492" s="683"/>
      <c r="R492" s="18"/>
      <c r="S492" s="683"/>
      <c r="T492" s="18"/>
      <c r="U492" s="683"/>
      <c r="V492" s="18"/>
      <c r="W492" s="683"/>
      <c r="X492" s="18"/>
      <c r="Y492" s="18"/>
      <c r="Z492" s="683"/>
      <c r="AA492" s="18"/>
      <c r="AB492" s="683"/>
      <c r="AC492" s="18"/>
      <c r="AD492" s="193">
        <f t="shared" si="359"/>
        <v>0</v>
      </c>
    </row>
    <row r="493" spans="1:30" ht="16.5" hidden="1">
      <c r="A493" s="26">
        <f t="shared" si="362"/>
        <v>26.590000000000018</v>
      </c>
      <c r="B493" s="18" t="s">
        <v>18</v>
      </c>
      <c r="C493" s="18"/>
      <c r="D493" s="683"/>
      <c r="E493" s="18"/>
      <c r="F493" s="683"/>
      <c r="G493" s="683"/>
      <c r="H493" s="683"/>
      <c r="I493" s="355"/>
      <c r="J493" s="683"/>
      <c r="K493" s="18"/>
      <c r="L493" s="683"/>
      <c r="M493" s="18"/>
      <c r="N493" s="683"/>
      <c r="O493" s="243"/>
      <c r="P493" s="18"/>
      <c r="Q493" s="683"/>
      <c r="R493" s="18"/>
      <c r="S493" s="683"/>
      <c r="T493" s="18"/>
      <c r="U493" s="683"/>
      <c r="V493" s="18"/>
      <c r="W493" s="683"/>
      <c r="X493" s="18"/>
      <c r="Y493" s="18"/>
      <c r="Z493" s="683"/>
      <c r="AA493" s="18"/>
      <c r="AB493" s="683"/>
      <c r="AC493" s="18"/>
      <c r="AD493" s="193">
        <f t="shared" si="359"/>
        <v>0</v>
      </c>
    </row>
    <row r="494" spans="1:30" ht="16.5" hidden="1">
      <c r="A494" s="2" t="s">
        <v>19</v>
      </c>
      <c r="B494" s="19" t="s">
        <v>214</v>
      </c>
      <c r="C494" s="19"/>
      <c r="D494" s="684"/>
      <c r="E494" s="19"/>
      <c r="F494" s="684"/>
      <c r="G494" s="684"/>
      <c r="H494" s="684"/>
      <c r="I494" s="356"/>
      <c r="J494" s="684"/>
      <c r="K494" s="19"/>
      <c r="L494" s="684"/>
      <c r="M494" s="19"/>
      <c r="N494" s="684"/>
      <c r="O494" s="260">
        <v>3</v>
      </c>
      <c r="P494" s="19"/>
      <c r="Q494" s="684"/>
      <c r="R494" s="19"/>
      <c r="S494" s="684"/>
      <c r="T494" s="19"/>
      <c r="U494" s="684"/>
      <c r="V494" s="19"/>
      <c r="W494" s="684"/>
      <c r="X494" s="19"/>
      <c r="Y494" s="19"/>
      <c r="Z494" s="684"/>
      <c r="AA494" s="19"/>
      <c r="AB494" s="684"/>
      <c r="AC494" s="19"/>
      <c r="AD494" s="193">
        <f t="shared" si="359"/>
        <v>0</v>
      </c>
    </row>
    <row r="495" spans="1:30" ht="71.25" hidden="1">
      <c r="A495" s="2" t="s">
        <v>20</v>
      </c>
      <c r="B495" s="6" t="s">
        <v>195</v>
      </c>
      <c r="C495" s="6"/>
      <c r="D495" s="674"/>
      <c r="E495" s="6"/>
      <c r="F495" s="674"/>
      <c r="G495" s="674"/>
      <c r="H495" s="674"/>
      <c r="I495" s="342"/>
      <c r="J495" s="674"/>
      <c r="K495" s="6"/>
      <c r="L495" s="674"/>
      <c r="M495" s="6"/>
      <c r="N495" s="674"/>
      <c r="O495" s="229">
        <v>2.88</v>
      </c>
      <c r="P495" s="6"/>
      <c r="Q495" s="674"/>
      <c r="R495" s="6"/>
      <c r="S495" s="674"/>
      <c r="T495" s="6"/>
      <c r="U495" s="674"/>
      <c r="V495" s="6"/>
      <c r="W495" s="674"/>
      <c r="X495" s="6"/>
      <c r="Y495" s="6"/>
      <c r="Z495" s="674"/>
      <c r="AA495" s="6"/>
      <c r="AB495" s="674"/>
      <c r="AC495" s="6"/>
      <c r="AD495" s="193">
        <f t="shared" si="359"/>
        <v>0</v>
      </c>
    </row>
    <row r="496" spans="1:30" ht="28.5" hidden="1">
      <c r="A496" s="2" t="s">
        <v>21</v>
      </c>
      <c r="B496" s="6" t="s">
        <v>196</v>
      </c>
      <c r="C496" s="6"/>
      <c r="D496" s="674"/>
      <c r="E496" s="6"/>
      <c r="F496" s="674"/>
      <c r="G496" s="674"/>
      <c r="H496" s="674"/>
      <c r="I496" s="342"/>
      <c r="J496" s="674"/>
      <c r="K496" s="6"/>
      <c r="L496" s="674"/>
      <c r="M496" s="6"/>
      <c r="N496" s="674"/>
      <c r="O496" s="242">
        <v>1.5</v>
      </c>
      <c r="P496" s="6"/>
      <c r="Q496" s="674"/>
      <c r="R496" s="6"/>
      <c r="S496" s="674"/>
      <c r="T496" s="6"/>
      <c r="U496" s="674"/>
      <c r="V496" s="6"/>
      <c r="W496" s="674"/>
      <c r="X496" s="6"/>
      <c r="Y496" s="6"/>
      <c r="Z496" s="674"/>
      <c r="AA496" s="6"/>
      <c r="AB496" s="674"/>
      <c r="AC496" s="6"/>
      <c r="AD496" s="193">
        <f t="shared" si="359"/>
        <v>0</v>
      </c>
    </row>
    <row r="497" spans="1:30" ht="28.5" hidden="1">
      <c r="A497" s="2" t="s">
        <v>176</v>
      </c>
      <c r="B497" s="6" t="s">
        <v>197</v>
      </c>
      <c r="C497" s="6"/>
      <c r="D497" s="674"/>
      <c r="E497" s="6"/>
      <c r="F497" s="674"/>
      <c r="G497" s="674"/>
      <c r="H497" s="674"/>
      <c r="I497" s="342"/>
      <c r="J497" s="674"/>
      <c r="K497" s="6"/>
      <c r="L497" s="674"/>
      <c r="M497" s="6"/>
      <c r="N497" s="674"/>
      <c r="O497" s="242">
        <v>1.2</v>
      </c>
      <c r="P497" s="6"/>
      <c r="Q497" s="674"/>
      <c r="R497" s="6"/>
      <c r="S497" s="674"/>
      <c r="T497" s="6"/>
      <c r="U497" s="674"/>
      <c r="V497" s="6"/>
      <c r="W497" s="674"/>
      <c r="X497" s="6"/>
      <c r="Y497" s="6"/>
      <c r="Z497" s="674"/>
      <c r="AA497" s="6"/>
      <c r="AB497" s="674"/>
      <c r="AC497" s="6"/>
      <c r="AD497" s="193">
        <f t="shared" si="359"/>
        <v>0</v>
      </c>
    </row>
    <row r="498" spans="1:30" ht="42.75" hidden="1">
      <c r="A498" s="2" t="s">
        <v>178</v>
      </c>
      <c r="B498" s="6" t="s">
        <v>198</v>
      </c>
      <c r="C498" s="6"/>
      <c r="D498" s="674"/>
      <c r="E498" s="6"/>
      <c r="F498" s="674"/>
      <c r="G498" s="674"/>
      <c r="H498" s="674"/>
      <c r="I498" s="342"/>
      <c r="J498" s="674"/>
      <c r="K498" s="6"/>
      <c r="L498" s="674"/>
      <c r="M498" s="6"/>
      <c r="N498" s="674"/>
      <c r="O498" s="242">
        <v>1.2</v>
      </c>
      <c r="P498" s="6"/>
      <c r="Q498" s="674"/>
      <c r="R498" s="6"/>
      <c r="S498" s="674"/>
      <c r="T498" s="6"/>
      <c r="U498" s="674"/>
      <c r="V498" s="6"/>
      <c r="W498" s="674"/>
      <c r="X498" s="6"/>
      <c r="Y498" s="6"/>
      <c r="Z498" s="674"/>
      <c r="AA498" s="6"/>
      <c r="AB498" s="674"/>
      <c r="AC498" s="6"/>
      <c r="AD498" s="193">
        <f t="shared" si="359"/>
        <v>0</v>
      </c>
    </row>
    <row r="499" spans="1:30" ht="42.75" hidden="1">
      <c r="A499" s="2" t="s">
        <v>180</v>
      </c>
      <c r="B499" s="6" t="s">
        <v>225</v>
      </c>
      <c r="C499" s="6"/>
      <c r="D499" s="674"/>
      <c r="E499" s="6"/>
      <c r="F499" s="674"/>
      <c r="G499" s="674"/>
      <c r="H499" s="674"/>
      <c r="I499" s="342"/>
      <c r="J499" s="674"/>
      <c r="K499" s="6"/>
      <c r="L499" s="674"/>
      <c r="M499" s="6"/>
      <c r="N499" s="674"/>
      <c r="O499" s="242">
        <v>1.8</v>
      </c>
      <c r="P499" s="6"/>
      <c r="Q499" s="674"/>
      <c r="R499" s="6"/>
      <c r="S499" s="674"/>
      <c r="T499" s="6"/>
      <c r="U499" s="674"/>
      <c r="V499" s="6"/>
      <c r="W499" s="674"/>
      <c r="X499" s="6"/>
      <c r="Y499" s="6"/>
      <c r="Z499" s="674"/>
      <c r="AA499" s="6"/>
      <c r="AB499" s="674"/>
      <c r="AC499" s="6"/>
      <c r="AD499" s="193">
        <f t="shared" si="359"/>
        <v>0</v>
      </c>
    </row>
    <row r="500" spans="1:30" ht="28.5" hidden="1">
      <c r="A500" s="26">
        <f>+A493+0.01</f>
        <v>26.600000000000019</v>
      </c>
      <c r="B500" s="6" t="s">
        <v>199</v>
      </c>
      <c r="C500" s="6"/>
      <c r="D500" s="674"/>
      <c r="E500" s="6"/>
      <c r="F500" s="674"/>
      <c r="G500" s="674"/>
      <c r="H500" s="674"/>
      <c r="I500" s="342"/>
      <c r="J500" s="674"/>
      <c r="K500" s="6"/>
      <c r="L500" s="674"/>
      <c r="M500" s="6"/>
      <c r="N500" s="674"/>
      <c r="O500" s="242">
        <v>0.5</v>
      </c>
      <c r="P500" s="6"/>
      <c r="Q500" s="674"/>
      <c r="R500" s="6"/>
      <c r="S500" s="674"/>
      <c r="T500" s="6"/>
      <c r="U500" s="674"/>
      <c r="V500" s="6"/>
      <c r="W500" s="674"/>
      <c r="X500" s="6"/>
      <c r="Y500" s="6"/>
      <c r="Z500" s="674"/>
      <c r="AA500" s="6"/>
      <c r="AB500" s="674"/>
      <c r="AC500" s="6"/>
      <c r="AD500" s="193">
        <f t="shared" si="359"/>
        <v>0</v>
      </c>
    </row>
    <row r="501" spans="1:30" ht="28.5" hidden="1">
      <c r="A501" s="26">
        <f t="shared" ref="A501:A509" si="363">+A500+0.01</f>
        <v>26.610000000000021</v>
      </c>
      <c r="B501" s="6" t="s">
        <v>200</v>
      </c>
      <c r="C501" s="6"/>
      <c r="D501" s="674"/>
      <c r="E501" s="6"/>
      <c r="F501" s="674"/>
      <c r="G501" s="674"/>
      <c r="H501" s="674"/>
      <c r="I501" s="342"/>
      <c r="J501" s="674"/>
      <c r="K501" s="6"/>
      <c r="L501" s="674"/>
      <c r="M501" s="6"/>
      <c r="N501" s="674"/>
      <c r="O501" s="242">
        <v>0.5</v>
      </c>
      <c r="P501" s="6"/>
      <c r="Q501" s="674"/>
      <c r="R501" s="6"/>
      <c r="S501" s="674"/>
      <c r="T501" s="6"/>
      <c r="U501" s="674"/>
      <c r="V501" s="6"/>
      <c r="W501" s="674"/>
      <c r="X501" s="6"/>
      <c r="Y501" s="6"/>
      <c r="Z501" s="674"/>
      <c r="AA501" s="6"/>
      <c r="AB501" s="674"/>
      <c r="AC501" s="6"/>
      <c r="AD501" s="193">
        <f t="shared" si="359"/>
        <v>0</v>
      </c>
    </row>
    <row r="502" spans="1:30" ht="28.5" hidden="1">
      <c r="A502" s="26">
        <f t="shared" si="363"/>
        <v>26.620000000000022</v>
      </c>
      <c r="B502" s="6" t="s">
        <v>201</v>
      </c>
      <c r="C502" s="6"/>
      <c r="D502" s="674"/>
      <c r="E502" s="6"/>
      <c r="F502" s="674"/>
      <c r="G502" s="674"/>
      <c r="H502" s="674"/>
      <c r="I502" s="342"/>
      <c r="J502" s="674"/>
      <c r="K502" s="6"/>
      <c r="L502" s="674"/>
      <c r="M502" s="6"/>
      <c r="N502" s="674"/>
      <c r="O502" s="229">
        <v>0.625</v>
      </c>
      <c r="P502" s="6"/>
      <c r="Q502" s="674"/>
      <c r="R502" s="6"/>
      <c r="S502" s="674"/>
      <c r="T502" s="6"/>
      <c r="U502" s="674"/>
      <c r="V502" s="6"/>
      <c r="W502" s="674"/>
      <c r="X502" s="6"/>
      <c r="Y502" s="6"/>
      <c r="Z502" s="674"/>
      <c r="AA502" s="6"/>
      <c r="AB502" s="674"/>
      <c r="AC502" s="6"/>
      <c r="AD502" s="193">
        <f t="shared" si="359"/>
        <v>0</v>
      </c>
    </row>
    <row r="503" spans="1:30" ht="28.5" hidden="1">
      <c r="A503" s="26">
        <f t="shared" si="363"/>
        <v>26.630000000000024</v>
      </c>
      <c r="B503" s="6" t="s">
        <v>202</v>
      </c>
      <c r="C503" s="6"/>
      <c r="D503" s="674"/>
      <c r="E503" s="6"/>
      <c r="F503" s="674"/>
      <c r="G503" s="674"/>
      <c r="H503" s="674"/>
      <c r="I503" s="342"/>
      <c r="J503" s="674"/>
      <c r="K503" s="6"/>
      <c r="L503" s="674"/>
      <c r="M503" s="6"/>
      <c r="N503" s="674"/>
      <c r="O503" s="229">
        <v>0.375</v>
      </c>
      <c r="P503" s="6"/>
      <c r="Q503" s="674"/>
      <c r="R503" s="6"/>
      <c r="S503" s="674"/>
      <c r="T503" s="6"/>
      <c r="U503" s="674"/>
      <c r="V503" s="6"/>
      <c r="W503" s="674"/>
      <c r="X503" s="6"/>
      <c r="Y503" s="6"/>
      <c r="Z503" s="674"/>
      <c r="AA503" s="6"/>
      <c r="AB503" s="674"/>
      <c r="AC503" s="6"/>
      <c r="AD503" s="193">
        <f t="shared" si="359"/>
        <v>0</v>
      </c>
    </row>
    <row r="504" spans="1:30" ht="28.5" hidden="1">
      <c r="A504" s="26">
        <f t="shared" si="363"/>
        <v>26.640000000000025</v>
      </c>
      <c r="B504" s="6" t="s">
        <v>203</v>
      </c>
      <c r="C504" s="6"/>
      <c r="D504" s="674"/>
      <c r="E504" s="6"/>
      <c r="F504" s="674"/>
      <c r="G504" s="674"/>
      <c r="H504" s="674"/>
      <c r="I504" s="342"/>
      <c r="J504" s="674"/>
      <c r="K504" s="6"/>
      <c r="L504" s="674"/>
      <c r="M504" s="6"/>
      <c r="N504" s="674"/>
      <c r="O504" s="229">
        <v>0.375</v>
      </c>
      <c r="P504" s="6"/>
      <c r="Q504" s="674"/>
      <c r="R504" s="6"/>
      <c r="S504" s="674"/>
      <c r="T504" s="6"/>
      <c r="U504" s="674"/>
      <c r="V504" s="6"/>
      <c r="W504" s="674"/>
      <c r="X504" s="6"/>
      <c r="Y504" s="6"/>
      <c r="Z504" s="674"/>
      <c r="AA504" s="6"/>
      <c r="AB504" s="674"/>
      <c r="AC504" s="6"/>
      <c r="AD504" s="193">
        <f t="shared" si="359"/>
        <v>0</v>
      </c>
    </row>
    <row r="505" spans="1:30" ht="28.5" hidden="1">
      <c r="A505" s="26">
        <f t="shared" si="363"/>
        <v>26.650000000000027</v>
      </c>
      <c r="B505" s="6" t="s">
        <v>204</v>
      </c>
      <c r="C505" s="6"/>
      <c r="D505" s="674"/>
      <c r="E505" s="6"/>
      <c r="F505" s="674"/>
      <c r="G505" s="674"/>
      <c r="H505" s="674"/>
      <c r="I505" s="342"/>
      <c r="J505" s="674"/>
      <c r="K505" s="6"/>
      <c r="L505" s="674"/>
      <c r="M505" s="6"/>
      <c r="N505" s="674"/>
      <c r="O505" s="229">
        <v>0.15</v>
      </c>
      <c r="P505" s="6"/>
      <c r="Q505" s="674"/>
      <c r="R505" s="6"/>
      <c r="S505" s="674"/>
      <c r="T505" s="6"/>
      <c r="U505" s="674"/>
      <c r="V505" s="6"/>
      <c r="W505" s="674"/>
      <c r="X505" s="6"/>
      <c r="Y505" s="6"/>
      <c r="Z505" s="674"/>
      <c r="AA505" s="6"/>
      <c r="AB505" s="674"/>
      <c r="AC505" s="6"/>
      <c r="AD505" s="193">
        <f t="shared" si="359"/>
        <v>0</v>
      </c>
    </row>
    <row r="506" spans="1:30" ht="28.5" hidden="1">
      <c r="A506" s="26">
        <f t="shared" si="363"/>
        <v>26.660000000000029</v>
      </c>
      <c r="B506" s="6" t="s">
        <v>205</v>
      </c>
      <c r="C506" s="6"/>
      <c r="D506" s="674"/>
      <c r="E506" s="6"/>
      <c r="F506" s="674"/>
      <c r="G506" s="674"/>
      <c r="H506" s="674"/>
      <c r="I506" s="342"/>
      <c r="J506" s="674"/>
      <c r="K506" s="6"/>
      <c r="L506" s="674"/>
      <c r="M506" s="6"/>
      <c r="N506" s="674"/>
      <c r="O506" s="229">
        <v>0.15</v>
      </c>
      <c r="P506" s="6"/>
      <c r="Q506" s="674"/>
      <c r="R506" s="6"/>
      <c r="S506" s="674"/>
      <c r="T506" s="6"/>
      <c r="U506" s="674"/>
      <c r="V506" s="6"/>
      <c r="W506" s="674"/>
      <c r="X506" s="6"/>
      <c r="Y506" s="6"/>
      <c r="Z506" s="674"/>
      <c r="AA506" s="6"/>
      <c r="AB506" s="674"/>
      <c r="AC506" s="6"/>
      <c r="AD506" s="193">
        <f t="shared" si="359"/>
        <v>0</v>
      </c>
    </row>
    <row r="507" spans="1:30" ht="28.5" hidden="1">
      <c r="A507" s="26">
        <f t="shared" si="363"/>
        <v>26.67000000000003</v>
      </c>
      <c r="B507" s="6" t="s">
        <v>206</v>
      </c>
      <c r="C507" s="6"/>
      <c r="D507" s="674"/>
      <c r="E507" s="6"/>
      <c r="F507" s="674"/>
      <c r="G507" s="674"/>
      <c r="H507" s="674"/>
      <c r="I507" s="342"/>
      <c r="J507" s="674"/>
      <c r="K507" s="6"/>
      <c r="L507" s="674"/>
      <c r="M507" s="6"/>
      <c r="N507" s="674"/>
      <c r="O507" s="229"/>
      <c r="P507" s="6"/>
      <c r="Q507" s="674"/>
      <c r="R507" s="6"/>
      <c r="S507" s="674"/>
      <c r="T507" s="6"/>
      <c r="U507" s="674"/>
      <c r="V507" s="6"/>
      <c r="W507" s="674"/>
      <c r="X507" s="6"/>
      <c r="Y507" s="6"/>
      <c r="Z507" s="674"/>
      <c r="AA507" s="6"/>
      <c r="AB507" s="674"/>
      <c r="AC507" s="6"/>
      <c r="AD507" s="193">
        <f t="shared" si="359"/>
        <v>0</v>
      </c>
    </row>
    <row r="508" spans="1:30" ht="28.5" hidden="1">
      <c r="A508" s="26">
        <f t="shared" si="363"/>
        <v>26.680000000000032</v>
      </c>
      <c r="B508" s="6" t="s">
        <v>207</v>
      </c>
      <c r="C508" s="6"/>
      <c r="D508" s="674"/>
      <c r="E508" s="6"/>
      <c r="F508" s="674"/>
      <c r="G508" s="674"/>
      <c r="H508" s="674"/>
      <c r="I508" s="342"/>
      <c r="J508" s="674"/>
      <c r="K508" s="6"/>
      <c r="L508" s="674"/>
      <c r="M508" s="6"/>
      <c r="N508" s="674"/>
      <c r="O508" s="229">
        <v>0.25</v>
      </c>
      <c r="P508" s="6"/>
      <c r="Q508" s="674"/>
      <c r="R508" s="6"/>
      <c r="S508" s="674"/>
      <c r="T508" s="6"/>
      <c r="U508" s="674"/>
      <c r="V508" s="6"/>
      <c r="W508" s="674"/>
      <c r="X508" s="6"/>
      <c r="Y508" s="6"/>
      <c r="Z508" s="674"/>
      <c r="AA508" s="6"/>
      <c r="AB508" s="674"/>
      <c r="AC508" s="6"/>
      <c r="AD508" s="193">
        <f t="shared" si="359"/>
        <v>0</v>
      </c>
    </row>
    <row r="509" spans="1:30" ht="28.5" hidden="1">
      <c r="A509" s="26">
        <f t="shared" si="363"/>
        <v>26.690000000000033</v>
      </c>
      <c r="B509" s="6" t="s">
        <v>208</v>
      </c>
      <c r="C509" s="6"/>
      <c r="D509" s="674"/>
      <c r="E509" s="6"/>
      <c r="F509" s="674"/>
      <c r="G509" s="674"/>
      <c r="H509" s="674"/>
      <c r="I509" s="342"/>
      <c r="J509" s="674"/>
      <c r="K509" s="6"/>
      <c r="L509" s="674"/>
      <c r="M509" s="6"/>
      <c r="N509" s="674"/>
      <c r="O509" s="242">
        <v>0.1</v>
      </c>
      <c r="P509" s="6"/>
      <c r="Q509" s="674"/>
      <c r="R509" s="6"/>
      <c r="S509" s="674"/>
      <c r="T509" s="6"/>
      <c r="U509" s="674"/>
      <c r="V509" s="6"/>
      <c r="W509" s="674"/>
      <c r="X509" s="6"/>
      <c r="Y509" s="6"/>
      <c r="Z509" s="674"/>
      <c r="AA509" s="6"/>
      <c r="AB509" s="674"/>
      <c r="AC509" s="6"/>
      <c r="AD509" s="193">
        <f t="shared" si="359"/>
        <v>0</v>
      </c>
    </row>
    <row r="510" spans="1:30" ht="16.5" hidden="1">
      <c r="A510" s="2"/>
      <c r="B510" s="3" t="s">
        <v>209</v>
      </c>
      <c r="C510" s="3"/>
      <c r="D510" s="311"/>
      <c r="E510" s="3"/>
      <c r="F510" s="311"/>
      <c r="G510" s="311"/>
      <c r="H510" s="311"/>
      <c r="I510" s="341"/>
      <c r="J510" s="311"/>
      <c r="K510" s="3"/>
      <c r="L510" s="311"/>
      <c r="M510" s="3"/>
      <c r="N510" s="311"/>
      <c r="O510" s="239"/>
      <c r="P510" s="3"/>
      <c r="Q510" s="311"/>
      <c r="R510" s="3"/>
      <c r="S510" s="311"/>
      <c r="T510" s="3"/>
      <c r="U510" s="311"/>
      <c r="V510" s="3"/>
      <c r="W510" s="311"/>
      <c r="X510" s="3"/>
      <c r="Y510" s="3"/>
      <c r="Z510" s="311"/>
      <c r="AA510" s="3"/>
      <c r="AB510" s="311"/>
      <c r="AC510" s="3"/>
      <c r="AD510" s="193">
        <f t="shared" si="359"/>
        <v>0</v>
      </c>
    </row>
    <row r="511" spans="1:30" ht="28.5" hidden="1">
      <c r="A511" s="2"/>
      <c r="B511" s="3" t="s">
        <v>309</v>
      </c>
      <c r="C511" s="3"/>
      <c r="D511" s="311"/>
      <c r="E511" s="3"/>
      <c r="F511" s="311"/>
      <c r="G511" s="311"/>
      <c r="H511" s="311"/>
      <c r="I511" s="341"/>
      <c r="J511" s="311"/>
      <c r="K511" s="3"/>
      <c r="L511" s="311"/>
      <c r="M511" s="3"/>
      <c r="N511" s="311"/>
      <c r="O511" s="239"/>
      <c r="P511" s="3"/>
      <c r="Q511" s="311"/>
      <c r="R511" s="3"/>
      <c r="S511" s="311"/>
      <c r="T511" s="3"/>
      <c r="U511" s="311"/>
      <c r="V511" s="3"/>
      <c r="W511" s="311"/>
      <c r="X511" s="3"/>
      <c r="Y511" s="3"/>
      <c r="Z511" s="311"/>
      <c r="AA511" s="3"/>
      <c r="AB511" s="311"/>
      <c r="AC511" s="3"/>
      <c r="AD511" s="193">
        <f t="shared" si="359"/>
        <v>0</v>
      </c>
    </row>
    <row r="512" spans="1:30" ht="28.5" hidden="1">
      <c r="A512" s="2"/>
      <c r="B512" s="12" t="s">
        <v>304</v>
      </c>
      <c r="C512" s="12"/>
      <c r="D512" s="675"/>
      <c r="E512" s="12"/>
      <c r="F512" s="675"/>
      <c r="G512" s="675"/>
      <c r="H512" s="675"/>
      <c r="I512" s="348"/>
      <c r="J512" s="675"/>
      <c r="K512" s="12"/>
      <c r="L512" s="675"/>
      <c r="M512" s="12"/>
      <c r="N512" s="675"/>
      <c r="O512" s="239"/>
      <c r="P512" s="12"/>
      <c r="Q512" s="675"/>
      <c r="R512" s="12"/>
      <c r="S512" s="675"/>
      <c r="T512" s="12"/>
      <c r="U512" s="675"/>
      <c r="V512" s="12"/>
      <c r="W512" s="675"/>
      <c r="X512" s="12"/>
      <c r="Y512" s="12"/>
      <c r="Z512" s="675"/>
      <c r="AA512" s="12"/>
      <c r="AB512" s="675"/>
      <c r="AC512" s="12"/>
      <c r="AD512" s="193">
        <f t="shared" si="359"/>
        <v>0</v>
      </c>
    </row>
    <row r="513" spans="1:30" ht="28.5" hidden="1">
      <c r="A513" s="2"/>
      <c r="B513" s="12" t="s">
        <v>302</v>
      </c>
      <c r="C513" s="12"/>
      <c r="D513" s="675"/>
      <c r="E513" s="12"/>
      <c r="F513" s="675"/>
      <c r="G513" s="675"/>
      <c r="H513" s="675"/>
      <c r="I513" s="348"/>
      <c r="J513" s="675"/>
      <c r="K513" s="12"/>
      <c r="L513" s="675"/>
      <c r="M513" s="12"/>
      <c r="N513" s="675"/>
      <c r="O513" s="239"/>
      <c r="P513" s="12"/>
      <c r="Q513" s="675"/>
      <c r="R513" s="12"/>
      <c r="S513" s="675"/>
      <c r="T513" s="12"/>
      <c r="U513" s="675"/>
      <c r="V513" s="12"/>
      <c r="W513" s="675"/>
      <c r="X513" s="12"/>
      <c r="Y513" s="12"/>
      <c r="Z513" s="675"/>
      <c r="AA513" s="12"/>
      <c r="AB513" s="675"/>
      <c r="AC513" s="12"/>
      <c r="AD513" s="193">
        <f t="shared" si="359"/>
        <v>0</v>
      </c>
    </row>
    <row r="514" spans="1:30" ht="28.5" hidden="1">
      <c r="A514" s="2"/>
      <c r="B514" s="12" t="s">
        <v>303</v>
      </c>
      <c r="C514" s="12"/>
      <c r="D514" s="675"/>
      <c r="E514" s="12"/>
      <c r="F514" s="675"/>
      <c r="G514" s="675"/>
      <c r="H514" s="675"/>
      <c r="I514" s="348"/>
      <c r="J514" s="675"/>
      <c r="K514" s="12"/>
      <c r="L514" s="675"/>
      <c r="M514" s="12"/>
      <c r="N514" s="675"/>
      <c r="O514" s="239"/>
      <c r="P514" s="12"/>
      <c r="Q514" s="675"/>
      <c r="R514" s="12"/>
      <c r="S514" s="675"/>
      <c r="T514" s="12"/>
      <c r="U514" s="675"/>
      <c r="V514" s="12"/>
      <c r="W514" s="675"/>
      <c r="X514" s="12"/>
      <c r="Y514" s="12"/>
      <c r="Z514" s="675"/>
      <c r="AA514" s="12"/>
      <c r="AB514" s="675"/>
      <c r="AC514" s="12"/>
      <c r="AD514" s="193">
        <f t="shared" si="359"/>
        <v>0</v>
      </c>
    </row>
    <row r="515" spans="1:30" ht="16.5" hidden="1">
      <c r="A515" s="2"/>
      <c r="B515" s="12" t="s">
        <v>210</v>
      </c>
      <c r="C515" s="12"/>
      <c r="D515" s="675"/>
      <c r="E515" s="12"/>
      <c r="F515" s="675"/>
      <c r="G515" s="675"/>
      <c r="H515" s="675"/>
      <c r="I515" s="348"/>
      <c r="J515" s="675"/>
      <c r="K515" s="12"/>
      <c r="L515" s="675"/>
      <c r="M515" s="12"/>
      <c r="N515" s="675"/>
      <c r="O515" s="239"/>
      <c r="P515" s="12"/>
      <c r="Q515" s="675"/>
      <c r="R515" s="12"/>
      <c r="S515" s="675"/>
      <c r="T515" s="12"/>
      <c r="U515" s="675"/>
      <c r="V515" s="12"/>
      <c r="W515" s="675"/>
      <c r="X515" s="12"/>
      <c r="Y515" s="12"/>
      <c r="Z515" s="675"/>
      <c r="AA515" s="12"/>
      <c r="AB515" s="675"/>
      <c r="AC515" s="12"/>
      <c r="AD515" s="193">
        <f t="shared" si="359"/>
        <v>0</v>
      </c>
    </row>
    <row r="517" spans="1:30">
      <c r="W517" s="317">
        <f>N402-W402</f>
        <v>25</v>
      </c>
    </row>
    <row r="518" spans="1:30">
      <c r="AB518" s="317">
        <f>AB394/AB402*100</f>
        <v>1.0303983854201277</v>
      </c>
    </row>
    <row r="523" spans="1:30" ht="24.75" customHeight="1">
      <c r="AC523" s="318"/>
    </row>
    <row r="524" spans="1:30">
      <c r="AC524" s="318"/>
      <c r="AD524" s="317">
        <f>AB394/AB402*100</f>
        <v>1.0303983854201277</v>
      </c>
    </row>
    <row r="525" spans="1:30">
      <c r="AC525" s="318"/>
    </row>
    <row r="526" spans="1:30">
      <c r="AC526" s="318"/>
    </row>
  </sheetData>
  <mergeCells count="17">
    <mergeCell ref="AC1:AC3"/>
    <mergeCell ref="C2:D2"/>
    <mergeCell ref="E2:H2"/>
    <mergeCell ref="I2:J2"/>
    <mergeCell ref="K2:L2"/>
    <mergeCell ref="A1:A3"/>
    <mergeCell ref="B1:B3"/>
    <mergeCell ref="C1:J1"/>
    <mergeCell ref="K1:S1"/>
    <mergeCell ref="T1:AB1"/>
    <mergeCell ref="AA2:AB2"/>
    <mergeCell ref="M2:N2"/>
    <mergeCell ref="O2:Q2"/>
    <mergeCell ref="R2:S2"/>
    <mergeCell ref="T2:U2"/>
    <mergeCell ref="V2:W2"/>
    <mergeCell ref="X2:Z2"/>
  </mergeCells>
  <conditionalFormatting sqref="O490:O492">
    <cfRule type="cellIs" dxfId="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35" orientation="landscape" r:id="rId1"/>
  <headerFooter>
    <oddHeader>&amp;L&amp;"-,Bold"&amp;14Nicobar</oddHeader>
  </headerFooter>
  <rowBreaks count="4" manualBreakCount="4">
    <brk id="86" max="28" man="1"/>
    <brk id="180" max="28" man="1"/>
    <brk id="383" max="28" man="1"/>
    <brk id="40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527"/>
  <sheetViews>
    <sheetView showZeros="0" view="pageBreakPreview" zoomScale="70" zoomScaleNormal="55" zoomScaleSheetLayoutView="70" workbookViewId="0">
      <pane xSplit="2" ySplit="5" topLeftCell="L396" activePane="bottomRight" state="frozen"/>
      <selection activeCell="Z395" sqref="Z395"/>
      <selection pane="topRight" activeCell="Z395" sqref="Z395"/>
      <selection pane="bottomLeft" activeCell="Z395" sqref="Z395"/>
      <selection pane="bottomRight" activeCell="Y519" sqref="Y519"/>
    </sheetView>
  </sheetViews>
  <sheetFormatPr defaultColWidth="9.140625" defaultRowHeight="18.75"/>
  <cols>
    <col min="1" max="1" width="7.140625" style="484" customWidth="1"/>
    <col min="2" max="2" width="30.42578125" style="485" customWidth="1"/>
    <col min="3" max="3" width="10.140625" style="485" customWidth="1"/>
    <col min="4" max="4" width="11.42578125" style="631" customWidth="1"/>
    <col min="5" max="5" width="9" style="485" customWidth="1"/>
    <col min="6" max="6" width="11.42578125" style="631" customWidth="1"/>
    <col min="7" max="7" width="11" style="631" customWidth="1"/>
    <col min="8" max="8" width="9.5703125" style="631" customWidth="1"/>
    <col min="9" max="9" width="12.140625" style="486" customWidth="1"/>
    <col min="10" max="10" width="13.140625" style="488" customWidth="1"/>
    <col min="11" max="11" width="7.42578125" style="484" customWidth="1"/>
    <col min="12" max="12" width="10.28515625" style="488" customWidth="1"/>
    <col min="13" max="13" width="8" style="484" customWidth="1"/>
    <col min="14" max="14" width="10.5703125" style="488" customWidth="1"/>
    <col min="15" max="15" width="10.85546875" style="487" customWidth="1"/>
    <col min="16" max="16" width="10" style="484" customWidth="1"/>
    <col min="17" max="17" width="11.85546875" style="488" customWidth="1"/>
    <col min="18" max="18" width="10" style="484" customWidth="1"/>
    <col min="19" max="19" width="11.85546875" style="488" customWidth="1"/>
    <col min="20" max="20" width="6.7109375" style="484" customWidth="1"/>
    <col min="21" max="21" width="10.5703125" style="488" customWidth="1"/>
    <col min="22" max="22" width="6.28515625" style="484" customWidth="1"/>
    <col min="23" max="23" width="10.5703125" style="488" customWidth="1"/>
    <col min="24" max="24" width="10.42578125" style="484" customWidth="1"/>
    <col min="25" max="25" width="14.85546875" style="484" bestFit="1" customWidth="1"/>
    <col min="26" max="26" width="13.28515625" style="488" customWidth="1"/>
    <col min="27" max="27" width="11.7109375" style="484" customWidth="1"/>
    <col min="28" max="28" width="13" style="488" customWidth="1"/>
    <col min="29" max="29" width="30.85546875" style="485" customWidth="1"/>
    <col min="30" max="30" width="18.28515625" style="485" bestFit="1" customWidth="1"/>
    <col min="31" max="16384" width="9.140625" style="485"/>
  </cols>
  <sheetData>
    <row r="1" spans="1:30" s="362" customFormat="1">
      <c r="A1" s="710" t="s">
        <v>0</v>
      </c>
      <c r="B1" s="711" t="s">
        <v>1</v>
      </c>
      <c r="C1" s="705" t="s">
        <v>499</v>
      </c>
      <c r="D1" s="705"/>
      <c r="E1" s="705"/>
      <c r="F1" s="705"/>
      <c r="G1" s="705"/>
      <c r="H1" s="705"/>
      <c r="I1" s="705"/>
      <c r="J1" s="705"/>
      <c r="K1" s="705" t="s">
        <v>498</v>
      </c>
      <c r="L1" s="705"/>
      <c r="M1" s="705"/>
      <c r="N1" s="705"/>
      <c r="O1" s="705"/>
      <c r="P1" s="705"/>
      <c r="Q1" s="705"/>
      <c r="R1" s="705"/>
      <c r="S1" s="705"/>
      <c r="T1" s="705" t="s">
        <v>501</v>
      </c>
      <c r="U1" s="705"/>
      <c r="V1" s="705"/>
      <c r="W1" s="705"/>
      <c r="X1" s="705"/>
      <c r="Y1" s="705"/>
      <c r="Z1" s="705"/>
      <c r="AA1" s="705"/>
      <c r="AB1" s="705"/>
      <c r="AC1" s="706" t="s">
        <v>284</v>
      </c>
    </row>
    <row r="2" spans="1:30" s="362" customFormat="1" ht="59.25" customHeight="1">
      <c r="A2" s="710"/>
      <c r="B2" s="711"/>
      <c r="C2" s="705" t="s">
        <v>285</v>
      </c>
      <c r="D2" s="705"/>
      <c r="E2" s="705" t="s">
        <v>286</v>
      </c>
      <c r="F2" s="705"/>
      <c r="G2" s="705"/>
      <c r="H2" s="705"/>
      <c r="I2" s="712" t="s">
        <v>287</v>
      </c>
      <c r="J2" s="712"/>
      <c r="K2" s="703" t="s">
        <v>288</v>
      </c>
      <c r="L2" s="704"/>
      <c r="M2" s="703" t="s">
        <v>550</v>
      </c>
      <c r="N2" s="704"/>
      <c r="O2" s="705" t="s">
        <v>289</v>
      </c>
      <c r="P2" s="705"/>
      <c r="Q2" s="705"/>
      <c r="R2" s="703" t="s">
        <v>38</v>
      </c>
      <c r="S2" s="704"/>
      <c r="T2" s="703" t="s">
        <v>288</v>
      </c>
      <c r="U2" s="704"/>
      <c r="V2" s="703" t="s">
        <v>550</v>
      </c>
      <c r="W2" s="704"/>
      <c r="X2" s="705" t="s">
        <v>289</v>
      </c>
      <c r="Y2" s="705"/>
      <c r="Z2" s="705"/>
      <c r="AA2" s="703" t="s">
        <v>38</v>
      </c>
      <c r="AB2" s="704"/>
      <c r="AC2" s="706"/>
    </row>
    <row r="3" spans="1:30" s="362" customFormat="1" ht="37.5">
      <c r="A3" s="710"/>
      <c r="B3" s="711"/>
      <c r="C3" s="363" t="s">
        <v>290</v>
      </c>
      <c r="D3" s="364" t="s">
        <v>291</v>
      </c>
      <c r="E3" s="363" t="s">
        <v>290</v>
      </c>
      <c r="F3" s="364" t="s">
        <v>292</v>
      </c>
      <c r="G3" s="364" t="s">
        <v>293</v>
      </c>
      <c r="H3" s="364" t="s">
        <v>294</v>
      </c>
      <c r="I3" s="366" t="s">
        <v>290</v>
      </c>
      <c r="J3" s="364" t="s">
        <v>292</v>
      </c>
      <c r="K3" s="363" t="s">
        <v>290</v>
      </c>
      <c r="L3" s="364" t="s">
        <v>292</v>
      </c>
      <c r="M3" s="363" t="s">
        <v>375</v>
      </c>
      <c r="N3" s="368" t="s">
        <v>292</v>
      </c>
      <c r="O3" s="369" t="s">
        <v>295</v>
      </c>
      <c r="P3" s="363" t="s">
        <v>290</v>
      </c>
      <c r="Q3" s="364" t="s">
        <v>292</v>
      </c>
      <c r="R3" s="363" t="s">
        <v>290</v>
      </c>
      <c r="S3" s="364" t="s">
        <v>292</v>
      </c>
      <c r="T3" s="363" t="s">
        <v>290</v>
      </c>
      <c r="U3" s="364" t="s">
        <v>292</v>
      </c>
      <c r="V3" s="363" t="s">
        <v>290</v>
      </c>
      <c r="W3" s="364" t="s">
        <v>292</v>
      </c>
      <c r="X3" s="367" t="s">
        <v>295</v>
      </c>
      <c r="Y3" s="363" t="s">
        <v>290</v>
      </c>
      <c r="Z3" s="364" t="s">
        <v>292</v>
      </c>
      <c r="AA3" s="363" t="s">
        <v>290</v>
      </c>
      <c r="AB3" s="364" t="s">
        <v>292</v>
      </c>
      <c r="AC3" s="706"/>
    </row>
    <row r="4" spans="1:30" s="362" customFormat="1">
      <c r="A4" s="370" t="s">
        <v>2</v>
      </c>
      <c r="B4" s="371" t="s">
        <v>3</v>
      </c>
      <c r="C4" s="371"/>
      <c r="D4" s="614"/>
      <c r="E4" s="371"/>
      <c r="F4" s="614"/>
      <c r="G4" s="614"/>
      <c r="H4" s="614"/>
      <c r="I4" s="372"/>
      <c r="J4" s="364"/>
      <c r="K4" s="365"/>
      <c r="L4" s="364"/>
      <c r="M4" s="365"/>
      <c r="N4" s="368"/>
      <c r="O4" s="373"/>
      <c r="P4" s="365"/>
      <c r="Q4" s="364"/>
      <c r="R4" s="365"/>
      <c r="S4" s="364"/>
      <c r="T4" s="365"/>
      <c r="U4" s="364"/>
      <c r="V4" s="365"/>
      <c r="W4" s="364"/>
      <c r="X4" s="365"/>
      <c r="Y4" s="365"/>
      <c r="Z4" s="364"/>
      <c r="AA4" s="365"/>
      <c r="AB4" s="364"/>
      <c r="AC4" s="374"/>
    </row>
    <row r="5" spans="1:30" s="362" customFormat="1">
      <c r="A5" s="370"/>
      <c r="B5" s="371" t="s">
        <v>4</v>
      </c>
      <c r="C5" s="371"/>
      <c r="D5" s="614"/>
      <c r="E5" s="371"/>
      <c r="F5" s="614"/>
      <c r="G5" s="614"/>
      <c r="H5" s="614"/>
      <c r="I5" s="372"/>
      <c r="J5" s="364"/>
      <c r="K5" s="365"/>
      <c r="L5" s="364"/>
      <c r="M5" s="365"/>
      <c r="N5" s="368"/>
      <c r="O5" s="373"/>
      <c r="P5" s="365"/>
      <c r="Q5" s="364"/>
      <c r="R5" s="365"/>
      <c r="S5" s="364"/>
      <c r="T5" s="365"/>
      <c r="U5" s="364"/>
      <c r="V5" s="365"/>
      <c r="W5" s="364"/>
      <c r="X5" s="365"/>
      <c r="Y5" s="365"/>
      <c r="Z5" s="364"/>
      <c r="AA5" s="365"/>
      <c r="AB5" s="364"/>
      <c r="AC5" s="374"/>
    </row>
    <row r="6" spans="1:30" s="362" customFormat="1" ht="37.5">
      <c r="A6" s="375">
        <v>1</v>
      </c>
      <c r="B6" s="371" t="s">
        <v>5</v>
      </c>
      <c r="C6" s="434"/>
      <c r="D6" s="467"/>
      <c r="E6" s="434"/>
      <c r="F6" s="467"/>
      <c r="G6" s="467"/>
      <c r="H6" s="467"/>
      <c r="I6" s="435"/>
      <c r="J6" s="467"/>
      <c r="K6" s="434"/>
      <c r="L6" s="467"/>
      <c r="M6" s="434"/>
      <c r="N6" s="538"/>
      <c r="O6" s="498"/>
      <c r="P6" s="434"/>
      <c r="Q6" s="467"/>
      <c r="R6" s="434"/>
      <c r="S6" s="467"/>
      <c r="T6" s="434"/>
      <c r="U6" s="467"/>
      <c r="V6" s="434"/>
      <c r="W6" s="467"/>
      <c r="X6" s="434"/>
      <c r="Y6" s="434"/>
      <c r="Z6" s="467"/>
      <c r="AA6" s="434"/>
      <c r="AB6" s="467"/>
      <c r="AC6" s="374"/>
    </row>
    <row r="7" spans="1:30" s="362" customFormat="1">
      <c r="A7" s="376">
        <v>1.01</v>
      </c>
      <c r="B7" s="377" t="s">
        <v>6</v>
      </c>
      <c r="C7" s="438"/>
      <c r="D7" s="463"/>
      <c r="E7" s="438"/>
      <c r="F7" s="463"/>
      <c r="G7" s="463"/>
      <c r="H7" s="463"/>
      <c r="I7" s="499"/>
      <c r="J7" s="463"/>
      <c r="K7" s="438"/>
      <c r="L7" s="463"/>
      <c r="M7" s="438"/>
      <c r="N7" s="636"/>
      <c r="O7" s="500"/>
      <c r="P7" s="438"/>
      <c r="Q7" s="463"/>
      <c r="R7" s="438"/>
      <c r="S7" s="463"/>
      <c r="T7" s="438"/>
      <c r="U7" s="463"/>
      <c r="V7" s="438"/>
      <c r="W7" s="636"/>
      <c r="X7" s="500"/>
      <c r="Y7" s="434">
        <f>SUM('South Andaman:Nicobar'!Y7)</f>
        <v>0</v>
      </c>
      <c r="Z7" s="463"/>
      <c r="AA7" s="438"/>
      <c r="AB7" s="463"/>
      <c r="AC7" s="380"/>
      <c r="AD7" s="365"/>
    </row>
    <row r="8" spans="1:30" s="362" customFormat="1" ht="37.5">
      <c r="A8" s="370">
        <v>1.02</v>
      </c>
      <c r="B8" s="377" t="s">
        <v>7</v>
      </c>
      <c r="C8" s="438"/>
      <c r="D8" s="463"/>
      <c r="E8" s="438"/>
      <c r="F8" s="463"/>
      <c r="G8" s="463"/>
      <c r="H8" s="463"/>
      <c r="I8" s="499"/>
      <c r="J8" s="463"/>
      <c r="K8" s="438"/>
      <c r="L8" s="463"/>
      <c r="M8" s="438"/>
      <c r="N8" s="636"/>
      <c r="O8" s="500"/>
      <c r="P8" s="438"/>
      <c r="Q8" s="463"/>
      <c r="R8" s="438"/>
      <c r="S8" s="463"/>
      <c r="T8" s="438"/>
      <c r="U8" s="463"/>
      <c r="V8" s="438"/>
      <c r="W8" s="636"/>
      <c r="X8" s="500"/>
      <c r="Y8" s="434">
        <f>SUM('South Andaman:Nicobar'!Y8)</f>
        <v>0</v>
      </c>
      <c r="Z8" s="463"/>
      <c r="AA8" s="438"/>
      <c r="AB8" s="463"/>
      <c r="AC8" s="380"/>
      <c r="AD8" s="365"/>
    </row>
    <row r="9" spans="1:30" s="362" customFormat="1">
      <c r="A9" s="370">
        <v>1.03</v>
      </c>
      <c r="B9" s="377" t="s">
        <v>8</v>
      </c>
      <c r="C9" s="438"/>
      <c r="D9" s="463"/>
      <c r="E9" s="438"/>
      <c r="F9" s="463"/>
      <c r="G9" s="463"/>
      <c r="H9" s="463"/>
      <c r="I9" s="499"/>
      <c r="J9" s="463"/>
      <c r="K9" s="438"/>
      <c r="L9" s="463"/>
      <c r="M9" s="438"/>
      <c r="N9" s="636"/>
      <c r="O9" s="500"/>
      <c r="P9" s="438"/>
      <c r="Q9" s="463"/>
      <c r="R9" s="438"/>
      <c r="S9" s="463"/>
      <c r="T9" s="438"/>
      <c r="U9" s="463"/>
      <c r="V9" s="438"/>
      <c r="W9" s="636"/>
      <c r="X9" s="500"/>
      <c r="Y9" s="434">
        <f>SUM('South Andaman:Nicobar'!Y9)</f>
        <v>0</v>
      </c>
      <c r="Z9" s="463"/>
      <c r="AA9" s="438"/>
      <c r="AB9" s="463"/>
      <c r="AC9" s="380"/>
      <c r="AD9" s="365"/>
    </row>
    <row r="10" spans="1:30" s="362" customFormat="1" ht="56.25">
      <c r="A10" s="370">
        <v>1.04</v>
      </c>
      <c r="B10" s="381" t="s">
        <v>9</v>
      </c>
      <c r="C10" s="438"/>
      <c r="D10" s="463"/>
      <c r="E10" s="438"/>
      <c r="F10" s="463"/>
      <c r="G10" s="463"/>
      <c r="H10" s="463"/>
      <c r="I10" s="499"/>
      <c r="J10" s="463"/>
      <c r="K10" s="438"/>
      <c r="L10" s="463"/>
      <c r="M10" s="438"/>
      <c r="N10" s="636"/>
      <c r="O10" s="500"/>
      <c r="P10" s="438"/>
      <c r="Q10" s="463"/>
      <c r="R10" s="438"/>
      <c r="S10" s="463"/>
      <c r="T10" s="438"/>
      <c r="U10" s="463"/>
      <c r="V10" s="438"/>
      <c r="W10" s="636"/>
      <c r="X10" s="500"/>
      <c r="Y10" s="434">
        <f>SUM('South Andaman:Nicobar'!Y10)</f>
        <v>0</v>
      </c>
      <c r="Z10" s="463"/>
      <c r="AA10" s="438"/>
      <c r="AB10" s="463"/>
      <c r="AC10" s="383"/>
      <c r="AD10" s="365"/>
    </row>
    <row r="11" spans="1:30" s="362" customFormat="1">
      <c r="A11" s="370">
        <v>1.05</v>
      </c>
      <c r="B11" s="381" t="s">
        <v>10</v>
      </c>
      <c r="C11" s="438"/>
      <c r="D11" s="463"/>
      <c r="E11" s="438"/>
      <c r="F11" s="463"/>
      <c r="G11" s="463"/>
      <c r="H11" s="463"/>
      <c r="I11" s="499"/>
      <c r="J11" s="463"/>
      <c r="K11" s="438"/>
      <c r="L11" s="463"/>
      <c r="M11" s="438"/>
      <c r="N11" s="636"/>
      <c r="O11" s="500"/>
      <c r="P11" s="438"/>
      <c r="Q11" s="463"/>
      <c r="R11" s="438"/>
      <c r="S11" s="463"/>
      <c r="T11" s="438"/>
      <c r="U11" s="463"/>
      <c r="V11" s="438"/>
      <c r="W11" s="636"/>
      <c r="X11" s="500"/>
      <c r="Y11" s="434">
        <f>SUM('South Andaman:Nicobar'!Y11)</f>
        <v>0</v>
      </c>
      <c r="Z11" s="463"/>
      <c r="AA11" s="438"/>
      <c r="AB11" s="463"/>
      <c r="AC11" s="383"/>
      <c r="AD11" s="365"/>
    </row>
    <row r="12" spans="1:30" s="362" customFormat="1" ht="37.5">
      <c r="A12" s="370">
        <v>1.06</v>
      </c>
      <c r="B12" s="384" t="s">
        <v>11</v>
      </c>
      <c r="C12" s="501"/>
      <c r="D12" s="615"/>
      <c r="E12" s="502"/>
      <c r="F12" s="615"/>
      <c r="G12" s="615"/>
      <c r="H12" s="615"/>
      <c r="I12" s="503"/>
      <c r="J12" s="615"/>
      <c r="K12" s="501"/>
      <c r="L12" s="615"/>
      <c r="M12" s="501"/>
      <c r="N12" s="637"/>
      <c r="O12" s="504"/>
      <c r="P12" s="501"/>
      <c r="Q12" s="615"/>
      <c r="R12" s="501"/>
      <c r="S12" s="615"/>
      <c r="T12" s="501"/>
      <c r="U12" s="615"/>
      <c r="V12" s="501"/>
      <c r="W12" s="637"/>
      <c r="X12" s="504"/>
      <c r="Y12" s="434">
        <f>SUM('South Andaman:Nicobar'!Y12)</f>
        <v>0</v>
      </c>
      <c r="Z12" s="615"/>
      <c r="AA12" s="501"/>
      <c r="AB12" s="615"/>
      <c r="AC12" s="385"/>
      <c r="AD12" s="365"/>
    </row>
    <row r="13" spans="1:30" s="362" customFormat="1" ht="56.25">
      <c r="A13" s="370">
        <v>1.07</v>
      </c>
      <c r="B13" s="384" t="s">
        <v>12</v>
      </c>
      <c r="C13" s="501"/>
      <c r="D13" s="615"/>
      <c r="E13" s="501"/>
      <c r="F13" s="615"/>
      <c r="G13" s="615"/>
      <c r="H13" s="615"/>
      <c r="I13" s="503"/>
      <c r="J13" s="615"/>
      <c r="K13" s="501"/>
      <c r="L13" s="615"/>
      <c r="M13" s="501"/>
      <c r="N13" s="637"/>
      <c r="O13" s="504"/>
      <c r="P13" s="501"/>
      <c r="Q13" s="615"/>
      <c r="R13" s="501"/>
      <c r="S13" s="615"/>
      <c r="T13" s="501"/>
      <c r="U13" s="615"/>
      <c r="V13" s="501"/>
      <c r="W13" s="637"/>
      <c r="X13" s="504"/>
      <c r="Y13" s="434">
        <f>SUM('South Andaman:Nicobar'!Y13)</f>
        <v>0</v>
      </c>
      <c r="Z13" s="615"/>
      <c r="AA13" s="501"/>
      <c r="AB13" s="615"/>
      <c r="AC13" s="385"/>
      <c r="AD13" s="365"/>
    </row>
    <row r="14" spans="1:30" s="362" customFormat="1" ht="56.25">
      <c r="A14" s="375">
        <v>2</v>
      </c>
      <c r="B14" s="386" t="s">
        <v>13</v>
      </c>
      <c r="C14" s="459"/>
      <c r="D14" s="616"/>
      <c r="E14" s="459"/>
      <c r="F14" s="616"/>
      <c r="G14" s="616"/>
      <c r="H14" s="616"/>
      <c r="I14" s="505"/>
      <c r="J14" s="616"/>
      <c r="K14" s="459"/>
      <c r="L14" s="616"/>
      <c r="M14" s="459"/>
      <c r="N14" s="638"/>
      <c r="O14" s="506"/>
      <c r="P14" s="459"/>
      <c r="Q14" s="616"/>
      <c r="R14" s="459"/>
      <c r="S14" s="616"/>
      <c r="T14" s="459"/>
      <c r="U14" s="616"/>
      <c r="V14" s="459"/>
      <c r="W14" s="638"/>
      <c r="X14" s="506"/>
      <c r="Y14" s="459"/>
      <c r="Z14" s="616"/>
      <c r="AA14" s="459"/>
      <c r="AB14" s="616"/>
      <c r="AC14" s="387"/>
      <c r="AD14" s="365"/>
    </row>
    <row r="15" spans="1:30" s="362" customFormat="1">
      <c r="A15" s="375"/>
      <c r="B15" s="386" t="s">
        <v>261</v>
      </c>
      <c r="C15" s="459"/>
      <c r="D15" s="616"/>
      <c r="E15" s="459"/>
      <c r="F15" s="616"/>
      <c r="G15" s="616"/>
      <c r="H15" s="616"/>
      <c r="I15" s="505"/>
      <c r="J15" s="616"/>
      <c r="K15" s="459"/>
      <c r="L15" s="616"/>
      <c r="M15" s="459"/>
      <c r="N15" s="638"/>
      <c r="O15" s="506"/>
      <c r="P15" s="459"/>
      <c r="Q15" s="616"/>
      <c r="R15" s="459"/>
      <c r="S15" s="616"/>
      <c r="T15" s="459"/>
      <c r="U15" s="616"/>
      <c r="V15" s="459"/>
      <c r="W15" s="638"/>
      <c r="X15" s="506"/>
      <c r="Y15" s="459"/>
      <c r="Z15" s="616"/>
      <c r="AA15" s="459"/>
      <c r="AB15" s="616"/>
      <c r="AC15" s="387"/>
      <c r="AD15" s="365"/>
    </row>
    <row r="16" spans="1:30" s="362" customFormat="1" ht="37.5">
      <c r="A16" s="370"/>
      <c r="B16" s="388" t="s">
        <v>14</v>
      </c>
      <c r="C16" s="395"/>
      <c r="D16" s="448"/>
      <c r="E16" s="395"/>
      <c r="F16" s="448"/>
      <c r="G16" s="448"/>
      <c r="H16" s="448"/>
      <c r="I16" s="396"/>
      <c r="J16" s="448"/>
      <c r="K16" s="395"/>
      <c r="L16" s="448"/>
      <c r="M16" s="395"/>
      <c r="N16" s="639"/>
      <c r="O16" s="507"/>
      <c r="P16" s="395"/>
      <c r="Q16" s="448"/>
      <c r="R16" s="395"/>
      <c r="S16" s="448"/>
      <c r="T16" s="395"/>
      <c r="U16" s="448"/>
      <c r="V16" s="395"/>
      <c r="W16" s="639"/>
      <c r="X16" s="507"/>
      <c r="Y16" s="395"/>
      <c r="Z16" s="448"/>
      <c r="AA16" s="395"/>
      <c r="AB16" s="448"/>
      <c r="AC16" s="392"/>
      <c r="AD16" s="365"/>
    </row>
    <row r="17" spans="1:30" s="362" customFormat="1" ht="37.5">
      <c r="A17" s="370">
        <v>2.0099999999999998</v>
      </c>
      <c r="B17" s="381" t="s">
        <v>156</v>
      </c>
      <c r="C17" s="438"/>
      <c r="D17" s="463"/>
      <c r="E17" s="438"/>
      <c r="F17" s="463"/>
      <c r="G17" s="463"/>
      <c r="H17" s="463"/>
      <c r="I17" s="499"/>
      <c r="J17" s="463"/>
      <c r="K17" s="438"/>
      <c r="L17" s="463"/>
      <c r="M17" s="438"/>
      <c r="N17" s="636"/>
      <c r="O17" s="508">
        <v>2</v>
      </c>
      <c r="P17" s="438"/>
      <c r="Q17" s="463"/>
      <c r="R17" s="438"/>
      <c r="S17" s="463"/>
      <c r="T17" s="438"/>
      <c r="U17" s="463"/>
      <c r="V17" s="438"/>
      <c r="W17" s="636"/>
      <c r="X17" s="508">
        <v>2</v>
      </c>
      <c r="Y17" s="434">
        <f>SUM('South Andaman:Nicobar'!Y17)</f>
        <v>0</v>
      </c>
      <c r="Z17" s="463">
        <f>X17*Y17</f>
        <v>0</v>
      </c>
      <c r="AA17" s="438">
        <f>Y17+V17+T17</f>
        <v>0</v>
      </c>
      <c r="AB17" s="463">
        <f>Z17+W17+U17</f>
        <v>0</v>
      </c>
      <c r="AC17" s="383"/>
      <c r="AD17" s="365"/>
    </row>
    <row r="18" spans="1:30" s="362" customFormat="1" ht="37.5">
      <c r="A18" s="370">
        <v>2.02</v>
      </c>
      <c r="B18" s="381" t="s">
        <v>15</v>
      </c>
      <c r="C18" s="438"/>
      <c r="D18" s="463"/>
      <c r="E18" s="438"/>
      <c r="F18" s="463"/>
      <c r="G18" s="463"/>
      <c r="H18" s="463"/>
      <c r="I18" s="499"/>
      <c r="J18" s="463"/>
      <c r="K18" s="438"/>
      <c r="L18" s="463"/>
      <c r="M18" s="438"/>
      <c r="N18" s="636"/>
      <c r="O18" s="508">
        <v>3</v>
      </c>
      <c r="P18" s="438"/>
      <c r="Q18" s="463"/>
      <c r="R18" s="438"/>
      <c r="S18" s="463"/>
      <c r="T18" s="438"/>
      <c r="U18" s="463"/>
      <c r="V18" s="438"/>
      <c r="W18" s="636"/>
      <c r="X18" s="508">
        <v>3</v>
      </c>
      <c r="Y18" s="434">
        <f>SUM('South Andaman:Nicobar'!Y18)</f>
        <v>0</v>
      </c>
      <c r="Z18" s="463">
        <f t="shared" ref="Z18:Z19" si="0">X18*Y18</f>
        <v>0</v>
      </c>
      <c r="AA18" s="438">
        <f t="shared" ref="AA18:AA19" si="1">Y18+V18+T18</f>
        <v>0</v>
      </c>
      <c r="AB18" s="463">
        <f t="shared" ref="AB18:AB19" si="2">Z18+W18+U18</f>
        <v>0</v>
      </c>
      <c r="AC18" s="383"/>
      <c r="AD18" s="365"/>
    </row>
    <row r="19" spans="1:30" s="362" customFormat="1">
      <c r="A19" s="370">
        <v>2.0299999999999998</v>
      </c>
      <c r="B19" s="381" t="s">
        <v>157</v>
      </c>
      <c r="C19" s="438"/>
      <c r="D19" s="463"/>
      <c r="E19" s="438"/>
      <c r="F19" s="463"/>
      <c r="G19" s="463"/>
      <c r="H19" s="463"/>
      <c r="I19" s="499"/>
      <c r="J19" s="463"/>
      <c r="K19" s="438"/>
      <c r="L19" s="463"/>
      <c r="M19" s="438"/>
      <c r="N19" s="636"/>
      <c r="O19" s="509">
        <v>0.375</v>
      </c>
      <c r="P19" s="438"/>
      <c r="Q19" s="463"/>
      <c r="R19" s="438"/>
      <c r="S19" s="463"/>
      <c r="T19" s="438"/>
      <c r="U19" s="463"/>
      <c r="V19" s="438"/>
      <c r="W19" s="636"/>
      <c r="X19" s="509">
        <v>0.375</v>
      </c>
      <c r="Y19" s="434">
        <f>SUM('South Andaman:Nicobar'!Y19)</f>
        <v>0</v>
      </c>
      <c r="Z19" s="463">
        <f t="shared" si="0"/>
        <v>0</v>
      </c>
      <c r="AA19" s="438">
        <f t="shared" si="1"/>
        <v>0</v>
      </c>
      <c r="AB19" s="463">
        <f t="shared" si="2"/>
        <v>0</v>
      </c>
      <c r="AC19" s="383"/>
      <c r="AD19" s="365"/>
    </row>
    <row r="20" spans="1:30" s="362" customFormat="1" ht="37.5">
      <c r="A20" s="370">
        <v>2.04</v>
      </c>
      <c r="B20" s="381" t="s">
        <v>158</v>
      </c>
      <c r="C20" s="438"/>
      <c r="D20" s="463"/>
      <c r="E20" s="438"/>
      <c r="F20" s="463"/>
      <c r="G20" s="463"/>
      <c r="H20" s="463"/>
      <c r="I20" s="499"/>
      <c r="J20" s="463"/>
      <c r="K20" s="438"/>
      <c r="L20" s="463"/>
      <c r="M20" s="438"/>
      <c r="N20" s="636"/>
      <c r="O20" s="509"/>
      <c r="P20" s="438"/>
      <c r="Q20" s="463"/>
      <c r="R20" s="438"/>
      <c r="S20" s="463"/>
      <c r="T20" s="438"/>
      <c r="U20" s="463"/>
      <c r="V20" s="438"/>
      <c r="W20" s="636"/>
      <c r="X20" s="509"/>
      <c r="Y20" s="434">
        <f>SUM('South Andaman:Nicobar'!Y20)</f>
        <v>0</v>
      </c>
      <c r="Z20" s="463"/>
      <c r="AA20" s="438"/>
      <c r="AB20" s="463"/>
      <c r="AC20" s="383"/>
      <c r="AD20" s="365"/>
    </row>
    <row r="21" spans="1:30" s="362" customFormat="1" ht="37.5">
      <c r="A21" s="370"/>
      <c r="B21" s="395" t="s">
        <v>236</v>
      </c>
      <c r="C21" s="395"/>
      <c r="D21" s="448"/>
      <c r="E21" s="395"/>
      <c r="F21" s="448"/>
      <c r="G21" s="448"/>
      <c r="H21" s="448"/>
      <c r="I21" s="396"/>
      <c r="J21" s="448"/>
      <c r="K21" s="395"/>
      <c r="L21" s="448"/>
      <c r="M21" s="395"/>
      <c r="N21" s="639"/>
      <c r="O21" s="507"/>
      <c r="P21" s="395"/>
      <c r="Q21" s="448"/>
      <c r="R21" s="395"/>
      <c r="S21" s="448"/>
      <c r="T21" s="395"/>
      <c r="U21" s="448"/>
      <c r="V21" s="395"/>
      <c r="W21" s="639"/>
      <c r="X21" s="507"/>
      <c r="Y21" s="395"/>
      <c r="Z21" s="448"/>
      <c r="AA21" s="395"/>
      <c r="AB21" s="448"/>
      <c r="AC21" s="397"/>
      <c r="AD21" s="365"/>
    </row>
    <row r="22" spans="1:30" s="362" customFormat="1">
      <c r="A22" s="370"/>
      <c r="B22" s="388" t="s">
        <v>331</v>
      </c>
      <c r="C22" s="395"/>
      <c r="D22" s="448"/>
      <c r="E22" s="395"/>
      <c r="F22" s="448"/>
      <c r="G22" s="448"/>
      <c r="H22" s="448"/>
      <c r="I22" s="396"/>
      <c r="J22" s="448"/>
      <c r="K22" s="395"/>
      <c r="L22" s="448"/>
      <c r="M22" s="395"/>
      <c r="N22" s="639"/>
      <c r="O22" s="507"/>
      <c r="P22" s="395"/>
      <c r="Q22" s="448"/>
      <c r="R22" s="395"/>
      <c r="S22" s="448"/>
      <c r="T22" s="395"/>
      <c r="U22" s="448"/>
      <c r="V22" s="395"/>
      <c r="W22" s="639"/>
      <c r="X22" s="507"/>
      <c r="Y22" s="395"/>
      <c r="Z22" s="448"/>
      <c r="AA22" s="395"/>
      <c r="AB22" s="448"/>
      <c r="AC22" s="392"/>
      <c r="AD22" s="365"/>
    </row>
    <row r="23" spans="1:30" s="362" customFormat="1" ht="37.5">
      <c r="A23" s="370">
        <v>2.0499999999999998</v>
      </c>
      <c r="B23" s="398" t="s">
        <v>248</v>
      </c>
      <c r="C23" s="510"/>
      <c r="D23" s="617"/>
      <c r="E23" s="510"/>
      <c r="F23" s="617"/>
      <c r="G23" s="617"/>
      <c r="H23" s="617"/>
      <c r="I23" s="511"/>
      <c r="J23" s="617"/>
      <c r="K23" s="510"/>
      <c r="L23" s="617"/>
      <c r="M23" s="510"/>
      <c r="N23" s="640"/>
      <c r="O23" s="508">
        <v>9</v>
      </c>
      <c r="P23" s="510"/>
      <c r="Q23" s="617"/>
      <c r="R23" s="510"/>
      <c r="S23" s="617"/>
      <c r="T23" s="510"/>
      <c r="U23" s="617"/>
      <c r="V23" s="510"/>
      <c r="W23" s="640"/>
      <c r="X23" s="508">
        <v>9</v>
      </c>
      <c r="Y23" s="434">
        <f>SUM('South Andaman:Nicobar'!Y23)</f>
        <v>0</v>
      </c>
      <c r="Z23" s="463">
        <f t="shared" ref="Z23:Z24" si="3">X23*Y23</f>
        <v>0</v>
      </c>
      <c r="AA23" s="438">
        <f t="shared" ref="AA23:AA24" si="4">Y23+V23+T23</f>
        <v>0</v>
      </c>
      <c r="AB23" s="463">
        <f t="shared" ref="AB23:AB24" si="5">Z23+W23+U23</f>
        <v>0</v>
      </c>
      <c r="AC23" s="401"/>
      <c r="AD23" s="365"/>
    </row>
    <row r="24" spans="1:30" s="362" customFormat="1" ht="37.5">
      <c r="A24" s="370">
        <v>2.06</v>
      </c>
      <c r="B24" s="398" t="s">
        <v>171</v>
      </c>
      <c r="C24" s="510"/>
      <c r="D24" s="617"/>
      <c r="E24" s="510"/>
      <c r="F24" s="617"/>
      <c r="G24" s="617"/>
      <c r="H24" s="617"/>
      <c r="I24" s="511"/>
      <c r="J24" s="617"/>
      <c r="K24" s="510"/>
      <c r="L24" s="617"/>
      <c r="M24" s="510"/>
      <c r="N24" s="640"/>
      <c r="O24" s="508">
        <v>0.6</v>
      </c>
      <c r="P24" s="510"/>
      <c r="Q24" s="617"/>
      <c r="R24" s="510"/>
      <c r="S24" s="617"/>
      <c r="T24" s="510"/>
      <c r="U24" s="617"/>
      <c r="V24" s="510"/>
      <c r="W24" s="640"/>
      <c r="X24" s="508">
        <v>0.6</v>
      </c>
      <c r="Y24" s="434">
        <f>SUM('South Andaman:Nicobar'!Y24)</f>
        <v>0</v>
      </c>
      <c r="Z24" s="463">
        <f t="shared" si="3"/>
        <v>0</v>
      </c>
      <c r="AA24" s="438">
        <f t="shared" si="4"/>
        <v>0</v>
      </c>
      <c r="AB24" s="463">
        <f t="shared" si="5"/>
        <v>0</v>
      </c>
      <c r="AC24" s="401"/>
      <c r="AD24" s="365"/>
    </row>
    <row r="25" spans="1:30" s="362" customFormat="1" ht="93.75">
      <c r="A25" s="370">
        <v>2.0699999999999998</v>
      </c>
      <c r="B25" s="398" t="s">
        <v>247</v>
      </c>
      <c r="C25" s="510"/>
      <c r="D25" s="617"/>
      <c r="E25" s="510"/>
      <c r="F25" s="617"/>
      <c r="G25" s="617"/>
      <c r="H25" s="617"/>
      <c r="I25" s="511"/>
      <c r="J25" s="617"/>
      <c r="K25" s="510"/>
      <c r="L25" s="617"/>
      <c r="M25" s="510"/>
      <c r="N25" s="640"/>
      <c r="O25" s="508">
        <v>0.5</v>
      </c>
      <c r="P25" s="510"/>
      <c r="Q25" s="617"/>
      <c r="R25" s="510"/>
      <c r="S25" s="617"/>
      <c r="T25" s="510"/>
      <c r="U25" s="617"/>
      <c r="V25" s="510"/>
      <c r="W25" s="640"/>
      <c r="X25" s="508">
        <v>0.5</v>
      </c>
      <c r="Y25" s="434">
        <f>SUM('South Andaman:Nicobar'!Y25)</f>
        <v>0</v>
      </c>
      <c r="Z25" s="463">
        <f>X25*Y25</f>
        <v>0</v>
      </c>
      <c r="AA25" s="438">
        <f>Y25+V25+T25</f>
        <v>0</v>
      </c>
      <c r="AB25" s="463">
        <f>Z25+W25+U25</f>
        <v>0</v>
      </c>
      <c r="AC25" s="401"/>
      <c r="AD25" s="365"/>
    </row>
    <row r="26" spans="1:30" s="362" customFormat="1">
      <c r="A26" s="370">
        <v>2.08</v>
      </c>
      <c r="B26" s="398" t="s">
        <v>18</v>
      </c>
      <c r="C26" s="510"/>
      <c r="D26" s="617"/>
      <c r="E26" s="510"/>
      <c r="F26" s="617"/>
      <c r="G26" s="617"/>
      <c r="H26" s="617"/>
      <c r="I26" s="511"/>
      <c r="J26" s="617"/>
      <c r="K26" s="510"/>
      <c r="L26" s="617"/>
      <c r="M26" s="510"/>
      <c r="N26" s="640"/>
      <c r="O26" s="512"/>
      <c r="P26" s="510"/>
      <c r="Q26" s="617"/>
      <c r="R26" s="510"/>
      <c r="S26" s="617"/>
      <c r="T26" s="510"/>
      <c r="U26" s="617"/>
      <c r="V26" s="510"/>
      <c r="W26" s="640"/>
      <c r="X26" s="512"/>
      <c r="Y26" s="434">
        <f>SUM('South Andaman:Nicobar'!Y26)</f>
        <v>0</v>
      </c>
      <c r="Z26" s="617"/>
      <c r="AA26" s="510"/>
      <c r="AB26" s="617"/>
      <c r="AC26" s="401"/>
      <c r="AD26" s="365"/>
    </row>
    <row r="27" spans="1:30" s="362" customFormat="1" ht="37.5">
      <c r="A27" s="370" t="s">
        <v>19</v>
      </c>
      <c r="B27" s="403" t="s">
        <v>174</v>
      </c>
      <c r="C27" s="513"/>
      <c r="D27" s="618"/>
      <c r="E27" s="513"/>
      <c r="F27" s="618"/>
      <c r="G27" s="618"/>
      <c r="H27" s="618"/>
      <c r="I27" s="514"/>
      <c r="J27" s="618"/>
      <c r="K27" s="513"/>
      <c r="L27" s="618"/>
      <c r="M27" s="513"/>
      <c r="N27" s="641"/>
      <c r="O27" s="515">
        <v>3</v>
      </c>
      <c r="P27" s="513"/>
      <c r="Q27" s="618"/>
      <c r="R27" s="513"/>
      <c r="S27" s="618"/>
      <c r="T27" s="513"/>
      <c r="U27" s="618"/>
      <c r="V27" s="513"/>
      <c r="W27" s="641"/>
      <c r="X27" s="515">
        <v>3</v>
      </c>
      <c r="Y27" s="434">
        <f>SUM('South Andaman:Nicobar'!Y27)</f>
        <v>0</v>
      </c>
      <c r="Z27" s="463">
        <f t="shared" ref="Z27:Z43" si="6">X27*Y27</f>
        <v>0</v>
      </c>
      <c r="AA27" s="438">
        <f t="shared" ref="AA27:AA43" si="7">Y27+V27+T27</f>
        <v>0</v>
      </c>
      <c r="AB27" s="463">
        <f t="shared" ref="AB27:AB43" si="8">Z27+W27+U27</f>
        <v>0</v>
      </c>
      <c r="AC27" s="407"/>
      <c r="AD27" s="365"/>
    </row>
    <row r="28" spans="1:30" s="362" customFormat="1" ht="75">
      <c r="A28" s="370" t="s">
        <v>20</v>
      </c>
      <c r="B28" s="403" t="s">
        <v>175</v>
      </c>
      <c r="C28" s="513"/>
      <c r="D28" s="618"/>
      <c r="E28" s="513"/>
      <c r="F28" s="618"/>
      <c r="G28" s="618"/>
      <c r="H28" s="618"/>
      <c r="I28" s="514"/>
      <c r="J28" s="618"/>
      <c r="K28" s="513"/>
      <c r="L28" s="618"/>
      <c r="M28" s="513"/>
      <c r="N28" s="641"/>
      <c r="O28" s="516">
        <v>9.6</v>
      </c>
      <c r="P28" s="513"/>
      <c r="Q28" s="618"/>
      <c r="R28" s="513"/>
      <c r="S28" s="618"/>
      <c r="T28" s="513"/>
      <c r="U28" s="618"/>
      <c r="V28" s="513"/>
      <c r="W28" s="641"/>
      <c r="X28" s="516">
        <v>9.6</v>
      </c>
      <c r="Y28" s="434">
        <f>SUM('South Andaman:Nicobar'!Y28)</f>
        <v>0</v>
      </c>
      <c r="Z28" s="463">
        <f t="shared" si="6"/>
        <v>0</v>
      </c>
      <c r="AA28" s="438">
        <f t="shared" si="7"/>
        <v>0</v>
      </c>
      <c r="AB28" s="463">
        <f t="shared" si="8"/>
        <v>0</v>
      </c>
      <c r="AC28" s="407"/>
      <c r="AD28" s="365"/>
    </row>
    <row r="29" spans="1:30" s="362" customFormat="1" ht="112.5">
      <c r="A29" s="370" t="s">
        <v>21</v>
      </c>
      <c r="B29" s="403" t="s">
        <v>226</v>
      </c>
      <c r="C29" s="513"/>
      <c r="D29" s="618"/>
      <c r="E29" s="513"/>
      <c r="F29" s="618"/>
      <c r="G29" s="618"/>
      <c r="H29" s="618"/>
      <c r="I29" s="514"/>
      <c r="J29" s="618"/>
      <c r="K29" s="513"/>
      <c r="L29" s="618"/>
      <c r="M29" s="513"/>
      <c r="N29" s="641"/>
      <c r="O29" s="508">
        <v>2.88</v>
      </c>
      <c r="P29" s="513"/>
      <c r="Q29" s="618"/>
      <c r="R29" s="513"/>
      <c r="S29" s="618"/>
      <c r="T29" s="513"/>
      <c r="U29" s="618"/>
      <c r="V29" s="513"/>
      <c r="W29" s="641"/>
      <c r="X29" s="508">
        <v>2.88</v>
      </c>
      <c r="Y29" s="434">
        <f>SUM('South Andaman:Nicobar'!Y29)</f>
        <v>0</v>
      </c>
      <c r="Z29" s="463">
        <f t="shared" si="6"/>
        <v>0</v>
      </c>
      <c r="AA29" s="438">
        <f t="shared" si="7"/>
        <v>0</v>
      </c>
      <c r="AB29" s="463">
        <f t="shared" si="8"/>
        <v>0</v>
      </c>
      <c r="AC29" s="407"/>
      <c r="AD29" s="365"/>
    </row>
    <row r="30" spans="1:30" s="362" customFormat="1" ht="56.25">
      <c r="A30" s="370" t="s">
        <v>176</v>
      </c>
      <c r="B30" s="403" t="s">
        <v>177</v>
      </c>
      <c r="C30" s="513"/>
      <c r="D30" s="618"/>
      <c r="E30" s="513"/>
      <c r="F30" s="618"/>
      <c r="G30" s="618"/>
      <c r="H30" s="618"/>
      <c r="I30" s="514"/>
      <c r="J30" s="618"/>
      <c r="K30" s="513"/>
      <c r="L30" s="618"/>
      <c r="M30" s="513"/>
      <c r="N30" s="641"/>
      <c r="O30" s="508">
        <v>1.5</v>
      </c>
      <c r="P30" s="513"/>
      <c r="Q30" s="618"/>
      <c r="R30" s="513"/>
      <c r="S30" s="618"/>
      <c r="T30" s="513"/>
      <c r="U30" s="618"/>
      <c r="V30" s="513"/>
      <c r="W30" s="641"/>
      <c r="X30" s="508">
        <v>1.5</v>
      </c>
      <c r="Y30" s="434">
        <f>SUM('South Andaman:Nicobar'!Y30)</f>
        <v>0</v>
      </c>
      <c r="Z30" s="463">
        <f t="shared" si="6"/>
        <v>0</v>
      </c>
      <c r="AA30" s="438">
        <f t="shared" si="7"/>
        <v>0</v>
      </c>
      <c r="AB30" s="463">
        <f t="shared" si="8"/>
        <v>0</v>
      </c>
      <c r="AC30" s="407"/>
      <c r="AD30" s="365"/>
    </row>
    <row r="31" spans="1:30" s="362" customFormat="1" ht="37.5">
      <c r="A31" s="370" t="s">
        <v>178</v>
      </c>
      <c r="B31" s="403" t="s">
        <v>179</v>
      </c>
      <c r="C31" s="513"/>
      <c r="D31" s="618"/>
      <c r="E31" s="513"/>
      <c r="F31" s="618"/>
      <c r="G31" s="618"/>
      <c r="H31" s="618"/>
      <c r="I31" s="514"/>
      <c r="J31" s="618"/>
      <c r="K31" s="513"/>
      <c r="L31" s="618"/>
      <c r="M31" s="513"/>
      <c r="N31" s="641"/>
      <c r="O31" s="508">
        <v>1.2</v>
      </c>
      <c r="P31" s="513"/>
      <c r="Q31" s="618"/>
      <c r="R31" s="513"/>
      <c r="S31" s="618"/>
      <c r="T31" s="513"/>
      <c r="U31" s="618"/>
      <c r="V31" s="513"/>
      <c r="W31" s="641"/>
      <c r="X31" s="508">
        <v>1.2</v>
      </c>
      <c r="Y31" s="434">
        <f>SUM('South Andaman:Nicobar'!Y31)</f>
        <v>0</v>
      </c>
      <c r="Z31" s="463">
        <f t="shared" si="6"/>
        <v>0</v>
      </c>
      <c r="AA31" s="438">
        <f t="shared" si="7"/>
        <v>0</v>
      </c>
      <c r="AB31" s="463">
        <f t="shared" si="8"/>
        <v>0</v>
      </c>
      <c r="AC31" s="407"/>
      <c r="AD31" s="365"/>
    </row>
    <row r="32" spans="1:30" s="362" customFormat="1" ht="93.75">
      <c r="A32" s="370" t="s">
        <v>180</v>
      </c>
      <c r="B32" s="403" t="s">
        <v>181</v>
      </c>
      <c r="C32" s="513"/>
      <c r="D32" s="618"/>
      <c r="E32" s="513"/>
      <c r="F32" s="618"/>
      <c r="G32" s="618"/>
      <c r="H32" s="618"/>
      <c r="I32" s="514"/>
      <c r="J32" s="618"/>
      <c r="K32" s="513"/>
      <c r="L32" s="618"/>
      <c r="M32" s="513"/>
      <c r="N32" s="641"/>
      <c r="O32" s="508">
        <v>1.2</v>
      </c>
      <c r="P32" s="513"/>
      <c r="Q32" s="618"/>
      <c r="R32" s="513"/>
      <c r="S32" s="618"/>
      <c r="T32" s="513"/>
      <c r="U32" s="618"/>
      <c r="V32" s="513"/>
      <c r="W32" s="641"/>
      <c r="X32" s="508">
        <v>1.2</v>
      </c>
      <c r="Y32" s="434">
        <f>SUM('South Andaman:Nicobar'!Y32)</f>
        <v>0</v>
      </c>
      <c r="Z32" s="463">
        <f t="shared" si="6"/>
        <v>0</v>
      </c>
      <c r="AA32" s="438">
        <f t="shared" si="7"/>
        <v>0</v>
      </c>
      <c r="AB32" s="463">
        <f t="shared" si="8"/>
        <v>0</v>
      </c>
      <c r="AC32" s="407"/>
      <c r="AD32" s="365"/>
    </row>
    <row r="33" spans="1:30" s="362" customFormat="1" ht="93.75">
      <c r="A33" s="370" t="s">
        <v>182</v>
      </c>
      <c r="B33" s="403" t="s">
        <v>227</v>
      </c>
      <c r="C33" s="513"/>
      <c r="D33" s="618"/>
      <c r="E33" s="513"/>
      <c r="F33" s="618"/>
      <c r="G33" s="618"/>
      <c r="H33" s="618"/>
      <c r="I33" s="514"/>
      <c r="J33" s="618"/>
      <c r="K33" s="513"/>
      <c r="L33" s="618"/>
      <c r="M33" s="513"/>
      <c r="N33" s="641"/>
      <c r="O33" s="508">
        <v>1.8</v>
      </c>
      <c r="P33" s="513"/>
      <c r="Q33" s="618"/>
      <c r="R33" s="513"/>
      <c r="S33" s="618"/>
      <c r="T33" s="513"/>
      <c r="U33" s="618"/>
      <c r="V33" s="513"/>
      <c r="W33" s="641"/>
      <c r="X33" s="508">
        <v>1.8</v>
      </c>
      <c r="Y33" s="434">
        <f>SUM('South Andaman:Nicobar'!Y33)</f>
        <v>0</v>
      </c>
      <c r="Z33" s="463">
        <f t="shared" si="6"/>
        <v>0</v>
      </c>
      <c r="AA33" s="438">
        <f t="shared" si="7"/>
        <v>0</v>
      </c>
      <c r="AB33" s="463">
        <f t="shared" si="8"/>
        <v>0</v>
      </c>
      <c r="AC33" s="407"/>
      <c r="AD33" s="365"/>
    </row>
    <row r="34" spans="1:30" s="362" customFormat="1" ht="56.25">
      <c r="A34" s="370">
        <v>2.09</v>
      </c>
      <c r="B34" s="403" t="s">
        <v>265</v>
      </c>
      <c r="C34" s="513"/>
      <c r="D34" s="618"/>
      <c r="E34" s="513"/>
      <c r="F34" s="618"/>
      <c r="G34" s="618"/>
      <c r="H34" s="618"/>
      <c r="I34" s="514"/>
      <c r="J34" s="618"/>
      <c r="K34" s="513"/>
      <c r="L34" s="618"/>
      <c r="M34" s="513"/>
      <c r="N34" s="641"/>
      <c r="O34" s="508">
        <v>0.5</v>
      </c>
      <c r="P34" s="513"/>
      <c r="Q34" s="618"/>
      <c r="R34" s="513"/>
      <c r="S34" s="618"/>
      <c r="T34" s="513"/>
      <c r="U34" s="618"/>
      <c r="V34" s="513"/>
      <c r="W34" s="641"/>
      <c r="X34" s="508">
        <v>0.5</v>
      </c>
      <c r="Y34" s="434">
        <f>SUM('South Andaman:Nicobar'!Y34)</f>
        <v>0</v>
      </c>
      <c r="Z34" s="463">
        <f t="shared" si="6"/>
        <v>0</v>
      </c>
      <c r="AA34" s="438">
        <f t="shared" si="7"/>
        <v>0</v>
      </c>
      <c r="AB34" s="463">
        <f t="shared" si="8"/>
        <v>0</v>
      </c>
      <c r="AC34" s="407"/>
      <c r="AD34" s="365"/>
    </row>
    <row r="35" spans="1:30" s="362" customFormat="1" ht="56.25">
      <c r="A35" s="370">
        <v>2.1</v>
      </c>
      <c r="B35" s="403" t="s">
        <v>266</v>
      </c>
      <c r="C35" s="513"/>
      <c r="D35" s="618"/>
      <c r="E35" s="513"/>
      <c r="F35" s="618"/>
      <c r="G35" s="618"/>
      <c r="H35" s="618"/>
      <c r="I35" s="514"/>
      <c r="J35" s="618"/>
      <c r="K35" s="513"/>
      <c r="L35" s="618"/>
      <c r="M35" s="513"/>
      <c r="N35" s="641"/>
      <c r="O35" s="508">
        <v>0.5</v>
      </c>
      <c r="P35" s="513"/>
      <c r="Q35" s="618"/>
      <c r="R35" s="513"/>
      <c r="S35" s="618"/>
      <c r="T35" s="513"/>
      <c r="U35" s="618"/>
      <c r="V35" s="513"/>
      <c r="W35" s="641"/>
      <c r="X35" s="508">
        <v>0.5</v>
      </c>
      <c r="Y35" s="434">
        <f>SUM('South Andaman:Nicobar'!Y35)</f>
        <v>0</v>
      </c>
      <c r="Z35" s="463">
        <f t="shared" si="6"/>
        <v>0</v>
      </c>
      <c r="AA35" s="438">
        <f t="shared" si="7"/>
        <v>0</v>
      </c>
      <c r="AB35" s="463">
        <f t="shared" si="8"/>
        <v>0</v>
      </c>
      <c r="AC35" s="407"/>
      <c r="AD35" s="365"/>
    </row>
    <row r="36" spans="1:30" s="362" customFormat="1" ht="75">
      <c r="A36" s="370">
        <f>+A35+0.01</f>
        <v>2.11</v>
      </c>
      <c r="B36" s="403" t="s">
        <v>267</v>
      </c>
      <c r="C36" s="513"/>
      <c r="D36" s="618"/>
      <c r="E36" s="513"/>
      <c r="F36" s="618"/>
      <c r="G36" s="618"/>
      <c r="H36" s="618"/>
      <c r="I36" s="514"/>
      <c r="J36" s="618"/>
      <c r="K36" s="513"/>
      <c r="L36" s="618"/>
      <c r="M36" s="513"/>
      <c r="N36" s="641"/>
      <c r="O36" s="509">
        <v>0.625</v>
      </c>
      <c r="P36" s="513"/>
      <c r="Q36" s="618"/>
      <c r="R36" s="513"/>
      <c r="S36" s="618"/>
      <c r="T36" s="513"/>
      <c r="U36" s="618"/>
      <c r="V36" s="513"/>
      <c r="W36" s="641"/>
      <c r="X36" s="509">
        <v>0.625</v>
      </c>
      <c r="Y36" s="434">
        <f>SUM('South Andaman:Nicobar'!Y36)</f>
        <v>0</v>
      </c>
      <c r="Z36" s="463">
        <f t="shared" si="6"/>
        <v>0</v>
      </c>
      <c r="AA36" s="438">
        <f t="shared" si="7"/>
        <v>0</v>
      </c>
      <c r="AB36" s="463">
        <f t="shared" si="8"/>
        <v>0</v>
      </c>
      <c r="AC36" s="407"/>
      <c r="AD36" s="365"/>
    </row>
    <row r="37" spans="1:30" s="362" customFormat="1" ht="37.5">
      <c r="A37" s="370">
        <f t="shared" ref="A37:A43" si="9">+A36+0.01</f>
        <v>2.1199999999999997</v>
      </c>
      <c r="B37" s="403" t="s">
        <v>183</v>
      </c>
      <c r="C37" s="513"/>
      <c r="D37" s="618"/>
      <c r="E37" s="513"/>
      <c r="F37" s="618"/>
      <c r="G37" s="618"/>
      <c r="H37" s="618"/>
      <c r="I37" s="514"/>
      <c r="J37" s="618"/>
      <c r="K37" s="513"/>
      <c r="L37" s="618"/>
      <c r="M37" s="513"/>
      <c r="N37" s="641"/>
      <c r="O37" s="509">
        <v>0.375</v>
      </c>
      <c r="P37" s="513"/>
      <c r="Q37" s="618"/>
      <c r="R37" s="513"/>
      <c r="S37" s="618"/>
      <c r="T37" s="513"/>
      <c r="U37" s="618"/>
      <c r="V37" s="513"/>
      <c r="W37" s="641"/>
      <c r="X37" s="509">
        <v>0.375</v>
      </c>
      <c r="Y37" s="434">
        <f>SUM('South Andaman:Nicobar'!Y37)</f>
        <v>0</v>
      </c>
      <c r="Z37" s="463">
        <f t="shared" si="6"/>
        <v>0</v>
      </c>
      <c r="AA37" s="438">
        <f t="shared" si="7"/>
        <v>0</v>
      </c>
      <c r="AB37" s="463">
        <f t="shared" si="8"/>
        <v>0</v>
      </c>
      <c r="AC37" s="407"/>
      <c r="AD37" s="365"/>
    </row>
    <row r="38" spans="1:30" s="362" customFormat="1" ht="37.5">
      <c r="A38" s="370">
        <f t="shared" si="9"/>
        <v>2.1299999999999994</v>
      </c>
      <c r="B38" s="403" t="s">
        <v>184</v>
      </c>
      <c r="C38" s="513"/>
      <c r="D38" s="618"/>
      <c r="E38" s="513"/>
      <c r="F38" s="618"/>
      <c r="G38" s="618"/>
      <c r="H38" s="618"/>
      <c r="I38" s="514"/>
      <c r="J38" s="618"/>
      <c r="K38" s="513"/>
      <c r="L38" s="618"/>
      <c r="M38" s="513"/>
      <c r="N38" s="641"/>
      <c r="O38" s="509">
        <v>0.375</v>
      </c>
      <c r="P38" s="513"/>
      <c r="Q38" s="618"/>
      <c r="R38" s="513"/>
      <c r="S38" s="618"/>
      <c r="T38" s="513"/>
      <c r="U38" s="618"/>
      <c r="V38" s="513"/>
      <c r="W38" s="641"/>
      <c r="X38" s="509">
        <v>0.375</v>
      </c>
      <c r="Y38" s="434">
        <f>SUM('South Andaman:Nicobar'!Y38)</f>
        <v>0</v>
      </c>
      <c r="Z38" s="463">
        <f t="shared" si="6"/>
        <v>0</v>
      </c>
      <c r="AA38" s="438">
        <f t="shared" si="7"/>
        <v>0</v>
      </c>
      <c r="AB38" s="463">
        <f t="shared" si="8"/>
        <v>0</v>
      </c>
      <c r="AC38" s="407"/>
      <c r="AD38" s="365"/>
    </row>
    <row r="39" spans="1:30" s="362" customFormat="1" ht="37.5">
      <c r="A39" s="370">
        <f t="shared" si="9"/>
        <v>2.1399999999999992</v>
      </c>
      <c r="B39" s="403" t="s">
        <v>185</v>
      </c>
      <c r="C39" s="513"/>
      <c r="D39" s="618"/>
      <c r="E39" s="513"/>
      <c r="F39" s="618"/>
      <c r="G39" s="618"/>
      <c r="H39" s="618"/>
      <c r="I39" s="514"/>
      <c r="J39" s="618"/>
      <c r="K39" s="513"/>
      <c r="L39" s="618"/>
      <c r="M39" s="513"/>
      <c r="N39" s="641"/>
      <c r="O39" s="508">
        <v>0.15</v>
      </c>
      <c r="P39" s="513"/>
      <c r="Q39" s="618"/>
      <c r="R39" s="513"/>
      <c r="S39" s="618"/>
      <c r="T39" s="513"/>
      <c r="U39" s="618"/>
      <c r="V39" s="513"/>
      <c r="W39" s="641"/>
      <c r="X39" s="508">
        <v>0.15</v>
      </c>
      <c r="Y39" s="434">
        <f>SUM('South Andaman:Nicobar'!Y39)</f>
        <v>0</v>
      </c>
      <c r="Z39" s="463">
        <f t="shared" si="6"/>
        <v>0</v>
      </c>
      <c r="AA39" s="438">
        <f t="shared" si="7"/>
        <v>0</v>
      </c>
      <c r="AB39" s="463">
        <f t="shared" si="8"/>
        <v>0</v>
      </c>
      <c r="AC39" s="407"/>
      <c r="AD39" s="365"/>
    </row>
    <row r="40" spans="1:30" s="362" customFormat="1" ht="56.25">
      <c r="A40" s="370">
        <f t="shared" si="9"/>
        <v>2.149999999999999</v>
      </c>
      <c r="B40" s="403" t="s">
        <v>186</v>
      </c>
      <c r="C40" s="513"/>
      <c r="D40" s="618"/>
      <c r="E40" s="513"/>
      <c r="F40" s="618"/>
      <c r="G40" s="618"/>
      <c r="H40" s="618"/>
      <c r="I40" s="514"/>
      <c r="J40" s="618"/>
      <c r="K40" s="513"/>
      <c r="L40" s="618"/>
      <c r="M40" s="513"/>
      <c r="N40" s="641"/>
      <c r="O40" s="508">
        <v>0.15</v>
      </c>
      <c r="P40" s="513"/>
      <c r="Q40" s="618"/>
      <c r="R40" s="513"/>
      <c r="S40" s="618"/>
      <c r="T40" s="513"/>
      <c r="U40" s="618"/>
      <c r="V40" s="513"/>
      <c r="W40" s="641"/>
      <c r="X40" s="508">
        <v>0.15</v>
      </c>
      <c r="Y40" s="434">
        <f>SUM('South Andaman:Nicobar'!Y40)</f>
        <v>0</v>
      </c>
      <c r="Z40" s="463">
        <f t="shared" si="6"/>
        <v>0</v>
      </c>
      <c r="AA40" s="438">
        <f t="shared" si="7"/>
        <v>0</v>
      </c>
      <c r="AB40" s="463">
        <f t="shared" si="8"/>
        <v>0</v>
      </c>
      <c r="AC40" s="407"/>
      <c r="AD40" s="365"/>
    </row>
    <row r="41" spans="1:30" s="362" customFormat="1" ht="56.25">
      <c r="A41" s="370">
        <f t="shared" si="9"/>
        <v>2.1599999999999988</v>
      </c>
      <c r="B41" s="403" t="s">
        <v>187</v>
      </c>
      <c r="C41" s="513"/>
      <c r="D41" s="618"/>
      <c r="E41" s="513"/>
      <c r="F41" s="618"/>
      <c r="G41" s="618"/>
      <c r="H41" s="618"/>
      <c r="I41" s="514"/>
      <c r="J41" s="618"/>
      <c r="K41" s="513"/>
      <c r="L41" s="618"/>
      <c r="M41" s="513"/>
      <c r="N41" s="641"/>
      <c r="O41" s="508"/>
      <c r="P41" s="513"/>
      <c r="Q41" s="618"/>
      <c r="R41" s="513"/>
      <c r="S41" s="618"/>
      <c r="T41" s="513"/>
      <c r="U41" s="618"/>
      <c r="V41" s="513"/>
      <c r="W41" s="641"/>
      <c r="X41" s="508"/>
      <c r="Y41" s="434">
        <f>SUM('South Andaman:Nicobar'!Y41)</f>
        <v>0</v>
      </c>
      <c r="Z41" s="463">
        <f t="shared" si="6"/>
        <v>0</v>
      </c>
      <c r="AA41" s="438">
        <f t="shared" si="7"/>
        <v>0</v>
      </c>
      <c r="AB41" s="463">
        <f t="shared" si="8"/>
        <v>0</v>
      </c>
      <c r="AC41" s="407"/>
      <c r="AD41" s="365"/>
    </row>
    <row r="42" spans="1:30" s="362" customFormat="1" ht="37.5">
      <c r="A42" s="370">
        <f t="shared" si="9"/>
        <v>2.1699999999999986</v>
      </c>
      <c r="B42" s="403" t="s">
        <v>188</v>
      </c>
      <c r="C42" s="513"/>
      <c r="D42" s="618"/>
      <c r="E42" s="513"/>
      <c r="F42" s="618"/>
      <c r="G42" s="618"/>
      <c r="H42" s="618"/>
      <c r="I42" s="514"/>
      <c r="J42" s="618"/>
      <c r="K42" s="513"/>
      <c r="L42" s="618"/>
      <c r="M42" s="513"/>
      <c r="N42" s="641"/>
      <c r="O42" s="508">
        <v>0.25</v>
      </c>
      <c r="P42" s="513"/>
      <c r="Q42" s="618"/>
      <c r="R42" s="513"/>
      <c r="S42" s="618"/>
      <c r="T42" s="513"/>
      <c r="U42" s="618"/>
      <c r="V42" s="513"/>
      <c r="W42" s="641"/>
      <c r="X42" s="508">
        <v>0.25</v>
      </c>
      <c r="Y42" s="434">
        <f>SUM('South Andaman:Nicobar'!Y42)</f>
        <v>0</v>
      </c>
      <c r="Z42" s="463">
        <f t="shared" si="6"/>
        <v>0</v>
      </c>
      <c r="AA42" s="438">
        <f t="shared" si="7"/>
        <v>0</v>
      </c>
      <c r="AB42" s="463">
        <f t="shared" si="8"/>
        <v>0</v>
      </c>
      <c r="AC42" s="407"/>
      <c r="AD42" s="365"/>
    </row>
    <row r="43" spans="1:30" s="362" customFormat="1" ht="56.25">
      <c r="A43" s="370">
        <f t="shared" si="9"/>
        <v>2.1799999999999984</v>
      </c>
      <c r="B43" s="403" t="s">
        <v>189</v>
      </c>
      <c r="C43" s="513"/>
      <c r="D43" s="618"/>
      <c r="E43" s="513"/>
      <c r="F43" s="618"/>
      <c r="G43" s="618"/>
      <c r="H43" s="618"/>
      <c r="I43" s="514"/>
      <c r="J43" s="618"/>
      <c r="K43" s="513"/>
      <c r="L43" s="618"/>
      <c r="M43" s="513"/>
      <c r="N43" s="641"/>
      <c r="O43" s="508">
        <v>0.1</v>
      </c>
      <c r="P43" s="513"/>
      <c r="Q43" s="618"/>
      <c r="R43" s="513"/>
      <c r="S43" s="618"/>
      <c r="T43" s="513"/>
      <c r="U43" s="618"/>
      <c r="V43" s="513"/>
      <c r="W43" s="641"/>
      <c r="X43" s="508">
        <v>0.1</v>
      </c>
      <c r="Y43" s="434">
        <f>SUM('South Andaman:Nicobar'!Y43)</f>
        <v>0</v>
      </c>
      <c r="Z43" s="463">
        <f t="shared" si="6"/>
        <v>0</v>
      </c>
      <c r="AA43" s="438">
        <f t="shared" si="7"/>
        <v>0</v>
      </c>
      <c r="AB43" s="463">
        <f t="shared" si="8"/>
        <v>0</v>
      </c>
      <c r="AC43" s="407"/>
      <c r="AD43" s="365"/>
    </row>
    <row r="44" spans="1:30" s="362" customFormat="1">
      <c r="A44" s="370"/>
      <c r="B44" s="409" t="s">
        <v>235</v>
      </c>
      <c r="C44" s="409"/>
      <c r="D44" s="619"/>
      <c r="E44" s="409"/>
      <c r="F44" s="619"/>
      <c r="G44" s="619"/>
      <c r="H44" s="619"/>
      <c r="I44" s="410"/>
      <c r="J44" s="619"/>
      <c r="K44" s="409"/>
      <c r="L44" s="619"/>
      <c r="M44" s="409"/>
      <c r="N44" s="642"/>
      <c r="O44" s="517"/>
      <c r="P44" s="409"/>
      <c r="Q44" s="619"/>
      <c r="R44" s="409"/>
      <c r="S44" s="619"/>
      <c r="T44" s="409"/>
      <c r="U44" s="619"/>
      <c r="V44" s="409"/>
      <c r="W44" s="642"/>
      <c r="X44" s="517"/>
      <c r="Y44" s="409"/>
      <c r="Z44" s="619"/>
      <c r="AA44" s="409"/>
      <c r="AB44" s="619"/>
      <c r="AC44" s="411"/>
      <c r="AD44" s="365"/>
    </row>
    <row r="45" spans="1:30" s="362" customFormat="1" ht="37.5">
      <c r="A45" s="370"/>
      <c r="B45" s="395" t="s">
        <v>237</v>
      </c>
      <c r="C45" s="395"/>
      <c r="D45" s="448"/>
      <c r="E45" s="395"/>
      <c r="F45" s="448"/>
      <c r="G45" s="448"/>
      <c r="H45" s="448"/>
      <c r="I45" s="396"/>
      <c r="J45" s="448"/>
      <c r="K45" s="395"/>
      <c r="L45" s="448"/>
      <c r="M45" s="395"/>
      <c r="N45" s="639"/>
      <c r="O45" s="507"/>
      <c r="P45" s="395"/>
      <c r="Q45" s="448"/>
      <c r="R45" s="395"/>
      <c r="S45" s="448"/>
      <c r="T45" s="395"/>
      <c r="U45" s="448"/>
      <c r="V45" s="395"/>
      <c r="W45" s="639"/>
      <c r="X45" s="507"/>
      <c r="Y45" s="395"/>
      <c r="Z45" s="448"/>
      <c r="AA45" s="395"/>
      <c r="AB45" s="448"/>
      <c r="AC45" s="397"/>
      <c r="AD45" s="365"/>
    </row>
    <row r="46" spans="1:30" s="362" customFormat="1">
      <c r="A46" s="370"/>
      <c r="B46" s="412" t="s">
        <v>263</v>
      </c>
      <c r="C46" s="434"/>
      <c r="D46" s="467"/>
      <c r="E46" s="434"/>
      <c r="F46" s="467"/>
      <c r="G46" s="467"/>
      <c r="H46" s="467"/>
      <c r="I46" s="435"/>
      <c r="J46" s="467"/>
      <c r="K46" s="434"/>
      <c r="L46" s="467"/>
      <c r="M46" s="434"/>
      <c r="N46" s="538"/>
      <c r="O46" s="498"/>
      <c r="P46" s="434"/>
      <c r="Q46" s="467"/>
      <c r="R46" s="434"/>
      <c r="S46" s="467"/>
      <c r="T46" s="434"/>
      <c r="U46" s="467"/>
      <c r="V46" s="434"/>
      <c r="W46" s="538"/>
      <c r="X46" s="498"/>
      <c r="Y46" s="434"/>
      <c r="Z46" s="467"/>
      <c r="AA46" s="434"/>
      <c r="AB46" s="467"/>
      <c r="AC46" s="414"/>
      <c r="AD46" s="365"/>
    </row>
    <row r="47" spans="1:30" s="362" customFormat="1" ht="37.5">
      <c r="A47" s="370"/>
      <c r="B47" s="415" t="s">
        <v>14</v>
      </c>
      <c r="C47" s="425"/>
      <c r="D47" s="620"/>
      <c r="E47" s="425"/>
      <c r="F47" s="620"/>
      <c r="G47" s="620"/>
      <c r="H47" s="620"/>
      <c r="I47" s="426"/>
      <c r="J47" s="620"/>
      <c r="K47" s="425"/>
      <c r="L47" s="620"/>
      <c r="M47" s="425"/>
      <c r="N47" s="643"/>
      <c r="O47" s="518"/>
      <c r="P47" s="425"/>
      <c r="Q47" s="620"/>
      <c r="R47" s="425"/>
      <c r="S47" s="620"/>
      <c r="T47" s="425"/>
      <c r="U47" s="620"/>
      <c r="V47" s="425"/>
      <c r="W47" s="643"/>
      <c r="X47" s="518"/>
      <c r="Y47" s="425"/>
      <c r="Z47" s="620"/>
      <c r="AA47" s="425"/>
      <c r="AB47" s="620"/>
      <c r="AC47" s="419"/>
      <c r="AD47" s="365"/>
    </row>
    <row r="48" spans="1:30" s="362" customFormat="1" ht="56.25">
      <c r="A48" s="370">
        <v>2.19</v>
      </c>
      <c r="B48" s="420" t="s">
        <v>165</v>
      </c>
      <c r="C48" s="519"/>
      <c r="D48" s="621"/>
      <c r="E48" s="519"/>
      <c r="F48" s="621"/>
      <c r="G48" s="621"/>
      <c r="H48" s="621"/>
      <c r="I48" s="520"/>
      <c r="J48" s="621"/>
      <c r="K48" s="519"/>
      <c r="L48" s="621"/>
      <c r="M48" s="519"/>
      <c r="N48" s="644"/>
      <c r="O48" s="508">
        <v>3</v>
      </c>
      <c r="P48" s="519"/>
      <c r="Q48" s="621"/>
      <c r="R48" s="519"/>
      <c r="S48" s="621"/>
      <c r="T48" s="519"/>
      <c r="U48" s="621"/>
      <c r="V48" s="519"/>
      <c r="W48" s="644"/>
      <c r="X48" s="508">
        <v>3</v>
      </c>
      <c r="Y48" s="434">
        <f>SUM('South Andaman:Nicobar'!Y48)</f>
        <v>0</v>
      </c>
      <c r="Z48" s="463">
        <f t="shared" ref="Z48:Z50" si="10">X48*Y48</f>
        <v>0</v>
      </c>
      <c r="AA48" s="438">
        <f t="shared" ref="AA48:AA50" si="11">Y48+V48+T48</f>
        <v>0</v>
      </c>
      <c r="AB48" s="463">
        <f t="shared" ref="AB48:AB50" si="12">Z48+W48+U48</f>
        <v>0</v>
      </c>
      <c r="AC48" s="423"/>
      <c r="AD48" s="365"/>
    </row>
    <row r="49" spans="1:30" s="362" customFormat="1" ht="56.25">
      <c r="A49" s="370">
        <f t="shared" ref="A49:A51" si="13">+A48+0.01</f>
        <v>2.1999999999999997</v>
      </c>
      <c r="B49" s="420" t="s">
        <v>166</v>
      </c>
      <c r="C49" s="519"/>
      <c r="D49" s="621"/>
      <c r="E49" s="519"/>
      <c r="F49" s="621"/>
      <c r="G49" s="621"/>
      <c r="H49" s="621"/>
      <c r="I49" s="520"/>
      <c r="J49" s="621"/>
      <c r="K49" s="519"/>
      <c r="L49" s="621"/>
      <c r="M49" s="519"/>
      <c r="N49" s="644"/>
      <c r="O49" s="508">
        <v>3.5</v>
      </c>
      <c r="P49" s="519"/>
      <c r="Q49" s="621"/>
      <c r="R49" s="519"/>
      <c r="S49" s="621"/>
      <c r="T49" s="519"/>
      <c r="U49" s="621"/>
      <c r="V49" s="519"/>
      <c r="W49" s="644"/>
      <c r="X49" s="508">
        <v>3.5</v>
      </c>
      <c r="Y49" s="434">
        <f>SUM('South Andaman:Nicobar'!Y49)</f>
        <v>0</v>
      </c>
      <c r="Z49" s="463">
        <f t="shared" si="10"/>
        <v>0</v>
      </c>
      <c r="AA49" s="438">
        <f t="shared" si="11"/>
        <v>0</v>
      </c>
      <c r="AB49" s="463">
        <f t="shared" si="12"/>
        <v>0</v>
      </c>
      <c r="AC49" s="423"/>
      <c r="AD49" s="365"/>
    </row>
    <row r="50" spans="1:30" s="362" customFormat="1">
      <c r="A50" s="370">
        <f t="shared" si="13"/>
        <v>2.2099999999999995</v>
      </c>
      <c r="B50" s="420" t="s">
        <v>167</v>
      </c>
      <c r="C50" s="519"/>
      <c r="D50" s="621"/>
      <c r="E50" s="519"/>
      <c r="F50" s="621"/>
      <c r="G50" s="621"/>
      <c r="H50" s="621"/>
      <c r="I50" s="520"/>
      <c r="J50" s="621"/>
      <c r="K50" s="519"/>
      <c r="L50" s="621"/>
      <c r="M50" s="519"/>
      <c r="N50" s="644"/>
      <c r="O50" s="508">
        <v>0.75</v>
      </c>
      <c r="P50" s="519"/>
      <c r="Q50" s="621"/>
      <c r="R50" s="519"/>
      <c r="S50" s="621"/>
      <c r="T50" s="519"/>
      <c r="U50" s="621"/>
      <c r="V50" s="519"/>
      <c r="W50" s="644"/>
      <c r="X50" s="508">
        <v>0.75</v>
      </c>
      <c r="Y50" s="434">
        <f>SUM('South Andaman:Nicobar'!Y50)</f>
        <v>0</v>
      </c>
      <c r="Z50" s="463">
        <f t="shared" si="10"/>
        <v>0</v>
      </c>
      <c r="AA50" s="438">
        <f t="shared" si="11"/>
        <v>0</v>
      </c>
      <c r="AB50" s="463">
        <f t="shared" si="12"/>
        <v>0</v>
      </c>
      <c r="AC50" s="423"/>
      <c r="AD50" s="365"/>
    </row>
    <row r="51" spans="1:30" s="362" customFormat="1" ht="37.5">
      <c r="A51" s="370">
        <f t="shared" si="13"/>
        <v>2.2199999999999993</v>
      </c>
      <c r="B51" s="420" t="s">
        <v>158</v>
      </c>
      <c r="C51" s="519"/>
      <c r="D51" s="621"/>
      <c r="E51" s="519"/>
      <c r="F51" s="621"/>
      <c r="G51" s="621"/>
      <c r="H51" s="621"/>
      <c r="I51" s="520"/>
      <c r="J51" s="621"/>
      <c r="K51" s="519"/>
      <c r="L51" s="621"/>
      <c r="M51" s="519"/>
      <c r="N51" s="644"/>
      <c r="O51" s="521"/>
      <c r="P51" s="519"/>
      <c r="Q51" s="621"/>
      <c r="R51" s="519"/>
      <c r="S51" s="621"/>
      <c r="T51" s="519"/>
      <c r="U51" s="621"/>
      <c r="V51" s="519"/>
      <c r="W51" s="644"/>
      <c r="X51" s="521"/>
      <c r="Y51" s="434">
        <f>SUM('South Andaman:Nicobar'!Y51)</f>
        <v>0</v>
      </c>
      <c r="Z51" s="621"/>
      <c r="AA51" s="519"/>
      <c r="AB51" s="621"/>
      <c r="AC51" s="423"/>
      <c r="AD51" s="365"/>
    </row>
    <row r="52" spans="1:30" s="362" customFormat="1" ht="37.5">
      <c r="A52" s="370"/>
      <c r="B52" s="425" t="s">
        <v>238</v>
      </c>
      <c r="C52" s="425"/>
      <c r="D52" s="620"/>
      <c r="E52" s="425"/>
      <c r="F52" s="620"/>
      <c r="G52" s="620"/>
      <c r="H52" s="620"/>
      <c r="I52" s="426"/>
      <c r="J52" s="620"/>
      <c r="K52" s="425"/>
      <c r="L52" s="620"/>
      <c r="M52" s="425"/>
      <c r="N52" s="643"/>
      <c r="O52" s="518"/>
      <c r="P52" s="425"/>
      <c r="Q52" s="620"/>
      <c r="R52" s="425"/>
      <c r="S52" s="620"/>
      <c r="T52" s="425"/>
      <c r="U52" s="620"/>
      <c r="V52" s="425"/>
      <c r="W52" s="643"/>
      <c r="X52" s="518"/>
      <c r="Y52" s="425"/>
      <c r="Z52" s="620"/>
      <c r="AA52" s="425"/>
      <c r="AB52" s="620"/>
      <c r="AC52" s="427"/>
      <c r="AD52" s="365"/>
    </row>
    <row r="53" spans="1:30" s="362" customFormat="1">
      <c r="A53" s="370"/>
      <c r="B53" s="428" t="s">
        <v>234</v>
      </c>
      <c r="C53" s="425"/>
      <c r="D53" s="620"/>
      <c r="E53" s="425"/>
      <c r="F53" s="620"/>
      <c r="G53" s="620"/>
      <c r="H53" s="620"/>
      <c r="I53" s="426"/>
      <c r="J53" s="620"/>
      <c r="K53" s="425"/>
      <c r="L53" s="620"/>
      <c r="M53" s="425"/>
      <c r="N53" s="643"/>
      <c r="O53" s="518"/>
      <c r="P53" s="425"/>
      <c r="Q53" s="620"/>
      <c r="R53" s="425"/>
      <c r="S53" s="620"/>
      <c r="T53" s="425"/>
      <c r="U53" s="620"/>
      <c r="V53" s="425"/>
      <c r="W53" s="643"/>
      <c r="X53" s="518"/>
      <c r="Y53" s="425"/>
      <c r="Z53" s="620"/>
      <c r="AA53" s="425"/>
      <c r="AB53" s="620"/>
      <c r="AC53" s="430"/>
      <c r="AD53" s="365"/>
    </row>
    <row r="54" spans="1:30" s="362" customFormat="1" ht="37.5">
      <c r="A54" s="370">
        <v>2.23</v>
      </c>
      <c r="B54" s="403" t="s">
        <v>170</v>
      </c>
      <c r="C54" s="513"/>
      <c r="D54" s="618"/>
      <c r="E54" s="513"/>
      <c r="F54" s="618"/>
      <c r="G54" s="618"/>
      <c r="H54" s="618"/>
      <c r="I54" s="514"/>
      <c r="J54" s="618"/>
      <c r="K54" s="513"/>
      <c r="L54" s="618"/>
      <c r="M54" s="513"/>
      <c r="N54" s="641"/>
      <c r="O54" s="508">
        <v>18</v>
      </c>
      <c r="P54" s="513"/>
      <c r="Q54" s="618"/>
      <c r="R54" s="513"/>
      <c r="S54" s="618"/>
      <c r="T54" s="513"/>
      <c r="U54" s="618"/>
      <c r="V54" s="513"/>
      <c r="W54" s="641"/>
      <c r="X54" s="508">
        <v>18</v>
      </c>
      <c r="Y54" s="434">
        <f>SUM('South Andaman:Nicobar'!Y54)</f>
        <v>0</v>
      </c>
      <c r="Z54" s="463">
        <f t="shared" ref="Z54:Z75" si="14">X54*Y54</f>
        <v>0</v>
      </c>
      <c r="AA54" s="438">
        <f t="shared" ref="AA54:AA75" si="15">Y54+V54+T54</f>
        <v>0</v>
      </c>
      <c r="AB54" s="463">
        <f t="shared" ref="AB54:AB75" si="16">Z54+W54+U54</f>
        <v>0</v>
      </c>
      <c r="AC54" s="407"/>
      <c r="AD54" s="365"/>
    </row>
    <row r="55" spans="1:30" s="362" customFormat="1" ht="37.5">
      <c r="A55" s="370">
        <f t="shared" ref="A55:A75" si="17">+A54+0.01</f>
        <v>2.2399999999999998</v>
      </c>
      <c r="B55" s="403" t="s">
        <v>171</v>
      </c>
      <c r="C55" s="513"/>
      <c r="D55" s="618"/>
      <c r="E55" s="513"/>
      <c r="F55" s="618"/>
      <c r="G55" s="618"/>
      <c r="H55" s="618"/>
      <c r="I55" s="514"/>
      <c r="J55" s="618"/>
      <c r="K55" s="513"/>
      <c r="L55" s="618"/>
      <c r="M55" s="513"/>
      <c r="N55" s="641"/>
      <c r="O55" s="508">
        <v>1.2</v>
      </c>
      <c r="P55" s="513"/>
      <c r="Q55" s="618"/>
      <c r="R55" s="513"/>
      <c r="S55" s="618"/>
      <c r="T55" s="513"/>
      <c r="U55" s="618"/>
      <c r="V55" s="513"/>
      <c r="W55" s="641"/>
      <c r="X55" s="508">
        <v>1.2</v>
      </c>
      <c r="Y55" s="434">
        <f>SUM('South Andaman:Nicobar'!Y55)</f>
        <v>0</v>
      </c>
      <c r="Z55" s="463">
        <f t="shared" si="14"/>
        <v>0</v>
      </c>
      <c r="AA55" s="438">
        <f t="shared" si="15"/>
        <v>0</v>
      </c>
      <c r="AB55" s="463">
        <f t="shared" si="16"/>
        <v>0</v>
      </c>
      <c r="AC55" s="407"/>
      <c r="AD55" s="365"/>
    </row>
    <row r="56" spans="1:30" s="362" customFormat="1" ht="75">
      <c r="A56" s="370">
        <f t="shared" si="17"/>
        <v>2.2499999999999996</v>
      </c>
      <c r="B56" s="381" t="s">
        <v>264</v>
      </c>
      <c r="C56" s="438"/>
      <c r="D56" s="463"/>
      <c r="E56" s="438"/>
      <c r="F56" s="463"/>
      <c r="G56" s="463"/>
      <c r="H56" s="463"/>
      <c r="I56" s="499"/>
      <c r="J56" s="463"/>
      <c r="K56" s="438"/>
      <c r="L56" s="463"/>
      <c r="M56" s="438"/>
      <c r="N56" s="636"/>
      <c r="O56" s="508">
        <v>1</v>
      </c>
      <c r="P56" s="438"/>
      <c r="Q56" s="463"/>
      <c r="R56" s="438"/>
      <c r="S56" s="463"/>
      <c r="T56" s="438"/>
      <c r="U56" s="463"/>
      <c r="V56" s="438"/>
      <c r="W56" s="636"/>
      <c r="X56" s="508">
        <v>1</v>
      </c>
      <c r="Y56" s="434">
        <f>SUM('South Andaman:Nicobar'!Y56)</f>
        <v>0</v>
      </c>
      <c r="Z56" s="463">
        <f t="shared" si="14"/>
        <v>0</v>
      </c>
      <c r="AA56" s="438">
        <f t="shared" si="15"/>
        <v>0</v>
      </c>
      <c r="AB56" s="463">
        <f t="shared" si="16"/>
        <v>0</v>
      </c>
      <c r="AC56" s="383"/>
      <c r="AD56" s="365"/>
    </row>
    <row r="57" spans="1:30" s="362" customFormat="1">
      <c r="A57" s="370">
        <f t="shared" si="17"/>
        <v>2.2599999999999993</v>
      </c>
      <c r="B57" s="403" t="s">
        <v>173</v>
      </c>
      <c r="C57" s="513"/>
      <c r="D57" s="618"/>
      <c r="E57" s="513"/>
      <c r="F57" s="618"/>
      <c r="G57" s="618"/>
      <c r="H57" s="618"/>
      <c r="I57" s="514"/>
      <c r="J57" s="618"/>
      <c r="K57" s="513"/>
      <c r="L57" s="618"/>
      <c r="M57" s="513"/>
      <c r="N57" s="641"/>
      <c r="O57" s="516"/>
      <c r="P57" s="513"/>
      <c r="Q57" s="618"/>
      <c r="R57" s="513"/>
      <c r="S57" s="618"/>
      <c r="T57" s="513"/>
      <c r="U57" s="618"/>
      <c r="V57" s="513"/>
      <c r="W57" s="641"/>
      <c r="X57" s="516"/>
      <c r="Y57" s="434">
        <f>SUM('South Andaman:Nicobar'!Y57)</f>
        <v>0</v>
      </c>
      <c r="Z57" s="463">
        <f t="shared" si="14"/>
        <v>0</v>
      </c>
      <c r="AA57" s="438">
        <f t="shared" si="15"/>
        <v>0</v>
      </c>
      <c r="AB57" s="463">
        <f t="shared" si="16"/>
        <v>0</v>
      </c>
      <c r="AC57" s="407"/>
      <c r="AD57" s="365"/>
    </row>
    <row r="58" spans="1:30" s="362" customFormat="1" ht="37.5">
      <c r="A58" s="370" t="s">
        <v>19</v>
      </c>
      <c r="B58" s="431" t="s">
        <v>214</v>
      </c>
      <c r="C58" s="500"/>
      <c r="D58" s="508"/>
      <c r="E58" s="500"/>
      <c r="F58" s="508"/>
      <c r="G58" s="508"/>
      <c r="H58" s="508"/>
      <c r="I58" s="522"/>
      <c r="J58" s="508"/>
      <c r="K58" s="500"/>
      <c r="L58" s="508"/>
      <c r="M58" s="500"/>
      <c r="N58" s="645"/>
      <c r="O58" s="508">
        <v>3</v>
      </c>
      <c r="P58" s="500"/>
      <c r="Q58" s="508"/>
      <c r="R58" s="500"/>
      <c r="S58" s="508"/>
      <c r="T58" s="500"/>
      <c r="U58" s="508"/>
      <c r="V58" s="500"/>
      <c r="W58" s="645"/>
      <c r="X58" s="508">
        <v>3</v>
      </c>
      <c r="Y58" s="434">
        <f>SUM('South Andaman:Nicobar'!Y58)</f>
        <v>0</v>
      </c>
      <c r="Z58" s="463">
        <f t="shared" si="14"/>
        <v>0</v>
      </c>
      <c r="AA58" s="438">
        <f t="shared" si="15"/>
        <v>0</v>
      </c>
      <c r="AB58" s="463">
        <f t="shared" si="16"/>
        <v>0</v>
      </c>
      <c r="AC58" s="433"/>
      <c r="AD58" s="365"/>
    </row>
    <row r="59" spans="1:30" s="362" customFormat="1" ht="75">
      <c r="A59" s="370" t="s">
        <v>20</v>
      </c>
      <c r="B59" s="431" t="s">
        <v>228</v>
      </c>
      <c r="C59" s="500"/>
      <c r="D59" s="508"/>
      <c r="E59" s="500"/>
      <c r="F59" s="508"/>
      <c r="G59" s="508"/>
      <c r="H59" s="508"/>
      <c r="I59" s="522"/>
      <c r="J59" s="508"/>
      <c r="K59" s="500"/>
      <c r="L59" s="508"/>
      <c r="M59" s="500"/>
      <c r="N59" s="645"/>
      <c r="O59" s="508">
        <v>3</v>
      </c>
      <c r="P59" s="500"/>
      <c r="Q59" s="508"/>
      <c r="R59" s="500"/>
      <c r="S59" s="508"/>
      <c r="T59" s="500"/>
      <c r="U59" s="508"/>
      <c r="V59" s="500"/>
      <c r="W59" s="645"/>
      <c r="X59" s="508">
        <v>3</v>
      </c>
      <c r="Y59" s="434">
        <f>SUM('South Andaman:Nicobar'!Y59)</f>
        <v>0</v>
      </c>
      <c r="Z59" s="463">
        <f t="shared" si="14"/>
        <v>0</v>
      </c>
      <c r="AA59" s="438">
        <f t="shared" si="15"/>
        <v>0</v>
      </c>
      <c r="AB59" s="463">
        <f t="shared" si="16"/>
        <v>0</v>
      </c>
      <c r="AC59" s="433"/>
      <c r="AD59" s="365"/>
    </row>
    <row r="60" spans="1:30" s="362" customFormat="1" ht="75">
      <c r="A60" s="370" t="s">
        <v>21</v>
      </c>
      <c r="B60" s="431" t="s">
        <v>229</v>
      </c>
      <c r="C60" s="500"/>
      <c r="D60" s="508"/>
      <c r="E60" s="500"/>
      <c r="F60" s="508"/>
      <c r="G60" s="508"/>
      <c r="H60" s="508"/>
      <c r="I60" s="522"/>
      <c r="J60" s="508"/>
      <c r="K60" s="500"/>
      <c r="L60" s="508"/>
      <c r="M60" s="500"/>
      <c r="N60" s="645"/>
      <c r="O60" s="515">
        <v>9.6000000000000014</v>
      </c>
      <c r="P60" s="500"/>
      <c r="Q60" s="508"/>
      <c r="R60" s="500"/>
      <c r="S60" s="508"/>
      <c r="T60" s="500"/>
      <c r="U60" s="508"/>
      <c r="V60" s="500"/>
      <c r="W60" s="645"/>
      <c r="X60" s="515">
        <v>9.6000000000000014</v>
      </c>
      <c r="Y60" s="434">
        <f>SUM('South Andaman:Nicobar'!Y60)</f>
        <v>0</v>
      </c>
      <c r="Z60" s="463">
        <f t="shared" si="14"/>
        <v>0</v>
      </c>
      <c r="AA60" s="438">
        <f t="shared" si="15"/>
        <v>0</v>
      </c>
      <c r="AB60" s="463">
        <f t="shared" si="16"/>
        <v>0</v>
      </c>
      <c r="AC60" s="433"/>
      <c r="AD60" s="365"/>
    </row>
    <row r="61" spans="1:30" s="362" customFormat="1" ht="112.5">
      <c r="A61" s="370" t="s">
        <v>176</v>
      </c>
      <c r="B61" s="431" t="s">
        <v>230</v>
      </c>
      <c r="C61" s="500"/>
      <c r="D61" s="508"/>
      <c r="E61" s="500"/>
      <c r="F61" s="508"/>
      <c r="G61" s="508"/>
      <c r="H61" s="508"/>
      <c r="I61" s="522"/>
      <c r="J61" s="508"/>
      <c r="K61" s="500"/>
      <c r="L61" s="508"/>
      <c r="M61" s="500"/>
      <c r="N61" s="645"/>
      <c r="O61" s="508">
        <v>2.88</v>
      </c>
      <c r="P61" s="500"/>
      <c r="Q61" s="508"/>
      <c r="R61" s="500"/>
      <c r="S61" s="508"/>
      <c r="T61" s="500"/>
      <c r="U61" s="508"/>
      <c r="V61" s="500"/>
      <c r="W61" s="645"/>
      <c r="X61" s="508">
        <v>2.88</v>
      </c>
      <c r="Y61" s="434">
        <f>SUM('South Andaman:Nicobar'!Y61)</f>
        <v>0</v>
      </c>
      <c r="Z61" s="463">
        <f t="shared" si="14"/>
        <v>0</v>
      </c>
      <c r="AA61" s="438">
        <f t="shared" si="15"/>
        <v>0</v>
      </c>
      <c r="AB61" s="463">
        <f t="shared" si="16"/>
        <v>0</v>
      </c>
      <c r="AC61" s="433"/>
      <c r="AD61" s="365"/>
    </row>
    <row r="62" spans="1:30" s="362" customFormat="1" ht="56.25">
      <c r="A62" s="370" t="s">
        <v>178</v>
      </c>
      <c r="B62" s="431" t="s">
        <v>215</v>
      </c>
      <c r="C62" s="500"/>
      <c r="D62" s="508"/>
      <c r="E62" s="500"/>
      <c r="F62" s="508"/>
      <c r="G62" s="508"/>
      <c r="H62" s="508"/>
      <c r="I62" s="522"/>
      <c r="J62" s="508"/>
      <c r="K62" s="500"/>
      <c r="L62" s="508"/>
      <c r="M62" s="500"/>
      <c r="N62" s="645"/>
      <c r="O62" s="508">
        <v>1.5</v>
      </c>
      <c r="P62" s="500"/>
      <c r="Q62" s="508"/>
      <c r="R62" s="500"/>
      <c r="S62" s="508"/>
      <c r="T62" s="500"/>
      <c r="U62" s="508"/>
      <c r="V62" s="500"/>
      <c r="W62" s="645"/>
      <c r="X62" s="508">
        <v>1.5</v>
      </c>
      <c r="Y62" s="434">
        <f>SUM('South Andaman:Nicobar'!Y62)</f>
        <v>0</v>
      </c>
      <c r="Z62" s="463">
        <f t="shared" si="14"/>
        <v>0</v>
      </c>
      <c r="AA62" s="438">
        <f t="shared" si="15"/>
        <v>0</v>
      </c>
      <c r="AB62" s="463">
        <f t="shared" si="16"/>
        <v>0</v>
      </c>
      <c r="AC62" s="433"/>
      <c r="AD62" s="365"/>
    </row>
    <row r="63" spans="1:30" s="362" customFormat="1" ht="37.5">
      <c r="A63" s="370" t="s">
        <v>180</v>
      </c>
      <c r="B63" s="431" t="s">
        <v>179</v>
      </c>
      <c r="C63" s="500"/>
      <c r="D63" s="508"/>
      <c r="E63" s="500"/>
      <c r="F63" s="508"/>
      <c r="G63" s="508"/>
      <c r="H63" s="508"/>
      <c r="I63" s="522"/>
      <c r="J63" s="508"/>
      <c r="K63" s="500"/>
      <c r="L63" s="508"/>
      <c r="M63" s="500"/>
      <c r="N63" s="645"/>
      <c r="O63" s="508">
        <v>1.2000000000000002</v>
      </c>
      <c r="P63" s="500"/>
      <c r="Q63" s="508"/>
      <c r="R63" s="500"/>
      <c r="S63" s="508"/>
      <c r="T63" s="500"/>
      <c r="U63" s="508"/>
      <c r="V63" s="500"/>
      <c r="W63" s="645"/>
      <c r="X63" s="508">
        <v>1.2000000000000002</v>
      </c>
      <c r="Y63" s="434">
        <f>SUM('South Andaman:Nicobar'!Y63)</f>
        <v>0</v>
      </c>
      <c r="Z63" s="463">
        <f t="shared" si="14"/>
        <v>0</v>
      </c>
      <c r="AA63" s="438">
        <f t="shared" si="15"/>
        <v>0</v>
      </c>
      <c r="AB63" s="463">
        <f t="shared" si="16"/>
        <v>0</v>
      </c>
      <c r="AC63" s="433"/>
      <c r="AD63" s="365"/>
    </row>
    <row r="64" spans="1:30" s="362" customFormat="1" ht="93.75">
      <c r="A64" s="370" t="s">
        <v>182</v>
      </c>
      <c r="B64" s="431" t="s">
        <v>216</v>
      </c>
      <c r="C64" s="500"/>
      <c r="D64" s="508"/>
      <c r="E64" s="500"/>
      <c r="F64" s="508"/>
      <c r="G64" s="508"/>
      <c r="H64" s="508"/>
      <c r="I64" s="522"/>
      <c r="J64" s="508"/>
      <c r="K64" s="500"/>
      <c r="L64" s="508"/>
      <c r="M64" s="500"/>
      <c r="N64" s="645"/>
      <c r="O64" s="508">
        <v>1.2000000000000002</v>
      </c>
      <c r="P64" s="500"/>
      <c r="Q64" s="508"/>
      <c r="R64" s="500"/>
      <c r="S64" s="508"/>
      <c r="T64" s="500"/>
      <c r="U64" s="508"/>
      <c r="V64" s="500"/>
      <c r="W64" s="645"/>
      <c r="X64" s="508">
        <v>1.2000000000000002</v>
      </c>
      <c r="Y64" s="434">
        <f>SUM('South Andaman:Nicobar'!Y64)</f>
        <v>0</v>
      </c>
      <c r="Z64" s="463">
        <f t="shared" si="14"/>
        <v>0</v>
      </c>
      <c r="AA64" s="438">
        <f t="shared" si="15"/>
        <v>0</v>
      </c>
      <c r="AB64" s="463">
        <f t="shared" si="16"/>
        <v>0</v>
      </c>
      <c r="AC64" s="433"/>
      <c r="AD64" s="365"/>
    </row>
    <row r="65" spans="1:30" s="362" customFormat="1" ht="93.75">
      <c r="A65" s="370" t="s">
        <v>240</v>
      </c>
      <c r="B65" s="431" t="s">
        <v>231</v>
      </c>
      <c r="C65" s="500"/>
      <c r="D65" s="508"/>
      <c r="E65" s="500"/>
      <c r="F65" s="508"/>
      <c r="G65" s="508"/>
      <c r="H65" s="508"/>
      <c r="I65" s="522"/>
      <c r="J65" s="508"/>
      <c r="K65" s="500"/>
      <c r="L65" s="508"/>
      <c r="M65" s="500"/>
      <c r="N65" s="645"/>
      <c r="O65" s="508">
        <v>1.7999999999999998</v>
      </c>
      <c r="P65" s="500"/>
      <c r="Q65" s="508"/>
      <c r="R65" s="500"/>
      <c r="S65" s="508"/>
      <c r="T65" s="500"/>
      <c r="U65" s="508"/>
      <c r="V65" s="500"/>
      <c r="W65" s="645"/>
      <c r="X65" s="508">
        <v>1.7999999999999998</v>
      </c>
      <c r="Y65" s="434">
        <f>SUM('South Andaman:Nicobar'!Y65)</f>
        <v>0</v>
      </c>
      <c r="Z65" s="463">
        <f t="shared" si="14"/>
        <v>0</v>
      </c>
      <c r="AA65" s="438">
        <f t="shared" si="15"/>
        <v>0</v>
      </c>
      <c r="AB65" s="463">
        <f t="shared" si="16"/>
        <v>0</v>
      </c>
      <c r="AC65" s="433"/>
      <c r="AD65" s="365"/>
    </row>
    <row r="66" spans="1:30" s="362" customFormat="1" ht="56.25">
      <c r="A66" s="370">
        <v>2.27</v>
      </c>
      <c r="B66" s="398" t="s">
        <v>249</v>
      </c>
      <c r="C66" s="510"/>
      <c r="D66" s="617"/>
      <c r="E66" s="510"/>
      <c r="F66" s="617"/>
      <c r="G66" s="617"/>
      <c r="H66" s="617"/>
      <c r="I66" s="511"/>
      <c r="J66" s="617"/>
      <c r="K66" s="510"/>
      <c r="L66" s="617"/>
      <c r="M66" s="510"/>
      <c r="N66" s="640"/>
      <c r="O66" s="508">
        <v>1</v>
      </c>
      <c r="P66" s="500"/>
      <c r="Q66" s="617"/>
      <c r="R66" s="510"/>
      <c r="S66" s="617"/>
      <c r="T66" s="510"/>
      <c r="U66" s="617"/>
      <c r="V66" s="510"/>
      <c r="W66" s="640"/>
      <c r="X66" s="508">
        <v>1</v>
      </c>
      <c r="Y66" s="434">
        <f>SUM('South Andaman:Nicobar'!Y66)</f>
        <v>0</v>
      </c>
      <c r="Z66" s="463">
        <f t="shared" si="14"/>
        <v>0</v>
      </c>
      <c r="AA66" s="438">
        <f t="shared" si="15"/>
        <v>0</v>
      </c>
      <c r="AB66" s="463">
        <f t="shared" si="16"/>
        <v>0</v>
      </c>
      <c r="AC66" s="401"/>
      <c r="AD66" s="365"/>
    </row>
    <row r="67" spans="1:30" s="362" customFormat="1" ht="56.25">
      <c r="A67" s="370">
        <f t="shared" si="17"/>
        <v>2.2799999999999998</v>
      </c>
      <c r="B67" s="398" t="s">
        <v>250</v>
      </c>
      <c r="C67" s="510"/>
      <c r="D67" s="617"/>
      <c r="E67" s="510"/>
      <c r="F67" s="617"/>
      <c r="G67" s="617"/>
      <c r="H67" s="617"/>
      <c r="I67" s="511"/>
      <c r="J67" s="617"/>
      <c r="K67" s="510"/>
      <c r="L67" s="617"/>
      <c r="M67" s="510"/>
      <c r="N67" s="640"/>
      <c r="O67" s="508">
        <v>1</v>
      </c>
      <c r="P67" s="500"/>
      <c r="Q67" s="617"/>
      <c r="R67" s="510"/>
      <c r="S67" s="617"/>
      <c r="T67" s="510"/>
      <c r="U67" s="617"/>
      <c r="V67" s="510"/>
      <c r="W67" s="640"/>
      <c r="X67" s="508">
        <v>1</v>
      </c>
      <c r="Y67" s="434">
        <f>SUM('South Andaman:Nicobar'!Y67)</f>
        <v>0</v>
      </c>
      <c r="Z67" s="463">
        <f t="shared" si="14"/>
        <v>0</v>
      </c>
      <c r="AA67" s="438">
        <f t="shared" si="15"/>
        <v>0</v>
      </c>
      <c r="AB67" s="463">
        <f t="shared" si="16"/>
        <v>0</v>
      </c>
      <c r="AC67" s="401"/>
      <c r="AD67" s="365"/>
    </row>
    <row r="68" spans="1:30" s="362" customFormat="1" ht="75">
      <c r="A68" s="370">
        <f t="shared" si="17"/>
        <v>2.2899999999999996</v>
      </c>
      <c r="B68" s="398" t="s">
        <v>201</v>
      </c>
      <c r="C68" s="510"/>
      <c r="D68" s="617"/>
      <c r="E68" s="510"/>
      <c r="F68" s="617"/>
      <c r="G68" s="617"/>
      <c r="H68" s="617"/>
      <c r="I68" s="511"/>
      <c r="J68" s="617"/>
      <c r="K68" s="510"/>
      <c r="L68" s="617"/>
      <c r="M68" s="510"/>
      <c r="N68" s="640"/>
      <c r="O68" s="508">
        <v>1.25</v>
      </c>
      <c r="P68" s="500"/>
      <c r="Q68" s="617"/>
      <c r="R68" s="510"/>
      <c r="S68" s="617"/>
      <c r="T68" s="510"/>
      <c r="U68" s="617"/>
      <c r="V68" s="510"/>
      <c r="W68" s="640"/>
      <c r="X68" s="508">
        <v>1.25</v>
      </c>
      <c r="Y68" s="434">
        <f>SUM('South Andaman:Nicobar'!Y68)</f>
        <v>0</v>
      </c>
      <c r="Z68" s="463">
        <f t="shared" si="14"/>
        <v>0</v>
      </c>
      <c r="AA68" s="438">
        <f t="shared" si="15"/>
        <v>0</v>
      </c>
      <c r="AB68" s="463">
        <f t="shared" si="16"/>
        <v>0</v>
      </c>
      <c r="AC68" s="401"/>
      <c r="AD68" s="365"/>
    </row>
    <row r="69" spans="1:30" s="362" customFormat="1" ht="37.5">
      <c r="A69" s="370">
        <f t="shared" si="17"/>
        <v>2.2999999999999994</v>
      </c>
      <c r="B69" s="398" t="s">
        <v>251</v>
      </c>
      <c r="C69" s="510"/>
      <c r="D69" s="617"/>
      <c r="E69" s="510"/>
      <c r="F69" s="617"/>
      <c r="G69" s="617"/>
      <c r="H69" s="617"/>
      <c r="I69" s="511"/>
      <c r="J69" s="617"/>
      <c r="K69" s="510"/>
      <c r="L69" s="617"/>
      <c r="M69" s="510"/>
      <c r="N69" s="640"/>
      <c r="O69" s="508">
        <v>0.75</v>
      </c>
      <c r="P69" s="500"/>
      <c r="Q69" s="617"/>
      <c r="R69" s="510"/>
      <c r="S69" s="617"/>
      <c r="T69" s="510"/>
      <c r="U69" s="617"/>
      <c r="V69" s="510"/>
      <c r="W69" s="640"/>
      <c r="X69" s="508">
        <v>0.75</v>
      </c>
      <c r="Y69" s="434">
        <f>SUM('South Andaman:Nicobar'!Y69)</f>
        <v>0</v>
      </c>
      <c r="Z69" s="463">
        <f t="shared" si="14"/>
        <v>0</v>
      </c>
      <c r="AA69" s="438">
        <f t="shared" si="15"/>
        <v>0</v>
      </c>
      <c r="AB69" s="463">
        <f t="shared" si="16"/>
        <v>0</v>
      </c>
      <c r="AC69" s="401"/>
      <c r="AD69" s="365"/>
    </row>
    <row r="70" spans="1:30" s="362" customFormat="1" ht="37.5">
      <c r="A70" s="370">
        <f t="shared" si="17"/>
        <v>2.3099999999999992</v>
      </c>
      <c r="B70" s="398" t="s">
        <v>252</v>
      </c>
      <c r="C70" s="510"/>
      <c r="D70" s="617"/>
      <c r="E70" s="510"/>
      <c r="F70" s="617"/>
      <c r="G70" s="617"/>
      <c r="H70" s="617"/>
      <c r="I70" s="511"/>
      <c r="J70" s="617"/>
      <c r="K70" s="510"/>
      <c r="L70" s="617"/>
      <c r="M70" s="510"/>
      <c r="N70" s="640"/>
      <c r="O70" s="508">
        <v>0.75</v>
      </c>
      <c r="P70" s="500"/>
      <c r="Q70" s="617"/>
      <c r="R70" s="510"/>
      <c r="S70" s="617"/>
      <c r="T70" s="510"/>
      <c r="U70" s="617"/>
      <c r="V70" s="510"/>
      <c r="W70" s="640"/>
      <c r="X70" s="508">
        <v>0.75</v>
      </c>
      <c r="Y70" s="434">
        <f>SUM('South Andaman:Nicobar'!Y70)</f>
        <v>0</v>
      </c>
      <c r="Z70" s="463">
        <f t="shared" si="14"/>
        <v>0</v>
      </c>
      <c r="AA70" s="438">
        <f t="shared" si="15"/>
        <v>0</v>
      </c>
      <c r="AB70" s="463">
        <f t="shared" si="16"/>
        <v>0</v>
      </c>
      <c r="AC70" s="401"/>
      <c r="AD70" s="365"/>
    </row>
    <row r="71" spans="1:30" s="362" customFormat="1" ht="56.25">
      <c r="A71" s="370">
        <f t="shared" si="17"/>
        <v>2.319999999999999</v>
      </c>
      <c r="B71" s="398" t="s">
        <v>253</v>
      </c>
      <c r="C71" s="510"/>
      <c r="D71" s="617"/>
      <c r="E71" s="510"/>
      <c r="F71" s="617"/>
      <c r="G71" s="617"/>
      <c r="H71" s="617"/>
      <c r="I71" s="511"/>
      <c r="J71" s="617"/>
      <c r="K71" s="510"/>
      <c r="L71" s="617"/>
      <c r="M71" s="510"/>
      <c r="N71" s="640"/>
      <c r="O71" s="508">
        <v>0.2</v>
      </c>
      <c r="P71" s="500"/>
      <c r="Q71" s="617"/>
      <c r="R71" s="510"/>
      <c r="S71" s="617"/>
      <c r="T71" s="510"/>
      <c r="U71" s="617"/>
      <c r="V71" s="510"/>
      <c r="W71" s="640"/>
      <c r="X71" s="508">
        <v>0.2</v>
      </c>
      <c r="Y71" s="434">
        <f>SUM('South Andaman:Nicobar'!Y71)</f>
        <v>0</v>
      </c>
      <c r="Z71" s="463">
        <f t="shared" si="14"/>
        <v>0</v>
      </c>
      <c r="AA71" s="438">
        <f t="shared" si="15"/>
        <v>0</v>
      </c>
      <c r="AB71" s="463">
        <f t="shared" si="16"/>
        <v>0</v>
      </c>
      <c r="AC71" s="401"/>
      <c r="AD71" s="365"/>
    </row>
    <row r="72" spans="1:30" s="362" customFormat="1" ht="56.25">
      <c r="A72" s="370">
        <f t="shared" si="17"/>
        <v>2.3299999999999987</v>
      </c>
      <c r="B72" s="398" t="s">
        <v>254</v>
      </c>
      <c r="C72" s="510"/>
      <c r="D72" s="617"/>
      <c r="E72" s="510"/>
      <c r="F72" s="617"/>
      <c r="G72" s="617"/>
      <c r="H72" s="617"/>
      <c r="I72" s="511"/>
      <c r="J72" s="617"/>
      <c r="K72" s="510"/>
      <c r="L72" s="617"/>
      <c r="M72" s="510"/>
      <c r="N72" s="640"/>
      <c r="O72" s="508">
        <v>0.2</v>
      </c>
      <c r="P72" s="500"/>
      <c r="Q72" s="617"/>
      <c r="R72" s="510"/>
      <c r="S72" s="617"/>
      <c r="T72" s="510"/>
      <c r="U72" s="617"/>
      <c r="V72" s="510"/>
      <c r="W72" s="640"/>
      <c r="X72" s="508">
        <v>0.2</v>
      </c>
      <c r="Y72" s="434">
        <f>SUM('South Andaman:Nicobar'!Y72)</f>
        <v>0</v>
      </c>
      <c r="Z72" s="463">
        <f t="shared" si="14"/>
        <v>0</v>
      </c>
      <c r="AA72" s="438">
        <f t="shared" si="15"/>
        <v>0</v>
      </c>
      <c r="AB72" s="463">
        <f t="shared" si="16"/>
        <v>0</v>
      </c>
      <c r="AC72" s="401"/>
      <c r="AD72" s="365"/>
    </row>
    <row r="73" spans="1:30" s="362" customFormat="1" ht="56.25">
      <c r="A73" s="370">
        <f t="shared" si="17"/>
        <v>2.3399999999999985</v>
      </c>
      <c r="B73" s="398" t="s">
        <v>232</v>
      </c>
      <c r="C73" s="510"/>
      <c r="D73" s="617"/>
      <c r="E73" s="510"/>
      <c r="F73" s="617"/>
      <c r="G73" s="617"/>
      <c r="H73" s="617"/>
      <c r="I73" s="511"/>
      <c r="J73" s="617"/>
      <c r="K73" s="510"/>
      <c r="L73" s="617"/>
      <c r="M73" s="510"/>
      <c r="N73" s="640"/>
      <c r="O73" s="508"/>
      <c r="P73" s="500"/>
      <c r="Q73" s="617"/>
      <c r="R73" s="510"/>
      <c r="S73" s="617"/>
      <c r="T73" s="510"/>
      <c r="U73" s="617"/>
      <c r="V73" s="510"/>
      <c r="W73" s="640"/>
      <c r="X73" s="508"/>
      <c r="Y73" s="434">
        <f>SUM('South Andaman:Nicobar'!Y73)</f>
        <v>0</v>
      </c>
      <c r="Z73" s="463">
        <f t="shared" si="14"/>
        <v>0</v>
      </c>
      <c r="AA73" s="438">
        <f t="shared" si="15"/>
        <v>0</v>
      </c>
      <c r="AB73" s="463">
        <f t="shared" si="16"/>
        <v>0</v>
      </c>
      <c r="AC73" s="401"/>
      <c r="AD73" s="365"/>
    </row>
    <row r="74" spans="1:30" s="362" customFormat="1" ht="56.25">
      <c r="A74" s="370">
        <f t="shared" si="17"/>
        <v>2.3499999999999983</v>
      </c>
      <c r="B74" s="398" t="s">
        <v>255</v>
      </c>
      <c r="C74" s="510"/>
      <c r="D74" s="617"/>
      <c r="E74" s="510"/>
      <c r="F74" s="617"/>
      <c r="G74" s="617"/>
      <c r="H74" s="617"/>
      <c r="I74" s="511"/>
      <c r="J74" s="617"/>
      <c r="K74" s="510"/>
      <c r="L74" s="617"/>
      <c r="M74" s="510"/>
      <c r="N74" s="640"/>
      <c r="O74" s="508">
        <v>0.5</v>
      </c>
      <c r="P74" s="500"/>
      <c r="Q74" s="617"/>
      <c r="R74" s="510"/>
      <c r="S74" s="617"/>
      <c r="T74" s="510"/>
      <c r="U74" s="617"/>
      <c r="V74" s="510"/>
      <c r="W74" s="640"/>
      <c r="X74" s="508">
        <v>0.5</v>
      </c>
      <c r="Y74" s="434">
        <f>SUM('South Andaman:Nicobar'!Y74)</f>
        <v>0</v>
      </c>
      <c r="Z74" s="463">
        <f t="shared" si="14"/>
        <v>0</v>
      </c>
      <c r="AA74" s="438">
        <f t="shared" si="15"/>
        <v>0</v>
      </c>
      <c r="AB74" s="463">
        <f t="shared" si="16"/>
        <v>0</v>
      </c>
      <c r="AC74" s="401"/>
      <c r="AD74" s="365"/>
    </row>
    <row r="75" spans="1:30" s="362" customFormat="1" ht="56.25">
      <c r="A75" s="370">
        <f t="shared" si="17"/>
        <v>2.3599999999999981</v>
      </c>
      <c r="B75" s="398" t="s">
        <v>233</v>
      </c>
      <c r="C75" s="510"/>
      <c r="D75" s="617"/>
      <c r="E75" s="510"/>
      <c r="F75" s="617"/>
      <c r="G75" s="617"/>
      <c r="H75" s="617"/>
      <c r="I75" s="511"/>
      <c r="J75" s="617"/>
      <c r="K75" s="510"/>
      <c r="L75" s="617"/>
      <c r="M75" s="510"/>
      <c r="N75" s="640"/>
      <c r="O75" s="508">
        <v>0.2</v>
      </c>
      <c r="P75" s="500"/>
      <c r="Q75" s="617"/>
      <c r="R75" s="510"/>
      <c r="S75" s="617"/>
      <c r="T75" s="510"/>
      <c r="U75" s="617"/>
      <c r="V75" s="510"/>
      <c r="W75" s="640"/>
      <c r="X75" s="508">
        <v>0.2</v>
      </c>
      <c r="Y75" s="434">
        <f>SUM('South Andaman:Nicobar'!Y75)</f>
        <v>0</v>
      </c>
      <c r="Z75" s="463">
        <f t="shared" si="14"/>
        <v>0</v>
      </c>
      <c r="AA75" s="438">
        <f t="shared" si="15"/>
        <v>0</v>
      </c>
      <c r="AB75" s="463">
        <f t="shared" si="16"/>
        <v>0</v>
      </c>
      <c r="AC75" s="401"/>
      <c r="AD75" s="365"/>
    </row>
    <row r="76" spans="1:30" s="362" customFormat="1">
      <c r="A76" s="370"/>
      <c r="B76" s="434" t="s">
        <v>235</v>
      </c>
      <c r="C76" s="434"/>
      <c r="D76" s="467"/>
      <c r="E76" s="434"/>
      <c r="F76" s="467"/>
      <c r="G76" s="467"/>
      <c r="H76" s="467"/>
      <c r="I76" s="435"/>
      <c r="J76" s="467"/>
      <c r="K76" s="434"/>
      <c r="L76" s="467"/>
      <c r="M76" s="434"/>
      <c r="N76" s="538"/>
      <c r="O76" s="498"/>
      <c r="P76" s="434"/>
      <c r="Q76" s="467"/>
      <c r="R76" s="434"/>
      <c r="S76" s="467"/>
      <c r="T76" s="434"/>
      <c r="U76" s="467"/>
      <c r="V76" s="434"/>
      <c r="W76" s="538"/>
      <c r="X76" s="498"/>
      <c r="Y76" s="434"/>
      <c r="Z76" s="467"/>
      <c r="AA76" s="434"/>
      <c r="AB76" s="467"/>
      <c r="AC76" s="436"/>
      <c r="AD76" s="365"/>
    </row>
    <row r="77" spans="1:30" s="362" customFormat="1" ht="37.5">
      <c r="A77" s="370"/>
      <c r="B77" s="371" t="s">
        <v>239</v>
      </c>
      <c r="C77" s="434"/>
      <c r="D77" s="467"/>
      <c r="E77" s="434"/>
      <c r="F77" s="467"/>
      <c r="G77" s="467"/>
      <c r="H77" s="467"/>
      <c r="I77" s="435"/>
      <c r="J77" s="467"/>
      <c r="K77" s="434"/>
      <c r="L77" s="467"/>
      <c r="M77" s="434"/>
      <c r="N77" s="538"/>
      <c r="O77" s="498"/>
      <c r="P77" s="434"/>
      <c r="Q77" s="467"/>
      <c r="R77" s="434"/>
      <c r="S77" s="467"/>
      <c r="T77" s="434"/>
      <c r="U77" s="467"/>
      <c r="V77" s="434"/>
      <c r="W77" s="538"/>
      <c r="X77" s="498"/>
      <c r="Y77" s="434"/>
      <c r="Z77" s="467"/>
      <c r="AA77" s="434"/>
      <c r="AB77" s="467"/>
      <c r="AC77" s="374"/>
      <c r="AD77" s="365"/>
    </row>
    <row r="78" spans="1:30" s="362" customFormat="1" ht="37.5">
      <c r="A78" s="370"/>
      <c r="B78" s="412" t="s">
        <v>297</v>
      </c>
      <c r="C78" s="434"/>
      <c r="D78" s="467"/>
      <c r="E78" s="434"/>
      <c r="F78" s="467"/>
      <c r="G78" s="467"/>
      <c r="H78" s="467"/>
      <c r="I78" s="435"/>
      <c r="J78" s="467"/>
      <c r="K78" s="434"/>
      <c r="L78" s="467"/>
      <c r="M78" s="434"/>
      <c r="N78" s="538"/>
      <c r="O78" s="498"/>
      <c r="P78" s="434"/>
      <c r="Q78" s="467"/>
      <c r="R78" s="434"/>
      <c r="S78" s="467"/>
      <c r="T78" s="434"/>
      <c r="U78" s="467"/>
      <c r="V78" s="434"/>
      <c r="W78" s="538"/>
      <c r="X78" s="498"/>
      <c r="Y78" s="434"/>
      <c r="Z78" s="467"/>
      <c r="AA78" s="434"/>
      <c r="AB78" s="467"/>
      <c r="AC78" s="414"/>
      <c r="AD78" s="365"/>
    </row>
    <row r="79" spans="1:30" s="362" customFormat="1" ht="56.25">
      <c r="A79" s="375">
        <v>3</v>
      </c>
      <c r="B79" s="386" t="s">
        <v>22</v>
      </c>
      <c r="C79" s="459"/>
      <c r="D79" s="616"/>
      <c r="E79" s="459"/>
      <c r="F79" s="616"/>
      <c r="G79" s="616"/>
      <c r="H79" s="616"/>
      <c r="I79" s="505"/>
      <c r="J79" s="616"/>
      <c r="K79" s="459"/>
      <c r="L79" s="616"/>
      <c r="M79" s="459"/>
      <c r="N79" s="638"/>
      <c r="O79" s="506"/>
      <c r="P79" s="459"/>
      <c r="Q79" s="616"/>
      <c r="R79" s="459"/>
      <c r="S79" s="616"/>
      <c r="T79" s="459"/>
      <c r="U79" s="616"/>
      <c r="V79" s="459"/>
      <c r="W79" s="638"/>
      <c r="X79" s="506"/>
      <c r="Y79" s="459"/>
      <c r="Z79" s="616"/>
      <c r="AA79" s="459"/>
      <c r="AB79" s="616"/>
      <c r="AC79" s="387"/>
      <c r="AD79" s="365"/>
    </row>
    <row r="80" spans="1:30" s="362" customFormat="1">
      <c r="A80" s="364" t="s">
        <v>268</v>
      </c>
      <c r="B80" s="386" t="s">
        <v>261</v>
      </c>
      <c r="C80" s="459"/>
      <c r="D80" s="616"/>
      <c r="E80" s="459"/>
      <c r="F80" s="616"/>
      <c r="G80" s="616"/>
      <c r="H80" s="616"/>
      <c r="I80" s="505"/>
      <c r="J80" s="616"/>
      <c r="K80" s="459"/>
      <c r="L80" s="616"/>
      <c r="M80" s="459"/>
      <c r="N80" s="638"/>
      <c r="O80" s="506"/>
      <c r="P80" s="459"/>
      <c r="Q80" s="616"/>
      <c r="R80" s="459"/>
      <c r="S80" s="616"/>
      <c r="T80" s="459"/>
      <c r="U80" s="616"/>
      <c r="V80" s="459"/>
      <c r="W80" s="638"/>
      <c r="X80" s="506"/>
      <c r="Y80" s="459"/>
      <c r="Z80" s="616"/>
      <c r="AA80" s="459"/>
      <c r="AB80" s="616"/>
      <c r="AC80" s="387"/>
      <c r="AD80" s="365"/>
    </row>
    <row r="81" spans="1:30" s="362" customFormat="1" ht="37.5">
      <c r="A81" s="370"/>
      <c r="B81" s="388" t="s">
        <v>14</v>
      </c>
      <c r="C81" s="395"/>
      <c r="D81" s="448"/>
      <c r="E81" s="395"/>
      <c r="F81" s="448"/>
      <c r="G81" s="448"/>
      <c r="H81" s="448"/>
      <c r="I81" s="396"/>
      <c r="J81" s="448"/>
      <c r="K81" s="395"/>
      <c r="L81" s="448"/>
      <c r="M81" s="395"/>
      <c r="N81" s="639"/>
      <c r="O81" s="507"/>
      <c r="P81" s="395"/>
      <c r="Q81" s="448"/>
      <c r="R81" s="395"/>
      <c r="S81" s="448"/>
      <c r="T81" s="395"/>
      <c r="U81" s="448"/>
      <c r="V81" s="395"/>
      <c r="W81" s="639"/>
      <c r="X81" s="507"/>
      <c r="Y81" s="395"/>
      <c r="Z81" s="448"/>
      <c r="AA81" s="395"/>
      <c r="AB81" s="448"/>
      <c r="AC81" s="392"/>
      <c r="AD81" s="365"/>
    </row>
    <row r="82" spans="1:30" s="362" customFormat="1" ht="37.5">
      <c r="A82" s="370">
        <v>3.01</v>
      </c>
      <c r="B82" s="381" t="s">
        <v>156</v>
      </c>
      <c r="C82" s="438"/>
      <c r="D82" s="463"/>
      <c r="E82" s="438"/>
      <c r="F82" s="463"/>
      <c r="G82" s="463"/>
      <c r="H82" s="463"/>
      <c r="I82" s="499"/>
      <c r="J82" s="463"/>
      <c r="K82" s="438"/>
      <c r="L82" s="463"/>
      <c r="M82" s="438"/>
      <c r="N82" s="636"/>
      <c r="O82" s="508">
        <v>2</v>
      </c>
      <c r="P82" s="438"/>
      <c r="Q82" s="463"/>
      <c r="R82" s="438"/>
      <c r="S82" s="463"/>
      <c r="T82" s="438"/>
      <c r="U82" s="463"/>
      <c r="V82" s="438"/>
      <c r="W82" s="636"/>
      <c r="X82" s="508">
        <v>2</v>
      </c>
      <c r="Y82" s="434">
        <f>SUM('South Andaman:Nicobar'!Y82)</f>
        <v>0</v>
      </c>
      <c r="Z82" s="463">
        <f t="shared" ref="Z82:Z84" si="18">X82*Y82</f>
        <v>0</v>
      </c>
      <c r="AA82" s="438">
        <f t="shared" ref="AA82:AA84" si="19">Y82+V82+T82</f>
        <v>0</v>
      </c>
      <c r="AB82" s="463">
        <f t="shared" ref="AB82:AB84" si="20">Z82+W82+U82</f>
        <v>0</v>
      </c>
      <c r="AC82" s="383"/>
      <c r="AD82" s="365"/>
    </row>
    <row r="83" spans="1:30" s="362" customFormat="1" ht="37.5">
      <c r="A83" s="370">
        <f t="shared" ref="A83:A85" si="21">+A82+0.01</f>
        <v>3.0199999999999996</v>
      </c>
      <c r="B83" s="381" t="s">
        <v>15</v>
      </c>
      <c r="C83" s="438"/>
      <c r="D83" s="463"/>
      <c r="E83" s="438"/>
      <c r="F83" s="463"/>
      <c r="G83" s="463"/>
      <c r="H83" s="463"/>
      <c r="I83" s="499"/>
      <c r="J83" s="463"/>
      <c r="K83" s="438"/>
      <c r="L83" s="463"/>
      <c r="M83" s="438"/>
      <c r="N83" s="636"/>
      <c r="O83" s="508">
        <v>3</v>
      </c>
      <c r="P83" s="438"/>
      <c r="Q83" s="463"/>
      <c r="R83" s="438"/>
      <c r="S83" s="463"/>
      <c r="T83" s="438"/>
      <c r="U83" s="463"/>
      <c r="V83" s="438"/>
      <c r="W83" s="636"/>
      <c r="X83" s="508">
        <v>3</v>
      </c>
      <c r="Y83" s="434">
        <f>SUM('South Andaman:Nicobar'!Y83)</f>
        <v>0</v>
      </c>
      <c r="Z83" s="463">
        <f t="shared" si="18"/>
        <v>0</v>
      </c>
      <c r="AA83" s="438">
        <f t="shared" si="19"/>
        <v>0</v>
      </c>
      <c r="AB83" s="463">
        <f t="shared" si="20"/>
        <v>0</v>
      </c>
      <c r="AC83" s="383"/>
      <c r="AD83" s="365"/>
    </row>
    <row r="84" spans="1:30" s="362" customFormat="1">
      <c r="A84" s="370">
        <f t="shared" si="21"/>
        <v>3.0299999999999994</v>
      </c>
      <c r="B84" s="381" t="s">
        <v>157</v>
      </c>
      <c r="C84" s="438"/>
      <c r="D84" s="463"/>
      <c r="E84" s="438"/>
      <c r="F84" s="463"/>
      <c r="G84" s="463"/>
      <c r="H84" s="463"/>
      <c r="I84" s="499"/>
      <c r="J84" s="463"/>
      <c r="K84" s="438"/>
      <c r="L84" s="463"/>
      <c r="M84" s="438"/>
      <c r="N84" s="636"/>
      <c r="O84" s="509">
        <v>0.375</v>
      </c>
      <c r="P84" s="438"/>
      <c r="Q84" s="463"/>
      <c r="R84" s="438"/>
      <c r="S84" s="463"/>
      <c r="T84" s="438"/>
      <c r="U84" s="463"/>
      <c r="V84" s="438"/>
      <c r="W84" s="636"/>
      <c r="X84" s="509">
        <v>0.375</v>
      </c>
      <c r="Y84" s="434">
        <f>SUM('South Andaman:Nicobar'!Y84)</f>
        <v>0</v>
      </c>
      <c r="Z84" s="463">
        <f t="shared" si="18"/>
        <v>0</v>
      </c>
      <c r="AA84" s="438">
        <f t="shared" si="19"/>
        <v>0</v>
      </c>
      <c r="AB84" s="463">
        <f t="shared" si="20"/>
        <v>0</v>
      </c>
      <c r="AC84" s="383"/>
      <c r="AD84" s="365"/>
    </row>
    <row r="85" spans="1:30" s="362" customFormat="1" ht="37.5">
      <c r="A85" s="370">
        <f t="shared" si="21"/>
        <v>3.0399999999999991</v>
      </c>
      <c r="B85" s="381" t="s">
        <v>158</v>
      </c>
      <c r="C85" s="438"/>
      <c r="D85" s="463"/>
      <c r="E85" s="438"/>
      <c r="F85" s="463"/>
      <c r="G85" s="463"/>
      <c r="H85" s="463"/>
      <c r="I85" s="499"/>
      <c r="J85" s="463"/>
      <c r="K85" s="438"/>
      <c r="L85" s="463"/>
      <c r="M85" s="438"/>
      <c r="N85" s="636"/>
      <c r="O85" s="500"/>
      <c r="P85" s="438"/>
      <c r="Q85" s="463"/>
      <c r="R85" s="438"/>
      <c r="S85" s="463"/>
      <c r="T85" s="438"/>
      <c r="U85" s="463"/>
      <c r="V85" s="438"/>
      <c r="W85" s="636"/>
      <c r="X85" s="500"/>
      <c r="Y85" s="438"/>
      <c r="Z85" s="463"/>
      <c r="AA85" s="438"/>
      <c r="AB85" s="463"/>
      <c r="AC85" s="383"/>
      <c r="AD85" s="365"/>
    </row>
    <row r="86" spans="1:30" s="362" customFormat="1" ht="37.5">
      <c r="A86" s="370"/>
      <c r="B86" s="395" t="s">
        <v>236</v>
      </c>
      <c r="C86" s="395"/>
      <c r="D86" s="448"/>
      <c r="E86" s="395"/>
      <c r="F86" s="448"/>
      <c r="G86" s="448"/>
      <c r="H86" s="448"/>
      <c r="I86" s="396"/>
      <c r="J86" s="448"/>
      <c r="K86" s="395"/>
      <c r="L86" s="448"/>
      <c r="M86" s="395"/>
      <c r="N86" s="639"/>
      <c r="O86" s="507"/>
      <c r="P86" s="395"/>
      <c r="Q86" s="448"/>
      <c r="R86" s="395"/>
      <c r="S86" s="448"/>
      <c r="T86" s="395"/>
      <c r="U86" s="448"/>
      <c r="V86" s="395"/>
      <c r="W86" s="639"/>
      <c r="X86" s="507"/>
      <c r="Y86" s="395"/>
      <c r="Z86" s="448"/>
      <c r="AA86" s="395"/>
      <c r="AB86" s="448"/>
      <c r="AC86" s="397"/>
      <c r="AD86" s="365"/>
    </row>
    <row r="87" spans="1:30" s="362" customFormat="1">
      <c r="A87" s="370"/>
      <c r="B87" s="388" t="s">
        <v>331</v>
      </c>
      <c r="C87" s="395"/>
      <c r="D87" s="448"/>
      <c r="E87" s="395"/>
      <c r="F87" s="448"/>
      <c r="G87" s="448"/>
      <c r="H87" s="448"/>
      <c r="I87" s="396"/>
      <c r="J87" s="448"/>
      <c r="K87" s="395"/>
      <c r="L87" s="448"/>
      <c r="M87" s="395"/>
      <c r="N87" s="639"/>
      <c r="O87" s="507"/>
      <c r="P87" s="395"/>
      <c r="Q87" s="448"/>
      <c r="R87" s="395"/>
      <c r="S87" s="448"/>
      <c r="T87" s="395"/>
      <c r="U87" s="448"/>
      <c r="V87" s="395"/>
      <c r="W87" s="639"/>
      <c r="X87" s="507"/>
      <c r="Y87" s="395"/>
      <c r="Z87" s="448"/>
      <c r="AA87" s="395"/>
      <c r="AB87" s="448"/>
      <c r="AC87" s="392"/>
      <c r="AD87" s="365"/>
    </row>
    <row r="88" spans="1:30" s="362" customFormat="1" ht="37.5">
      <c r="A88" s="370">
        <v>3.05</v>
      </c>
      <c r="B88" s="398" t="s">
        <v>248</v>
      </c>
      <c r="C88" s="510"/>
      <c r="D88" s="617"/>
      <c r="E88" s="510"/>
      <c r="F88" s="617"/>
      <c r="G88" s="617"/>
      <c r="H88" s="617"/>
      <c r="I88" s="511"/>
      <c r="J88" s="617"/>
      <c r="K88" s="510"/>
      <c r="L88" s="617"/>
      <c r="M88" s="510"/>
      <c r="N88" s="640"/>
      <c r="O88" s="508">
        <v>9</v>
      </c>
      <c r="P88" s="510"/>
      <c r="Q88" s="617"/>
      <c r="R88" s="510"/>
      <c r="S88" s="617"/>
      <c r="T88" s="510"/>
      <c r="U88" s="617"/>
      <c r="V88" s="510"/>
      <c r="W88" s="640"/>
      <c r="X88" s="508">
        <v>9</v>
      </c>
      <c r="Y88" s="434">
        <f>SUM('South Andaman:Nicobar'!Y88)</f>
        <v>0</v>
      </c>
      <c r="Z88" s="463">
        <f t="shared" ref="Z88:Z108" si="22">X88*Y88</f>
        <v>0</v>
      </c>
      <c r="AA88" s="438">
        <f t="shared" ref="AA88:AA108" si="23">Y88+V88+T88</f>
        <v>0</v>
      </c>
      <c r="AB88" s="463">
        <f t="shared" ref="AB88:AB108" si="24">Z88+W88+U88</f>
        <v>0</v>
      </c>
      <c r="AC88" s="401"/>
      <c r="AD88" s="365"/>
    </row>
    <row r="89" spans="1:30" s="362" customFormat="1" ht="37.5">
      <c r="A89" s="370">
        <f t="shared" ref="A89:A90" si="25">+A88+0.01</f>
        <v>3.0599999999999996</v>
      </c>
      <c r="B89" s="398" t="s">
        <v>171</v>
      </c>
      <c r="C89" s="510"/>
      <c r="D89" s="617"/>
      <c r="E89" s="510"/>
      <c r="F89" s="617"/>
      <c r="G89" s="617"/>
      <c r="H89" s="617"/>
      <c r="I89" s="511"/>
      <c r="J89" s="617"/>
      <c r="K89" s="510"/>
      <c r="L89" s="617"/>
      <c r="M89" s="510"/>
      <c r="N89" s="640"/>
      <c r="O89" s="508">
        <v>0.6</v>
      </c>
      <c r="P89" s="510"/>
      <c r="Q89" s="617"/>
      <c r="R89" s="510"/>
      <c r="S89" s="617"/>
      <c r="T89" s="510"/>
      <c r="U89" s="617"/>
      <c r="V89" s="510"/>
      <c r="W89" s="640"/>
      <c r="X89" s="508">
        <v>0.6</v>
      </c>
      <c r="Y89" s="434">
        <f>SUM('South Andaman:Nicobar'!Y89)</f>
        <v>0</v>
      </c>
      <c r="Z89" s="463">
        <f t="shared" si="22"/>
        <v>0</v>
      </c>
      <c r="AA89" s="438">
        <f t="shared" si="23"/>
        <v>0</v>
      </c>
      <c r="AB89" s="463">
        <f t="shared" si="24"/>
        <v>0</v>
      </c>
      <c r="AC89" s="401"/>
      <c r="AD89" s="365"/>
    </row>
    <row r="90" spans="1:30" s="362" customFormat="1" ht="93.75">
      <c r="A90" s="370">
        <f t="shared" si="25"/>
        <v>3.0699999999999994</v>
      </c>
      <c r="B90" s="398" t="s">
        <v>247</v>
      </c>
      <c r="C90" s="510"/>
      <c r="D90" s="617"/>
      <c r="E90" s="510"/>
      <c r="F90" s="617"/>
      <c r="G90" s="617"/>
      <c r="H90" s="617"/>
      <c r="I90" s="511"/>
      <c r="J90" s="617"/>
      <c r="K90" s="510"/>
      <c r="L90" s="617"/>
      <c r="M90" s="510"/>
      <c r="N90" s="640"/>
      <c r="O90" s="508">
        <v>0.5</v>
      </c>
      <c r="P90" s="510"/>
      <c r="Q90" s="617"/>
      <c r="R90" s="510"/>
      <c r="S90" s="617"/>
      <c r="T90" s="510"/>
      <c r="U90" s="617"/>
      <c r="V90" s="510"/>
      <c r="W90" s="640"/>
      <c r="X90" s="508">
        <v>0.5</v>
      </c>
      <c r="Y90" s="434">
        <f>SUM('South Andaman:Nicobar'!Y90)</f>
        <v>0</v>
      </c>
      <c r="Z90" s="463">
        <f t="shared" si="22"/>
        <v>0</v>
      </c>
      <c r="AA90" s="438">
        <f t="shared" si="23"/>
        <v>0</v>
      </c>
      <c r="AB90" s="463">
        <f t="shared" si="24"/>
        <v>0</v>
      </c>
      <c r="AC90" s="401"/>
      <c r="AD90" s="365"/>
    </row>
    <row r="91" spans="1:30" s="362" customFormat="1">
      <c r="A91" s="370"/>
      <c r="B91" s="398" t="s">
        <v>18</v>
      </c>
      <c r="C91" s="510"/>
      <c r="D91" s="617"/>
      <c r="E91" s="510"/>
      <c r="F91" s="617"/>
      <c r="G91" s="617"/>
      <c r="H91" s="617"/>
      <c r="I91" s="511"/>
      <c r="J91" s="617"/>
      <c r="K91" s="510"/>
      <c r="L91" s="617"/>
      <c r="M91" s="510"/>
      <c r="N91" s="640"/>
      <c r="O91" s="512"/>
      <c r="P91" s="510"/>
      <c r="Q91" s="617"/>
      <c r="R91" s="510"/>
      <c r="S91" s="617"/>
      <c r="T91" s="510"/>
      <c r="U91" s="617"/>
      <c r="V91" s="510"/>
      <c r="W91" s="640"/>
      <c r="X91" s="512"/>
      <c r="Y91" s="434">
        <f>SUM('South Andaman:Nicobar'!Y91)</f>
        <v>0</v>
      </c>
      <c r="Z91" s="463">
        <f t="shared" si="22"/>
        <v>0</v>
      </c>
      <c r="AA91" s="438">
        <f t="shared" si="23"/>
        <v>0</v>
      </c>
      <c r="AB91" s="463">
        <f t="shared" si="24"/>
        <v>0</v>
      </c>
      <c r="AC91" s="401"/>
      <c r="AD91" s="365"/>
    </row>
    <row r="92" spans="1:30" s="362" customFormat="1" ht="37.5">
      <c r="A92" s="370" t="s">
        <v>19</v>
      </c>
      <c r="B92" s="403" t="s">
        <v>174</v>
      </c>
      <c r="C92" s="500"/>
      <c r="D92" s="508"/>
      <c r="E92" s="500"/>
      <c r="F92" s="508"/>
      <c r="G92" s="508"/>
      <c r="H92" s="508"/>
      <c r="I92" s="522"/>
      <c r="J92" s="508"/>
      <c r="K92" s="500"/>
      <c r="L92" s="508"/>
      <c r="M92" s="500"/>
      <c r="N92" s="645"/>
      <c r="O92" s="515">
        <v>3</v>
      </c>
      <c r="P92" s="500"/>
      <c r="Q92" s="508"/>
      <c r="R92" s="500"/>
      <c r="S92" s="508"/>
      <c r="T92" s="500"/>
      <c r="U92" s="508"/>
      <c r="V92" s="500"/>
      <c r="W92" s="645"/>
      <c r="X92" s="515">
        <v>3</v>
      </c>
      <c r="Y92" s="434">
        <f>SUM('South Andaman:Nicobar'!Y92)</f>
        <v>0</v>
      </c>
      <c r="Z92" s="463">
        <f t="shared" si="22"/>
        <v>0</v>
      </c>
      <c r="AA92" s="438">
        <f t="shared" si="23"/>
        <v>0</v>
      </c>
      <c r="AB92" s="463">
        <f t="shared" si="24"/>
        <v>0</v>
      </c>
      <c r="AC92" s="433"/>
      <c r="AD92" s="365"/>
    </row>
    <row r="93" spans="1:30" s="362" customFormat="1" ht="75">
      <c r="A93" s="370" t="s">
        <v>20</v>
      </c>
      <c r="B93" s="403" t="s">
        <v>175</v>
      </c>
      <c r="C93" s="438"/>
      <c r="D93" s="463"/>
      <c r="E93" s="438"/>
      <c r="F93" s="463"/>
      <c r="G93" s="463"/>
      <c r="H93" s="463"/>
      <c r="I93" s="499"/>
      <c r="J93" s="463"/>
      <c r="K93" s="438"/>
      <c r="L93" s="463"/>
      <c r="M93" s="438"/>
      <c r="N93" s="636"/>
      <c r="O93" s="516">
        <v>9.6</v>
      </c>
      <c r="P93" s="438"/>
      <c r="Q93" s="463"/>
      <c r="R93" s="438"/>
      <c r="S93" s="463"/>
      <c r="T93" s="438"/>
      <c r="U93" s="463"/>
      <c r="V93" s="438"/>
      <c r="W93" s="636"/>
      <c r="X93" s="516">
        <v>9.6</v>
      </c>
      <c r="Y93" s="434">
        <f>SUM('South Andaman:Nicobar'!Y93)</f>
        <v>0</v>
      </c>
      <c r="Z93" s="463">
        <f t="shared" si="22"/>
        <v>0</v>
      </c>
      <c r="AA93" s="438">
        <f t="shared" si="23"/>
        <v>0</v>
      </c>
      <c r="AB93" s="463">
        <f t="shared" si="24"/>
        <v>0</v>
      </c>
      <c r="AC93" s="383"/>
      <c r="AD93" s="365"/>
    </row>
    <row r="94" spans="1:30" s="362" customFormat="1" ht="112.5">
      <c r="A94" s="370" t="s">
        <v>21</v>
      </c>
      <c r="B94" s="403" t="s">
        <v>226</v>
      </c>
      <c r="C94" s="438"/>
      <c r="D94" s="463"/>
      <c r="E94" s="438"/>
      <c r="F94" s="463"/>
      <c r="G94" s="463"/>
      <c r="H94" s="463"/>
      <c r="I94" s="499"/>
      <c r="J94" s="463"/>
      <c r="K94" s="438"/>
      <c r="L94" s="463"/>
      <c r="M94" s="438"/>
      <c r="N94" s="636"/>
      <c r="O94" s="508">
        <v>2.88</v>
      </c>
      <c r="P94" s="438"/>
      <c r="Q94" s="463"/>
      <c r="R94" s="438"/>
      <c r="S94" s="463"/>
      <c r="T94" s="438"/>
      <c r="U94" s="463"/>
      <c r="V94" s="438"/>
      <c r="W94" s="636"/>
      <c r="X94" s="508">
        <v>2.88</v>
      </c>
      <c r="Y94" s="434">
        <f>SUM('South Andaman:Nicobar'!Y94)</f>
        <v>0</v>
      </c>
      <c r="Z94" s="463">
        <f t="shared" si="22"/>
        <v>0</v>
      </c>
      <c r="AA94" s="438">
        <f t="shared" si="23"/>
        <v>0</v>
      </c>
      <c r="AB94" s="463">
        <f t="shared" si="24"/>
        <v>0</v>
      </c>
      <c r="AC94" s="383"/>
      <c r="AD94" s="365"/>
    </row>
    <row r="95" spans="1:30" s="362" customFormat="1" ht="56.25">
      <c r="A95" s="370" t="s">
        <v>176</v>
      </c>
      <c r="B95" s="403" t="s">
        <v>177</v>
      </c>
      <c r="C95" s="438"/>
      <c r="D95" s="463"/>
      <c r="E95" s="438"/>
      <c r="F95" s="463"/>
      <c r="G95" s="463"/>
      <c r="H95" s="463"/>
      <c r="I95" s="499"/>
      <c r="J95" s="463"/>
      <c r="K95" s="438"/>
      <c r="L95" s="463"/>
      <c r="M95" s="438"/>
      <c r="N95" s="636"/>
      <c r="O95" s="508">
        <v>1.5</v>
      </c>
      <c r="P95" s="438"/>
      <c r="Q95" s="463"/>
      <c r="R95" s="438"/>
      <c r="S95" s="463"/>
      <c r="T95" s="438"/>
      <c r="U95" s="463"/>
      <c r="V95" s="438"/>
      <c r="W95" s="636"/>
      <c r="X95" s="508">
        <v>1.5</v>
      </c>
      <c r="Y95" s="434">
        <f>SUM('South Andaman:Nicobar'!Y95)</f>
        <v>0</v>
      </c>
      <c r="Z95" s="463">
        <f t="shared" si="22"/>
        <v>0</v>
      </c>
      <c r="AA95" s="438">
        <f t="shared" si="23"/>
        <v>0</v>
      </c>
      <c r="AB95" s="463">
        <f t="shared" si="24"/>
        <v>0</v>
      </c>
      <c r="AC95" s="383"/>
      <c r="AD95" s="365"/>
    </row>
    <row r="96" spans="1:30" s="362" customFormat="1" ht="37.5">
      <c r="A96" s="370" t="s">
        <v>178</v>
      </c>
      <c r="B96" s="403" t="s">
        <v>179</v>
      </c>
      <c r="C96" s="438"/>
      <c r="D96" s="463"/>
      <c r="E96" s="438"/>
      <c r="F96" s="463"/>
      <c r="G96" s="463"/>
      <c r="H96" s="463"/>
      <c r="I96" s="499"/>
      <c r="J96" s="463"/>
      <c r="K96" s="438"/>
      <c r="L96" s="463"/>
      <c r="M96" s="438"/>
      <c r="N96" s="636"/>
      <c r="O96" s="508">
        <v>1.2</v>
      </c>
      <c r="P96" s="438"/>
      <c r="Q96" s="463"/>
      <c r="R96" s="438"/>
      <c r="S96" s="463"/>
      <c r="T96" s="438"/>
      <c r="U96" s="463"/>
      <c r="V96" s="438"/>
      <c r="W96" s="636"/>
      <c r="X96" s="508">
        <v>1.2</v>
      </c>
      <c r="Y96" s="434">
        <f>SUM('South Andaman:Nicobar'!Y96)</f>
        <v>0</v>
      </c>
      <c r="Z96" s="463">
        <f t="shared" si="22"/>
        <v>0</v>
      </c>
      <c r="AA96" s="438">
        <f t="shared" si="23"/>
        <v>0</v>
      </c>
      <c r="AB96" s="463">
        <f t="shared" si="24"/>
        <v>0</v>
      </c>
      <c r="AC96" s="383"/>
      <c r="AD96" s="365"/>
    </row>
    <row r="97" spans="1:30" s="362" customFormat="1" ht="93.75">
      <c r="A97" s="370" t="s">
        <v>180</v>
      </c>
      <c r="B97" s="403" t="s">
        <v>181</v>
      </c>
      <c r="C97" s="438"/>
      <c r="D97" s="463"/>
      <c r="E97" s="438"/>
      <c r="F97" s="463"/>
      <c r="G97" s="463"/>
      <c r="H97" s="463"/>
      <c r="I97" s="499"/>
      <c r="J97" s="463"/>
      <c r="K97" s="438"/>
      <c r="L97" s="463"/>
      <c r="M97" s="438"/>
      <c r="N97" s="636"/>
      <c r="O97" s="508">
        <v>1.2</v>
      </c>
      <c r="P97" s="438"/>
      <c r="Q97" s="463"/>
      <c r="R97" s="438"/>
      <c r="S97" s="463"/>
      <c r="T97" s="438"/>
      <c r="U97" s="463"/>
      <c r="V97" s="438"/>
      <c r="W97" s="636"/>
      <c r="X97" s="508">
        <v>1.2</v>
      </c>
      <c r="Y97" s="434">
        <f>SUM('South Andaman:Nicobar'!Y97)</f>
        <v>0</v>
      </c>
      <c r="Z97" s="463">
        <f t="shared" si="22"/>
        <v>0</v>
      </c>
      <c r="AA97" s="438">
        <f t="shared" si="23"/>
        <v>0</v>
      </c>
      <c r="AB97" s="463">
        <f t="shared" si="24"/>
        <v>0</v>
      </c>
      <c r="AC97" s="383"/>
      <c r="AD97" s="365"/>
    </row>
    <row r="98" spans="1:30" s="362" customFormat="1" ht="93.75">
      <c r="A98" s="370" t="s">
        <v>182</v>
      </c>
      <c r="B98" s="403" t="s">
        <v>227</v>
      </c>
      <c r="C98" s="438"/>
      <c r="D98" s="463"/>
      <c r="E98" s="438"/>
      <c r="F98" s="463"/>
      <c r="G98" s="463"/>
      <c r="H98" s="463"/>
      <c r="I98" s="499"/>
      <c r="J98" s="463"/>
      <c r="K98" s="438"/>
      <c r="L98" s="463"/>
      <c r="M98" s="438"/>
      <c r="N98" s="636"/>
      <c r="O98" s="508">
        <v>1.8</v>
      </c>
      <c r="P98" s="438"/>
      <c r="Q98" s="463"/>
      <c r="R98" s="438"/>
      <c r="S98" s="463"/>
      <c r="T98" s="438"/>
      <c r="U98" s="463"/>
      <c r="V98" s="438"/>
      <c r="W98" s="636"/>
      <c r="X98" s="508">
        <v>1.8</v>
      </c>
      <c r="Y98" s="434">
        <f>SUM('South Andaman:Nicobar'!Y98)</f>
        <v>0</v>
      </c>
      <c r="Z98" s="463">
        <f t="shared" si="22"/>
        <v>0</v>
      </c>
      <c r="AA98" s="438">
        <f t="shared" si="23"/>
        <v>0</v>
      </c>
      <c r="AB98" s="463">
        <f t="shared" si="24"/>
        <v>0</v>
      </c>
      <c r="AC98" s="383"/>
      <c r="AD98" s="365"/>
    </row>
    <row r="99" spans="1:30" s="362" customFormat="1" ht="56.25">
      <c r="A99" s="370">
        <v>3.08</v>
      </c>
      <c r="B99" s="403" t="s">
        <v>265</v>
      </c>
      <c r="C99" s="438"/>
      <c r="D99" s="463"/>
      <c r="E99" s="438"/>
      <c r="F99" s="463"/>
      <c r="G99" s="463"/>
      <c r="H99" s="463"/>
      <c r="I99" s="499"/>
      <c r="J99" s="463"/>
      <c r="K99" s="438"/>
      <c r="L99" s="463"/>
      <c r="M99" s="438"/>
      <c r="N99" s="636"/>
      <c r="O99" s="508">
        <v>0.5</v>
      </c>
      <c r="P99" s="438"/>
      <c r="Q99" s="463"/>
      <c r="R99" s="438"/>
      <c r="S99" s="463"/>
      <c r="T99" s="438"/>
      <c r="U99" s="463"/>
      <c r="V99" s="438"/>
      <c r="W99" s="636"/>
      <c r="X99" s="508">
        <v>0.5</v>
      </c>
      <c r="Y99" s="434">
        <f>SUM('South Andaman:Nicobar'!Y99)</f>
        <v>0</v>
      </c>
      <c r="Z99" s="463">
        <f t="shared" si="22"/>
        <v>0</v>
      </c>
      <c r="AA99" s="438">
        <f t="shared" si="23"/>
        <v>0</v>
      </c>
      <c r="AB99" s="463">
        <f t="shared" si="24"/>
        <v>0</v>
      </c>
      <c r="AC99" s="383"/>
      <c r="AD99" s="365"/>
    </row>
    <row r="100" spans="1:30" s="362" customFormat="1" ht="56.25">
      <c r="A100" s="370">
        <f t="shared" ref="A100:A107" si="26">+A99+0.01</f>
        <v>3.09</v>
      </c>
      <c r="B100" s="403" t="s">
        <v>266</v>
      </c>
      <c r="C100" s="438"/>
      <c r="D100" s="463"/>
      <c r="E100" s="438"/>
      <c r="F100" s="463"/>
      <c r="G100" s="463"/>
      <c r="H100" s="463"/>
      <c r="I100" s="499"/>
      <c r="J100" s="463"/>
      <c r="K100" s="438"/>
      <c r="L100" s="463"/>
      <c r="M100" s="438"/>
      <c r="N100" s="636"/>
      <c r="O100" s="508">
        <v>0.5</v>
      </c>
      <c r="P100" s="438"/>
      <c r="Q100" s="463"/>
      <c r="R100" s="438"/>
      <c r="S100" s="463"/>
      <c r="T100" s="438"/>
      <c r="U100" s="463"/>
      <c r="V100" s="438"/>
      <c r="W100" s="636"/>
      <c r="X100" s="508">
        <v>0.5</v>
      </c>
      <c r="Y100" s="434">
        <f>SUM('South Andaman:Nicobar'!Y100)</f>
        <v>0</v>
      </c>
      <c r="Z100" s="463">
        <f t="shared" si="22"/>
        <v>0</v>
      </c>
      <c r="AA100" s="438">
        <f t="shared" si="23"/>
        <v>0</v>
      </c>
      <c r="AB100" s="463">
        <f t="shared" si="24"/>
        <v>0</v>
      </c>
      <c r="AC100" s="383"/>
      <c r="AD100" s="365"/>
    </row>
    <row r="101" spans="1:30" s="362" customFormat="1" ht="75">
      <c r="A101" s="370">
        <f t="shared" si="26"/>
        <v>3.0999999999999996</v>
      </c>
      <c r="B101" s="403" t="s">
        <v>267</v>
      </c>
      <c r="C101" s="438"/>
      <c r="D101" s="463"/>
      <c r="E101" s="438"/>
      <c r="F101" s="463"/>
      <c r="G101" s="463"/>
      <c r="H101" s="463"/>
      <c r="I101" s="499"/>
      <c r="J101" s="463"/>
      <c r="K101" s="438"/>
      <c r="L101" s="463"/>
      <c r="M101" s="438"/>
      <c r="N101" s="636"/>
      <c r="O101" s="509">
        <v>0.625</v>
      </c>
      <c r="P101" s="438"/>
      <c r="Q101" s="463"/>
      <c r="R101" s="438"/>
      <c r="S101" s="463"/>
      <c r="T101" s="438"/>
      <c r="U101" s="463"/>
      <c r="V101" s="438"/>
      <c r="W101" s="636"/>
      <c r="X101" s="509">
        <v>0.625</v>
      </c>
      <c r="Y101" s="434">
        <f>SUM('South Andaman:Nicobar'!Y101)</f>
        <v>0</v>
      </c>
      <c r="Z101" s="463">
        <f t="shared" si="22"/>
        <v>0</v>
      </c>
      <c r="AA101" s="438">
        <f t="shared" si="23"/>
        <v>0</v>
      </c>
      <c r="AB101" s="463">
        <f t="shared" si="24"/>
        <v>0</v>
      </c>
      <c r="AC101" s="383"/>
      <c r="AD101" s="365"/>
    </row>
    <row r="102" spans="1:30" s="362" customFormat="1" ht="37.5">
      <c r="A102" s="370">
        <f t="shared" si="26"/>
        <v>3.1099999999999994</v>
      </c>
      <c r="B102" s="403" t="s">
        <v>183</v>
      </c>
      <c r="C102" s="438"/>
      <c r="D102" s="463"/>
      <c r="E102" s="438"/>
      <c r="F102" s="463"/>
      <c r="G102" s="463"/>
      <c r="H102" s="463"/>
      <c r="I102" s="499"/>
      <c r="J102" s="463"/>
      <c r="K102" s="438"/>
      <c r="L102" s="463"/>
      <c r="M102" s="438"/>
      <c r="N102" s="636"/>
      <c r="O102" s="509">
        <v>0.375</v>
      </c>
      <c r="P102" s="438"/>
      <c r="Q102" s="463"/>
      <c r="R102" s="438"/>
      <c r="S102" s="463"/>
      <c r="T102" s="438"/>
      <c r="U102" s="463"/>
      <c r="V102" s="438"/>
      <c r="W102" s="636"/>
      <c r="X102" s="509">
        <v>0.375</v>
      </c>
      <c r="Y102" s="434">
        <f>SUM('South Andaman:Nicobar'!Y102)</f>
        <v>0</v>
      </c>
      <c r="Z102" s="463">
        <f t="shared" si="22"/>
        <v>0</v>
      </c>
      <c r="AA102" s="438">
        <f t="shared" si="23"/>
        <v>0</v>
      </c>
      <c r="AB102" s="463">
        <f t="shared" si="24"/>
        <v>0</v>
      </c>
      <c r="AC102" s="383"/>
      <c r="AD102" s="365"/>
    </row>
    <row r="103" spans="1:30" s="362" customFormat="1" ht="37.5">
      <c r="A103" s="370">
        <f t="shared" si="26"/>
        <v>3.1199999999999992</v>
      </c>
      <c r="B103" s="403" t="s">
        <v>184</v>
      </c>
      <c r="C103" s="438"/>
      <c r="D103" s="463"/>
      <c r="E103" s="438"/>
      <c r="F103" s="463"/>
      <c r="G103" s="463"/>
      <c r="H103" s="463"/>
      <c r="I103" s="499"/>
      <c r="J103" s="463"/>
      <c r="K103" s="438"/>
      <c r="L103" s="463"/>
      <c r="M103" s="438"/>
      <c r="N103" s="636"/>
      <c r="O103" s="509">
        <v>0.375</v>
      </c>
      <c r="P103" s="438"/>
      <c r="Q103" s="463"/>
      <c r="R103" s="438"/>
      <c r="S103" s="463"/>
      <c r="T103" s="438"/>
      <c r="U103" s="463"/>
      <c r="V103" s="438"/>
      <c r="W103" s="636"/>
      <c r="X103" s="509">
        <v>0.375</v>
      </c>
      <c r="Y103" s="434">
        <f>SUM('South Andaman:Nicobar'!Y103)</f>
        <v>0</v>
      </c>
      <c r="Z103" s="463">
        <f t="shared" si="22"/>
        <v>0</v>
      </c>
      <c r="AA103" s="438">
        <f t="shared" si="23"/>
        <v>0</v>
      </c>
      <c r="AB103" s="463">
        <f t="shared" si="24"/>
        <v>0</v>
      </c>
      <c r="AC103" s="383"/>
      <c r="AD103" s="365"/>
    </row>
    <row r="104" spans="1:30" s="362" customFormat="1" ht="37.5">
      <c r="A104" s="370">
        <f t="shared" si="26"/>
        <v>3.129999999999999</v>
      </c>
      <c r="B104" s="403" t="s">
        <v>185</v>
      </c>
      <c r="C104" s="438"/>
      <c r="D104" s="463"/>
      <c r="E104" s="438"/>
      <c r="F104" s="463"/>
      <c r="G104" s="463"/>
      <c r="H104" s="463"/>
      <c r="I104" s="499"/>
      <c r="J104" s="463"/>
      <c r="K104" s="438"/>
      <c r="L104" s="463"/>
      <c r="M104" s="438"/>
      <c r="N104" s="636"/>
      <c r="O104" s="508">
        <v>0.15</v>
      </c>
      <c r="P104" s="438"/>
      <c r="Q104" s="463"/>
      <c r="R104" s="438"/>
      <c r="S104" s="463"/>
      <c r="T104" s="438"/>
      <c r="U104" s="463"/>
      <c r="V104" s="438"/>
      <c r="W104" s="636"/>
      <c r="X104" s="508">
        <v>0.15</v>
      </c>
      <c r="Y104" s="434">
        <f>SUM('South Andaman:Nicobar'!Y104)</f>
        <v>0</v>
      </c>
      <c r="Z104" s="463">
        <f t="shared" si="22"/>
        <v>0</v>
      </c>
      <c r="AA104" s="438">
        <f t="shared" si="23"/>
        <v>0</v>
      </c>
      <c r="AB104" s="463">
        <f t="shared" si="24"/>
        <v>0</v>
      </c>
      <c r="AC104" s="383"/>
      <c r="AD104" s="365"/>
    </row>
    <row r="105" spans="1:30" s="362" customFormat="1" ht="56.25">
      <c r="A105" s="370">
        <f t="shared" si="26"/>
        <v>3.1399999999999988</v>
      </c>
      <c r="B105" s="403" t="s">
        <v>186</v>
      </c>
      <c r="C105" s="438"/>
      <c r="D105" s="463"/>
      <c r="E105" s="438"/>
      <c r="F105" s="463"/>
      <c r="G105" s="463"/>
      <c r="H105" s="463"/>
      <c r="I105" s="499"/>
      <c r="J105" s="463"/>
      <c r="K105" s="438"/>
      <c r="L105" s="463"/>
      <c r="M105" s="438"/>
      <c r="N105" s="636"/>
      <c r="O105" s="508">
        <v>0.15</v>
      </c>
      <c r="P105" s="438"/>
      <c r="Q105" s="463"/>
      <c r="R105" s="438"/>
      <c r="S105" s="463"/>
      <c r="T105" s="438"/>
      <c r="U105" s="463"/>
      <c r="V105" s="438"/>
      <c r="W105" s="636"/>
      <c r="X105" s="508">
        <v>0.15</v>
      </c>
      <c r="Y105" s="434">
        <f>SUM('South Andaman:Nicobar'!Y105)</f>
        <v>0</v>
      </c>
      <c r="Z105" s="463">
        <f t="shared" si="22"/>
        <v>0</v>
      </c>
      <c r="AA105" s="438">
        <f t="shared" si="23"/>
        <v>0</v>
      </c>
      <c r="AB105" s="463">
        <f t="shared" si="24"/>
        <v>0</v>
      </c>
      <c r="AC105" s="383"/>
      <c r="AD105" s="365"/>
    </row>
    <row r="106" spans="1:30" s="362" customFormat="1" ht="56.25">
      <c r="A106" s="370">
        <f t="shared" si="26"/>
        <v>3.1499999999999986</v>
      </c>
      <c r="B106" s="403" t="s">
        <v>187</v>
      </c>
      <c r="C106" s="438"/>
      <c r="D106" s="463"/>
      <c r="E106" s="438"/>
      <c r="F106" s="463"/>
      <c r="G106" s="463"/>
      <c r="H106" s="463"/>
      <c r="I106" s="499"/>
      <c r="J106" s="463"/>
      <c r="K106" s="438"/>
      <c r="L106" s="463"/>
      <c r="M106" s="438"/>
      <c r="N106" s="636"/>
      <c r="O106" s="508"/>
      <c r="P106" s="438"/>
      <c r="Q106" s="463"/>
      <c r="R106" s="438"/>
      <c r="S106" s="463"/>
      <c r="T106" s="438"/>
      <c r="U106" s="463"/>
      <c r="V106" s="438"/>
      <c r="W106" s="636"/>
      <c r="X106" s="508"/>
      <c r="Y106" s="434">
        <f>SUM('South Andaman:Nicobar'!Y106)</f>
        <v>0</v>
      </c>
      <c r="Z106" s="463">
        <f t="shared" si="22"/>
        <v>0</v>
      </c>
      <c r="AA106" s="438">
        <f t="shared" si="23"/>
        <v>0</v>
      </c>
      <c r="AB106" s="463">
        <f t="shared" si="24"/>
        <v>0</v>
      </c>
      <c r="AC106" s="383"/>
      <c r="AD106" s="365"/>
    </row>
    <row r="107" spans="1:30" s="362" customFormat="1" ht="37.5">
      <c r="A107" s="370">
        <f t="shared" si="26"/>
        <v>3.1599999999999984</v>
      </c>
      <c r="B107" s="403" t="s">
        <v>188</v>
      </c>
      <c r="C107" s="438"/>
      <c r="D107" s="463"/>
      <c r="E107" s="438"/>
      <c r="F107" s="463"/>
      <c r="G107" s="463"/>
      <c r="H107" s="463"/>
      <c r="I107" s="499"/>
      <c r="J107" s="463"/>
      <c r="K107" s="438"/>
      <c r="L107" s="463"/>
      <c r="M107" s="438"/>
      <c r="N107" s="636"/>
      <c r="O107" s="508">
        <v>0.25</v>
      </c>
      <c r="P107" s="438"/>
      <c r="Q107" s="463"/>
      <c r="R107" s="438"/>
      <c r="S107" s="463"/>
      <c r="T107" s="438"/>
      <c r="U107" s="463"/>
      <c r="V107" s="438"/>
      <c r="W107" s="636"/>
      <c r="X107" s="508">
        <v>0.25</v>
      </c>
      <c r="Y107" s="434">
        <f>SUM('South Andaman:Nicobar'!Y107)</f>
        <v>0</v>
      </c>
      <c r="Z107" s="463">
        <f t="shared" si="22"/>
        <v>0</v>
      </c>
      <c r="AA107" s="438">
        <f t="shared" si="23"/>
        <v>0</v>
      </c>
      <c r="AB107" s="463">
        <f t="shared" si="24"/>
        <v>0</v>
      </c>
      <c r="AC107" s="383"/>
      <c r="AD107" s="365"/>
    </row>
    <row r="108" spans="1:30" s="362" customFormat="1" ht="56.25">
      <c r="A108" s="370">
        <v>3.17</v>
      </c>
      <c r="B108" s="403" t="s">
        <v>189</v>
      </c>
      <c r="C108" s="438"/>
      <c r="D108" s="463"/>
      <c r="E108" s="438"/>
      <c r="F108" s="463"/>
      <c r="G108" s="463"/>
      <c r="H108" s="463"/>
      <c r="I108" s="499"/>
      <c r="J108" s="463"/>
      <c r="K108" s="438"/>
      <c r="L108" s="463"/>
      <c r="M108" s="438"/>
      <c r="N108" s="636"/>
      <c r="O108" s="508">
        <v>0.1</v>
      </c>
      <c r="P108" s="438"/>
      <c r="Q108" s="463"/>
      <c r="R108" s="438"/>
      <c r="S108" s="463"/>
      <c r="T108" s="438"/>
      <c r="U108" s="463"/>
      <c r="V108" s="438"/>
      <c r="W108" s="636"/>
      <c r="X108" s="508">
        <v>0.1</v>
      </c>
      <c r="Y108" s="434">
        <f>SUM('South Andaman:Nicobar'!Y108)</f>
        <v>0</v>
      </c>
      <c r="Z108" s="463">
        <f t="shared" si="22"/>
        <v>0</v>
      </c>
      <c r="AA108" s="438">
        <f t="shared" si="23"/>
        <v>0</v>
      </c>
      <c r="AB108" s="463">
        <f t="shared" si="24"/>
        <v>0</v>
      </c>
      <c r="AC108" s="383"/>
      <c r="AD108" s="365"/>
    </row>
    <row r="109" spans="1:30" s="362" customFormat="1">
      <c r="A109" s="370"/>
      <c r="B109" s="409" t="s">
        <v>235</v>
      </c>
      <c r="C109" s="409"/>
      <c r="D109" s="619"/>
      <c r="E109" s="409"/>
      <c r="F109" s="619"/>
      <c r="G109" s="619"/>
      <c r="H109" s="619"/>
      <c r="I109" s="410"/>
      <c r="J109" s="619"/>
      <c r="K109" s="409"/>
      <c r="L109" s="619"/>
      <c r="M109" s="409"/>
      <c r="N109" s="642"/>
      <c r="O109" s="517"/>
      <c r="P109" s="409"/>
      <c r="Q109" s="619"/>
      <c r="R109" s="409"/>
      <c r="S109" s="619"/>
      <c r="T109" s="409"/>
      <c r="U109" s="619"/>
      <c r="V109" s="409"/>
      <c r="W109" s="642"/>
      <c r="X109" s="517"/>
      <c r="Y109" s="409"/>
      <c r="Z109" s="619"/>
      <c r="AA109" s="409"/>
      <c r="AB109" s="619"/>
      <c r="AC109" s="411"/>
      <c r="AD109" s="365"/>
    </row>
    <row r="110" spans="1:30" s="362" customFormat="1" ht="37.5">
      <c r="A110" s="370"/>
      <c r="B110" s="395" t="s">
        <v>237</v>
      </c>
      <c r="C110" s="395"/>
      <c r="D110" s="448"/>
      <c r="E110" s="395"/>
      <c r="F110" s="448"/>
      <c r="G110" s="448"/>
      <c r="H110" s="448"/>
      <c r="I110" s="396"/>
      <c r="J110" s="448"/>
      <c r="K110" s="395"/>
      <c r="L110" s="448"/>
      <c r="M110" s="395"/>
      <c r="N110" s="639"/>
      <c r="O110" s="507"/>
      <c r="P110" s="395"/>
      <c r="Q110" s="448"/>
      <c r="R110" s="395"/>
      <c r="S110" s="448"/>
      <c r="T110" s="395"/>
      <c r="U110" s="448"/>
      <c r="V110" s="395"/>
      <c r="W110" s="639"/>
      <c r="X110" s="507"/>
      <c r="Y110" s="395"/>
      <c r="Z110" s="448"/>
      <c r="AA110" s="395"/>
      <c r="AB110" s="448"/>
      <c r="AC110" s="397"/>
      <c r="AD110" s="365"/>
    </row>
    <row r="111" spans="1:30" s="362" customFormat="1">
      <c r="A111" s="364" t="s">
        <v>269</v>
      </c>
      <c r="B111" s="412" t="s">
        <v>262</v>
      </c>
      <c r="C111" s="434"/>
      <c r="D111" s="467"/>
      <c r="E111" s="434"/>
      <c r="F111" s="467"/>
      <c r="G111" s="467"/>
      <c r="H111" s="467"/>
      <c r="I111" s="435"/>
      <c r="J111" s="467"/>
      <c r="K111" s="434"/>
      <c r="L111" s="467"/>
      <c r="M111" s="434"/>
      <c r="N111" s="538"/>
      <c r="O111" s="498"/>
      <c r="P111" s="434"/>
      <c r="Q111" s="467"/>
      <c r="R111" s="434"/>
      <c r="S111" s="467"/>
      <c r="T111" s="434"/>
      <c r="U111" s="467"/>
      <c r="V111" s="434"/>
      <c r="W111" s="538"/>
      <c r="X111" s="498"/>
      <c r="Y111" s="434"/>
      <c r="Z111" s="467"/>
      <c r="AA111" s="434"/>
      <c r="AB111" s="467"/>
      <c r="AC111" s="414"/>
      <c r="AD111" s="365"/>
    </row>
    <row r="112" spans="1:30" s="362" customFormat="1" ht="37.5">
      <c r="A112" s="370"/>
      <c r="B112" s="415" t="s">
        <v>14</v>
      </c>
      <c r="C112" s="425"/>
      <c r="D112" s="620"/>
      <c r="E112" s="425"/>
      <c r="F112" s="620"/>
      <c r="G112" s="620"/>
      <c r="H112" s="620"/>
      <c r="I112" s="426"/>
      <c r="J112" s="620"/>
      <c r="K112" s="425"/>
      <c r="L112" s="620"/>
      <c r="M112" s="425"/>
      <c r="N112" s="643"/>
      <c r="O112" s="518"/>
      <c r="P112" s="425"/>
      <c r="Q112" s="620"/>
      <c r="R112" s="425"/>
      <c r="S112" s="620"/>
      <c r="T112" s="425"/>
      <c r="U112" s="620"/>
      <c r="V112" s="425"/>
      <c r="W112" s="643"/>
      <c r="X112" s="518"/>
      <c r="Y112" s="425"/>
      <c r="Z112" s="620"/>
      <c r="AA112" s="425"/>
      <c r="AB112" s="620"/>
      <c r="AC112" s="419"/>
      <c r="AD112" s="365"/>
    </row>
    <row r="113" spans="1:30" s="362" customFormat="1" ht="56.25">
      <c r="A113" s="370">
        <v>3.18</v>
      </c>
      <c r="B113" s="420" t="s">
        <v>165</v>
      </c>
      <c r="C113" s="519"/>
      <c r="D113" s="621"/>
      <c r="E113" s="519"/>
      <c r="F113" s="621"/>
      <c r="G113" s="621"/>
      <c r="H113" s="621"/>
      <c r="I113" s="520"/>
      <c r="J113" s="621"/>
      <c r="K113" s="519"/>
      <c r="L113" s="621"/>
      <c r="M113" s="519"/>
      <c r="N113" s="644"/>
      <c r="O113" s="508">
        <v>3</v>
      </c>
      <c r="P113" s="519"/>
      <c r="Q113" s="621"/>
      <c r="R113" s="519"/>
      <c r="S113" s="621"/>
      <c r="T113" s="519"/>
      <c r="U113" s="621"/>
      <c r="V113" s="519"/>
      <c r="W113" s="644"/>
      <c r="X113" s="508">
        <v>3</v>
      </c>
      <c r="Y113" s="434">
        <f>SUM('South Andaman:Nicobar'!Y113)</f>
        <v>0</v>
      </c>
      <c r="Z113" s="463">
        <f t="shared" ref="Z113:Z115" si="27">X113*Y113</f>
        <v>0</v>
      </c>
      <c r="AA113" s="438">
        <f t="shared" ref="AA113:AA115" si="28">Y113+V113+T113</f>
        <v>0</v>
      </c>
      <c r="AB113" s="463">
        <f t="shared" ref="AB113:AB115" si="29">Z113+W113+U113</f>
        <v>0</v>
      </c>
      <c r="AC113" s="423"/>
      <c r="AD113" s="365"/>
    </row>
    <row r="114" spans="1:30" s="362" customFormat="1" ht="56.25">
      <c r="A114" s="370">
        <f t="shared" ref="A114:A116" si="30">+A113+0.01</f>
        <v>3.19</v>
      </c>
      <c r="B114" s="420" t="s">
        <v>166</v>
      </c>
      <c r="C114" s="519"/>
      <c r="D114" s="621"/>
      <c r="E114" s="519"/>
      <c r="F114" s="621"/>
      <c r="G114" s="621"/>
      <c r="H114" s="621"/>
      <c r="I114" s="520"/>
      <c r="J114" s="621"/>
      <c r="K114" s="519"/>
      <c r="L114" s="621"/>
      <c r="M114" s="519"/>
      <c r="N114" s="644"/>
      <c r="O114" s="508">
        <v>3.5</v>
      </c>
      <c r="P114" s="519"/>
      <c r="Q114" s="621"/>
      <c r="R114" s="519"/>
      <c r="S114" s="621"/>
      <c r="T114" s="519"/>
      <c r="U114" s="621"/>
      <c r="V114" s="519"/>
      <c r="W114" s="644"/>
      <c r="X114" s="508">
        <v>3.5</v>
      </c>
      <c r="Y114" s="434">
        <f>SUM('South Andaman:Nicobar'!Y114)</f>
        <v>0</v>
      </c>
      <c r="Z114" s="463">
        <f t="shared" si="27"/>
        <v>0</v>
      </c>
      <c r="AA114" s="438">
        <f t="shared" si="28"/>
        <v>0</v>
      </c>
      <c r="AB114" s="463">
        <f t="shared" si="29"/>
        <v>0</v>
      </c>
      <c r="AC114" s="423"/>
      <c r="AD114" s="365"/>
    </row>
    <row r="115" spans="1:30" s="362" customFormat="1">
      <c r="A115" s="370">
        <f t="shared" si="30"/>
        <v>3.1999999999999997</v>
      </c>
      <c r="B115" s="420" t="s">
        <v>167</v>
      </c>
      <c r="C115" s="519"/>
      <c r="D115" s="621"/>
      <c r="E115" s="519"/>
      <c r="F115" s="621"/>
      <c r="G115" s="621"/>
      <c r="H115" s="621"/>
      <c r="I115" s="520"/>
      <c r="J115" s="621"/>
      <c r="K115" s="519"/>
      <c r="L115" s="621"/>
      <c r="M115" s="519"/>
      <c r="N115" s="644"/>
      <c r="O115" s="508">
        <v>0.75</v>
      </c>
      <c r="P115" s="519"/>
      <c r="Q115" s="621"/>
      <c r="R115" s="519"/>
      <c r="S115" s="621"/>
      <c r="T115" s="519"/>
      <c r="U115" s="621"/>
      <c r="V115" s="519"/>
      <c r="W115" s="644"/>
      <c r="X115" s="508">
        <v>0.75</v>
      </c>
      <c r="Y115" s="434">
        <f>SUM('South Andaman:Nicobar'!Y115)</f>
        <v>0</v>
      </c>
      <c r="Z115" s="463">
        <f t="shared" si="27"/>
        <v>0</v>
      </c>
      <c r="AA115" s="438">
        <f t="shared" si="28"/>
        <v>0</v>
      </c>
      <c r="AB115" s="463">
        <f t="shared" si="29"/>
        <v>0</v>
      </c>
      <c r="AC115" s="423"/>
      <c r="AD115" s="365"/>
    </row>
    <row r="116" spans="1:30" s="362" customFormat="1" ht="37.5">
      <c r="A116" s="370">
        <f t="shared" si="30"/>
        <v>3.2099999999999995</v>
      </c>
      <c r="B116" s="420" t="s">
        <v>158</v>
      </c>
      <c r="C116" s="519"/>
      <c r="D116" s="621"/>
      <c r="E116" s="519"/>
      <c r="F116" s="621"/>
      <c r="G116" s="621"/>
      <c r="H116" s="621"/>
      <c r="I116" s="520"/>
      <c r="J116" s="621"/>
      <c r="K116" s="519"/>
      <c r="L116" s="621"/>
      <c r="M116" s="519"/>
      <c r="N116" s="644"/>
      <c r="O116" s="521"/>
      <c r="P116" s="519"/>
      <c r="Q116" s="621"/>
      <c r="R116" s="519"/>
      <c r="S116" s="621"/>
      <c r="T116" s="519"/>
      <c r="U116" s="621"/>
      <c r="V116" s="519"/>
      <c r="W116" s="644"/>
      <c r="X116" s="521"/>
      <c r="Y116" s="519"/>
      <c r="Z116" s="621"/>
      <c r="AA116" s="519"/>
      <c r="AB116" s="621"/>
      <c r="AC116" s="423"/>
      <c r="AD116" s="365"/>
    </row>
    <row r="117" spans="1:30" s="362" customFormat="1" ht="37.5">
      <c r="A117" s="370"/>
      <c r="B117" s="425" t="s">
        <v>238</v>
      </c>
      <c r="C117" s="425"/>
      <c r="D117" s="620"/>
      <c r="E117" s="425"/>
      <c r="F117" s="620"/>
      <c r="G117" s="620"/>
      <c r="H117" s="620"/>
      <c r="I117" s="426"/>
      <c r="J117" s="620"/>
      <c r="K117" s="425"/>
      <c r="L117" s="620"/>
      <c r="M117" s="425"/>
      <c r="N117" s="643"/>
      <c r="O117" s="518"/>
      <c r="P117" s="425"/>
      <c r="Q117" s="620"/>
      <c r="R117" s="425"/>
      <c r="S117" s="620"/>
      <c r="T117" s="425"/>
      <c r="U117" s="620"/>
      <c r="V117" s="425"/>
      <c r="W117" s="643"/>
      <c r="X117" s="518"/>
      <c r="Y117" s="425"/>
      <c r="Z117" s="620"/>
      <c r="AA117" s="425"/>
      <c r="AB117" s="620"/>
      <c r="AC117" s="427"/>
      <c r="AD117" s="365"/>
    </row>
    <row r="118" spans="1:30" s="362" customFormat="1">
      <c r="A118" s="370"/>
      <c r="B118" s="428" t="s">
        <v>234</v>
      </c>
      <c r="C118" s="425"/>
      <c r="D118" s="620"/>
      <c r="E118" s="425"/>
      <c r="F118" s="620"/>
      <c r="G118" s="620"/>
      <c r="H118" s="620"/>
      <c r="I118" s="426"/>
      <c r="J118" s="620"/>
      <c r="K118" s="425"/>
      <c r="L118" s="620"/>
      <c r="M118" s="425"/>
      <c r="N118" s="643"/>
      <c r="O118" s="518"/>
      <c r="P118" s="425"/>
      <c r="Q118" s="620"/>
      <c r="R118" s="425"/>
      <c r="S118" s="620"/>
      <c r="T118" s="425"/>
      <c r="U118" s="620"/>
      <c r="V118" s="425"/>
      <c r="W118" s="643"/>
      <c r="X118" s="518"/>
      <c r="Y118" s="425"/>
      <c r="Z118" s="620"/>
      <c r="AA118" s="425"/>
      <c r="AB118" s="620"/>
      <c r="AC118" s="430"/>
      <c r="AD118" s="365"/>
    </row>
    <row r="119" spans="1:30" s="362" customFormat="1" ht="37.5">
      <c r="A119" s="370">
        <v>3.22</v>
      </c>
      <c r="B119" s="403" t="s">
        <v>170</v>
      </c>
      <c r="C119" s="510"/>
      <c r="D119" s="617"/>
      <c r="E119" s="510"/>
      <c r="F119" s="617"/>
      <c r="G119" s="617"/>
      <c r="H119" s="617"/>
      <c r="I119" s="511"/>
      <c r="J119" s="617"/>
      <c r="K119" s="510"/>
      <c r="L119" s="617"/>
      <c r="M119" s="510"/>
      <c r="N119" s="640"/>
      <c r="O119" s="508">
        <v>18</v>
      </c>
      <c r="P119" s="510"/>
      <c r="Q119" s="617"/>
      <c r="R119" s="510"/>
      <c r="S119" s="617"/>
      <c r="T119" s="510"/>
      <c r="U119" s="617"/>
      <c r="V119" s="510"/>
      <c r="W119" s="640"/>
      <c r="X119" s="508">
        <v>18</v>
      </c>
      <c r="Y119" s="510"/>
      <c r="Z119" s="463">
        <f t="shared" ref="Z119:Z140" si="31">X119*Y119</f>
        <v>0</v>
      </c>
      <c r="AA119" s="438">
        <f t="shared" ref="AA119:AA140" si="32">Y119+V119+T119</f>
        <v>0</v>
      </c>
      <c r="AB119" s="463">
        <f t="shared" ref="AB119:AB140" si="33">Z119+W119+U119</f>
        <v>0</v>
      </c>
      <c r="AC119" s="401"/>
      <c r="AD119" s="365"/>
    </row>
    <row r="120" spans="1:30" s="362" customFormat="1" ht="37.5">
      <c r="A120" s="370">
        <f t="shared" ref="A120:A121" si="34">+A119+0.01</f>
        <v>3.23</v>
      </c>
      <c r="B120" s="403" t="s">
        <v>171</v>
      </c>
      <c r="C120" s="510"/>
      <c r="D120" s="617"/>
      <c r="E120" s="510"/>
      <c r="F120" s="617"/>
      <c r="G120" s="617"/>
      <c r="H120" s="617"/>
      <c r="I120" s="511"/>
      <c r="J120" s="617"/>
      <c r="K120" s="510"/>
      <c r="L120" s="617"/>
      <c r="M120" s="510"/>
      <c r="N120" s="640"/>
      <c r="O120" s="508">
        <v>1.2</v>
      </c>
      <c r="P120" s="510"/>
      <c r="Q120" s="617"/>
      <c r="R120" s="510"/>
      <c r="S120" s="617"/>
      <c r="T120" s="510"/>
      <c r="U120" s="617"/>
      <c r="V120" s="510"/>
      <c r="W120" s="640"/>
      <c r="X120" s="508">
        <v>1.2</v>
      </c>
      <c r="Y120" s="510"/>
      <c r="Z120" s="463">
        <f t="shared" si="31"/>
        <v>0</v>
      </c>
      <c r="AA120" s="438">
        <f t="shared" si="32"/>
        <v>0</v>
      </c>
      <c r="AB120" s="463">
        <f t="shared" si="33"/>
        <v>0</v>
      </c>
      <c r="AC120" s="401"/>
      <c r="AD120" s="365"/>
    </row>
    <row r="121" spans="1:30" s="362" customFormat="1" ht="75">
      <c r="A121" s="370">
        <f t="shared" si="34"/>
        <v>3.2399999999999998</v>
      </c>
      <c r="B121" s="381" t="s">
        <v>264</v>
      </c>
      <c r="C121" s="510"/>
      <c r="D121" s="617"/>
      <c r="E121" s="510"/>
      <c r="F121" s="617"/>
      <c r="G121" s="617"/>
      <c r="H121" s="617"/>
      <c r="I121" s="511"/>
      <c r="J121" s="617"/>
      <c r="K121" s="510"/>
      <c r="L121" s="617"/>
      <c r="M121" s="510"/>
      <c r="N121" s="640"/>
      <c r="O121" s="508">
        <v>1</v>
      </c>
      <c r="P121" s="510"/>
      <c r="Q121" s="617"/>
      <c r="R121" s="510"/>
      <c r="S121" s="617"/>
      <c r="T121" s="510"/>
      <c r="U121" s="617"/>
      <c r="V121" s="510"/>
      <c r="W121" s="640"/>
      <c r="X121" s="508">
        <v>1</v>
      </c>
      <c r="Y121" s="510"/>
      <c r="Z121" s="463">
        <f t="shared" si="31"/>
        <v>0</v>
      </c>
      <c r="AA121" s="438">
        <f t="shared" si="32"/>
        <v>0</v>
      </c>
      <c r="AB121" s="463">
        <f t="shared" si="33"/>
        <v>0</v>
      </c>
      <c r="AC121" s="401"/>
      <c r="AD121" s="365"/>
    </row>
    <row r="122" spans="1:30" s="362" customFormat="1">
      <c r="A122" s="437"/>
      <c r="B122" s="403" t="s">
        <v>173</v>
      </c>
      <c r="C122" s="510"/>
      <c r="D122" s="617"/>
      <c r="E122" s="510"/>
      <c r="F122" s="617"/>
      <c r="G122" s="617"/>
      <c r="H122" s="617"/>
      <c r="I122" s="511"/>
      <c r="J122" s="617"/>
      <c r="K122" s="510"/>
      <c r="L122" s="617"/>
      <c r="M122" s="510"/>
      <c r="N122" s="640"/>
      <c r="O122" s="516"/>
      <c r="P122" s="510"/>
      <c r="Q122" s="617"/>
      <c r="R122" s="510"/>
      <c r="S122" s="617"/>
      <c r="T122" s="510"/>
      <c r="U122" s="617"/>
      <c r="V122" s="510"/>
      <c r="W122" s="640"/>
      <c r="X122" s="516"/>
      <c r="Y122" s="510"/>
      <c r="Z122" s="463">
        <f t="shared" si="31"/>
        <v>0</v>
      </c>
      <c r="AA122" s="438">
        <f t="shared" si="32"/>
        <v>0</v>
      </c>
      <c r="AB122" s="463">
        <f t="shared" si="33"/>
        <v>0</v>
      </c>
      <c r="AC122" s="401"/>
      <c r="AD122" s="365"/>
    </row>
    <row r="123" spans="1:30" s="362" customFormat="1" ht="37.5">
      <c r="A123" s="370" t="s">
        <v>19</v>
      </c>
      <c r="B123" s="431" t="s">
        <v>214</v>
      </c>
      <c r="C123" s="500"/>
      <c r="D123" s="508"/>
      <c r="E123" s="500"/>
      <c r="F123" s="508"/>
      <c r="G123" s="508"/>
      <c r="H123" s="508"/>
      <c r="I123" s="522"/>
      <c r="J123" s="508"/>
      <c r="K123" s="500"/>
      <c r="L123" s="508"/>
      <c r="M123" s="500"/>
      <c r="N123" s="645"/>
      <c r="O123" s="508">
        <v>3</v>
      </c>
      <c r="P123" s="500"/>
      <c r="Q123" s="508"/>
      <c r="R123" s="500"/>
      <c r="S123" s="508"/>
      <c r="T123" s="500"/>
      <c r="U123" s="508"/>
      <c r="V123" s="500"/>
      <c r="W123" s="645"/>
      <c r="X123" s="508">
        <v>3</v>
      </c>
      <c r="Y123" s="434">
        <f>SUM('South Andaman:Nicobar'!Y123)</f>
        <v>0</v>
      </c>
      <c r="Z123" s="463">
        <f t="shared" si="31"/>
        <v>0</v>
      </c>
      <c r="AA123" s="438">
        <f t="shared" si="32"/>
        <v>0</v>
      </c>
      <c r="AB123" s="463">
        <f t="shared" si="33"/>
        <v>0</v>
      </c>
      <c r="AC123" s="433"/>
      <c r="AD123" s="365"/>
    </row>
    <row r="124" spans="1:30" s="362" customFormat="1" ht="75">
      <c r="A124" s="370" t="s">
        <v>20</v>
      </c>
      <c r="B124" s="431" t="s">
        <v>228</v>
      </c>
      <c r="C124" s="438"/>
      <c r="D124" s="463"/>
      <c r="E124" s="438"/>
      <c r="F124" s="463"/>
      <c r="G124" s="463"/>
      <c r="H124" s="463"/>
      <c r="I124" s="499"/>
      <c r="J124" s="463"/>
      <c r="K124" s="438"/>
      <c r="L124" s="463"/>
      <c r="M124" s="438"/>
      <c r="N124" s="636"/>
      <c r="O124" s="508">
        <v>3</v>
      </c>
      <c r="P124" s="438"/>
      <c r="Q124" s="463"/>
      <c r="R124" s="438"/>
      <c r="S124" s="463"/>
      <c r="T124" s="438"/>
      <c r="U124" s="463"/>
      <c r="V124" s="438"/>
      <c r="W124" s="636"/>
      <c r="X124" s="508">
        <v>3</v>
      </c>
      <c r="Y124" s="434">
        <f>SUM('South Andaman:Nicobar'!Y124)</f>
        <v>0</v>
      </c>
      <c r="Z124" s="463">
        <f t="shared" si="31"/>
        <v>0</v>
      </c>
      <c r="AA124" s="438">
        <f t="shared" si="32"/>
        <v>0</v>
      </c>
      <c r="AB124" s="463">
        <f t="shared" si="33"/>
        <v>0</v>
      </c>
      <c r="AC124" s="383"/>
      <c r="AD124" s="365"/>
    </row>
    <row r="125" spans="1:30" s="362" customFormat="1" ht="75">
      <c r="A125" s="370" t="s">
        <v>21</v>
      </c>
      <c r="B125" s="431" t="s">
        <v>229</v>
      </c>
      <c r="C125" s="438"/>
      <c r="D125" s="463"/>
      <c r="E125" s="438"/>
      <c r="F125" s="463"/>
      <c r="G125" s="463"/>
      <c r="H125" s="463"/>
      <c r="I125" s="499"/>
      <c r="J125" s="463"/>
      <c r="K125" s="438"/>
      <c r="L125" s="463"/>
      <c r="M125" s="438"/>
      <c r="N125" s="636"/>
      <c r="O125" s="515">
        <v>9.6000000000000014</v>
      </c>
      <c r="P125" s="438"/>
      <c r="Q125" s="463"/>
      <c r="R125" s="438"/>
      <c r="S125" s="463"/>
      <c r="T125" s="438"/>
      <c r="U125" s="463"/>
      <c r="V125" s="438"/>
      <c r="W125" s="636"/>
      <c r="X125" s="515">
        <v>9.6000000000000014</v>
      </c>
      <c r="Y125" s="434">
        <f>SUM('South Andaman:Nicobar'!Y125)</f>
        <v>0</v>
      </c>
      <c r="Z125" s="463">
        <f t="shared" si="31"/>
        <v>0</v>
      </c>
      <c r="AA125" s="438">
        <f t="shared" si="32"/>
        <v>0</v>
      </c>
      <c r="AB125" s="463">
        <f t="shared" si="33"/>
        <v>0</v>
      </c>
      <c r="AC125" s="383"/>
      <c r="AD125" s="365"/>
    </row>
    <row r="126" spans="1:30" s="362" customFormat="1" ht="112.5">
      <c r="A126" s="370" t="s">
        <v>176</v>
      </c>
      <c r="B126" s="431" t="s">
        <v>230</v>
      </c>
      <c r="C126" s="438"/>
      <c r="D126" s="463"/>
      <c r="E126" s="438"/>
      <c r="F126" s="463"/>
      <c r="G126" s="463"/>
      <c r="H126" s="463"/>
      <c r="I126" s="499"/>
      <c r="J126" s="463"/>
      <c r="K126" s="438"/>
      <c r="L126" s="463"/>
      <c r="M126" s="438"/>
      <c r="N126" s="636"/>
      <c r="O126" s="508">
        <v>2.88</v>
      </c>
      <c r="P126" s="438"/>
      <c r="Q126" s="463"/>
      <c r="R126" s="438"/>
      <c r="S126" s="463"/>
      <c r="T126" s="438"/>
      <c r="U126" s="463"/>
      <c r="V126" s="438"/>
      <c r="W126" s="636"/>
      <c r="X126" s="508">
        <v>2.88</v>
      </c>
      <c r="Y126" s="434">
        <f>SUM('South Andaman:Nicobar'!Y126)</f>
        <v>0</v>
      </c>
      <c r="Z126" s="463">
        <f t="shared" si="31"/>
        <v>0</v>
      </c>
      <c r="AA126" s="438">
        <f t="shared" si="32"/>
        <v>0</v>
      </c>
      <c r="AB126" s="463">
        <f t="shared" si="33"/>
        <v>0</v>
      </c>
      <c r="AC126" s="383"/>
      <c r="AD126" s="365"/>
    </row>
    <row r="127" spans="1:30" s="362" customFormat="1" ht="56.25">
      <c r="A127" s="370" t="s">
        <v>178</v>
      </c>
      <c r="B127" s="431" t="s">
        <v>215</v>
      </c>
      <c r="C127" s="438"/>
      <c r="D127" s="463"/>
      <c r="E127" s="438"/>
      <c r="F127" s="463"/>
      <c r="G127" s="463"/>
      <c r="H127" s="463"/>
      <c r="I127" s="499"/>
      <c r="J127" s="463"/>
      <c r="K127" s="438"/>
      <c r="L127" s="463"/>
      <c r="M127" s="438"/>
      <c r="N127" s="636"/>
      <c r="O127" s="508">
        <v>1.5</v>
      </c>
      <c r="P127" s="438"/>
      <c r="Q127" s="463"/>
      <c r="R127" s="438"/>
      <c r="S127" s="463"/>
      <c r="T127" s="438"/>
      <c r="U127" s="463"/>
      <c r="V127" s="438"/>
      <c r="W127" s="636"/>
      <c r="X127" s="508">
        <v>1.5</v>
      </c>
      <c r="Y127" s="434">
        <f>SUM('South Andaman:Nicobar'!Y127)</f>
        <v>0</v>
      </c>
      <c r="Z127" s="463">
        <f t="shared" si="31"/>
        <v>0</v>
      </c>
      <c r="AA127" s="438">
        <f t="shared" si="32"/>
        <v>0</v>
      </c>
      <c r="AB127" s="463">
        <f t="shared" si="33"/>
        <v>0</v>
      </c>
      <c r="AC127" s="383"/>
      <c r="AD127" s="365"/>
    </row>
    <row r="128" spans="1:30" s="362" customFormat="1" ht="37.5">
      <c r="A128" s="370" t="s">
        <v>180</v>
      </c>
      <c r="B128" s="431" t="s">
        <v>179</v>
      </c>
      <c r="C128" s="438"/>
      <c r="D128" s="463"/>
      <c r="E128" s="438"/>
      <c r="F128" s="463"/>
      <c r="G128" s="463"/>
      <c r="H128" s="463"/>
      <c r="I128" s="499"/>
      <c r="J128" s="463"/>
      <c r="K128" s="438"/>
      <c r="L128" s="463"/>
      <c r="M128" s="438"/>
      <c r="N128" s="636"/>
      <c r="O128" s="508">
        <v>1.2000000000000002</v>
      </c>
      <c r="P128" s="438"/>
      <c r="Q128" s="463"/>
      <c r="R128" s="438"/>
      <c r="S128" s="463"/>
      <c r="T128" s="438"/>
      <c r="U128" s="463"/>
      <c r="V128" s="438"/>
      <c r="W128" s="636"/>
      <c r="X128" s="508">
        <v>1.2000000000000002</v>
      </c>
      <c r="Y128" s="434">
        <f>SUM('South Andaman:Nicobar'!Y128)</f>
        <v>0</v>
      </c>
      <c r="Z128" s="463">
        <f t="shared" si="31"/>
        <v>0</v>
      </c>
      <c r="AA128" s="438">
        <f t="shared" si="32"/>
        <v>0</v>
      </c>
      <c r="AB128" s="463">
        <f t="shared" si="33"/>
        <v>0</v>
      </c>
      <c r="AC128" s="383"/>
      <c r="AD128" s="365"/>
    </row>
    <row r="129" spans="1:30" s="362" customFormat="1" ht="93.75">
      <c r="A129" s="370">
        <v>3.25</v>
      </c>
      <c r="B129" s="431" t="s">
        <v>216</v>
      </c>
      <c r="C129" s="438"/>
      <c r="D129" s="463"/>
      <c r="E129" s="438"/>
      <c r="F129" s="463"/>
      <c r="G129" s="463"/>
      <c r="H129" s="463"/>
      <c r="I129" s="499"/>
      <c r="J129" s="463"/>
      <c r="K129" s="438"/>
      <c r="L129" s="463"/>
      <c r="M129" s="438"/>
      <c r="N129" s="636"/>
      <c r="O129" s="508">
        <v>1.2000000000000002</v>
      </c>
      <c r="P129" s="438"/>
      <c r="Q129" s="463"/>
      <c r="R129" s="438"/>
      <c r="S129" s="463"/>
      <c r="T129" s="438"/>
      <c r="U129" s="463"/>
      <c r="V129" s="438"/>
      <c r="W129" s="636"/>
      <c r="X129" s="508">
        <v>1.2000000000000002</v>
      </c>
      <c r="Y129" s="434">
        <f>SUM('South Andaman:Nicobar'!Y129)</f>
        <v>0</v>
      </c>
      <c r="Z129" s="463">
        <f t="shared" si="31"/>
        <v>0</v>
      </c>
      <c r="AA129" s="438">
        <f t="shared" si="32"/>
        <v>0</v>
      </c>
      <c r="AB129" s="463">
        <f t="shared" si="33"/>
        <v>0</v>
      </c>
      <c r="AC129" s="383"/>
      <c r="AD129" s="365"/>
    </row>
    <row r="130" spans="1:30" s="362" customFormat="1" ht="93.75">
      <c r="A130" s="370">
        <f t="shared" ref="A130:A138" si="35">+A129+0.01</f>
        <v>3.26</v>
      </c>
      <c r="B130" s="431" t="s">
        <v>231</v>
      </c>
      <c r="C130" s="438"/>
      <c r="D130" s="463"/>
      <c r="E130" s="438"/>
      <c r="F130" s="463"/>
      <c r="G130" s="463"/>
      <c r="H130" s="463"/>
      <c r="I130" s="499"/>
      <c r="J130" s="463"/>
      <c r="K130" s="438"/>
      <c r="L130" s="463"/>
      <c r="M130" s="438"/>
      <c r="N130" s="636"/>
      <c r="O130" s="508">
        <v>1.7999999999999998</v>
      </c>
      <c r="P130" s="438"/>
      <c r="Q130" s="463"/>
      <c r="R130" s="438"/>
      <c r="S130" s="463"/>
      <c r="T130" s="438"/>
      <c r="U130" s="463"/>
      <c r="V130" s="438"/>
      <c r="W130" s="636"/>
      <c r="X130" s="508">
        <v>1.7999999999999998</v>
      </c>
      <c r="Y130" s="434">
        <f>SUM('South Andaman:Nicobar'!Y130)</f>
        <v>0</v>
      </c>
      <c r="Z130" s="463">
        <f t="shared" si="31"/>
        <v>0</v>
      </c>
      <c r="AA130" s="438">
        <f t="shared" si="32"/>
        <v>0</v>
      </c>
      <c r="AB130" s="463">
        <f t="shared" si="33"/>
        <v>0</v>
      </c>
      <c r="AC130" s="383"/>
      <c r="AD130" s="365"/>
    </row>
    <row r="131" spans="1:30" s="362" customFormat="1" ht="56.25">
      <c r="A131" s="370">
        <f t="shared" si="35"/>
        <v>3.2699999999999996</v>
      </c>
      <c r="B131" s="398" t="s">
        <v>249</v>
      </c>
      <c r="C131" s="438"/>
      <c r="D131" s="463"/>
      <c r="E131" s="438"/>
      <c r="F131" s="463"/>
      <c r="G131" s="463"/>
      <c r="H131" s="463"/>
      <c r="I131" s="499"/>
      <c r="J131" s="463"/>
      <c r="K131" s="438"/>
      <c r="L131" s="463"/>
      <c r="M131" s="438"/>
      <c r="N131" s="636"/>
      <c r="O131" s="508">
        <v>1</v>
      </c>
      <c r="P131" s="438"/>
      <c r="Q131" s="463"/>
      <c r="R131" s="438"/>
      <c r="S131" s="463"/>
      <c r="T131" s="438"/>
      <c r="U131" s="463"/>
      <c r="V131" s="438"/>
      <c r="W131" s="636"/>
      <c r="X131" s="508">
        <v>1</v>
      </c>
      <c r="Y131" s="434">
        <f>SUM('South Andaman:Nicobar'!Y131)</f>
        <v>0</v>
      </c>
      <c r="Z131" s="463">
        <f t="shared" si="31"/>
        <v>0</v>
      </c>
      <c r="AA131" s="438">
        <f t="shared" si="32"/>
        <v>0</v>
      </c>
      <c r="AB131" s="463">
        <f t="shared" si="33"/>
        <v>0</v>
      </c>
      <c r="AC131" s="383"/>
      <c r="AD131" s="365"/>
    </row>
    <row r="132" spans="1:30" s="362" customFormat="1" ht="56.25">
      <c r="A132" s="370">
        <f t="shared" si="35"/>
        <v>3.2799999999999994</v>
      </c>
      <c r="B132" s="398" t="s">
        <v>250</v>
      </c>
      <c r="C132" s="438"/>
      <c r="D132" s="463"/>
      <c r="E132" s="438"/>
      <c r="F132" s="463"/>
      <c r="G132" s="463"/>
      <c r="H132" s="463"/>
      <c r="I132" s="499"/>
      <c r="J132" s="463"/>
      <c r="K132" s="438"/>
      <c r="L132" s="463"/>
      <c r="M132" s="438"/>
      <c r="N132" s="636"/>
      <c r="O132" s="508">
        <v>1</v>
      </c>
      <c r="P132" s="438"/>
      <c r="Q132" s="463"/>
      <c r="R132" s="438"/>
      <c r="S132" s="463"/>
      <c r="T132" s="438"/>
      <c r="U132" s="463"/>
      <c r="V132" s="438"/>
      <c r="W132" s="636"/>
      <c r="X132" s="508">
        <v>1</v>
      </c>
      <c r="Y132" s="434">
        <f>SUM('South Andaman:Nicobar'!Y132)</f>
        <v>0</v>
      </c>
      <c r="Z132" s="463">
        <f t="shared" si="31"/>
        <v>0</v>
      </c>
      <c r="AA132" s="438">
        <f t="shared" si="32"/>
        <v>0</v>
      </c>
      <c r="AB132" s="463">
        <f t="shared" si="33"/>
        <v>0</v>
      </c>
      <c r="AC132" s="383"/>
      <c r="AD132" s="365"/>
    </row>
    <row r="133" spans="1:30" s="362" customFormat="1" ht="75">
      <c r="A133" s="370">
        <f t="shared" si="35"/>
        <v>3.2899999999999991</v>
      </c>
      <c r="B133" s="398" t="s">
        <v>201</v>
      </c>
      <c r="C133" s="438"/>
      <c r="D133" s="463"/>
      <c r="E133" s="438"/>
      <c r="F133" s="463"/>
      <c r="G133" s="463"/>
      <c r="H133" s="463"/>
      <c r="I133" s="499"/>
      <c r="J133" s="463"/>
      <c r="K133" s="438"/>
      <c r="L133" s="463"/>
      <c r="M133" s="438"/>
      <c r="N133" s="636"/>
      <c r="O133" s="508">
        <v>1.25</v>
      </c>
      <c r="P133" s="438"/>
      <c r="Q133" s="463"/>
      <c r="R133" s="438"/>
      <c r="S133" s="463"/>
      <c r="T133" s="438"/>
      <c r="U133" s="463"/>
      <c r="V133" s="438"/>
      <c r="W133" s="636"/>
      <c r="X133" s="508">
        <v>1.25</v>
      </c>
      <c r="Y133" s="434">
        <f>SUM('South Andaman:Nicobar'!Y133)</f>
        <v>0</v>
      </c>
      <c r="Z133" s="463">
        <f t="shared" si="31"/>
        <v>0</v>
      </c>
      <c r="AA133" s="438">
        <f t="shared" si="32"/>
        <v>0</v>
      </c>
      <c r="AB133" s="463">
        <f t="shared" si="33"/>
        <v>0</v>
      </c>
      <c r="AC133" s="383"/>
      <c r="AD133" s="365"/>
    </row>
    <row r="134" spans="1:30" s="362" customFormat="1" ht="37.5">
      <c r="A134" s="370">
        <f t="shared" si="35"/>
        <v>3.2999999999999989</v>
      </c>
      <c r="B134" s="398" t="s">
        <v>251</v>
      </c>
      <c r="C134" s="438"/>
      <c r="D134" s="463"/>
      <c r="E134" s="438"/>
      <c r="F134" s="463"/>
      <c r="G134" s="463"/>
      <c r="H134" s="463"/>
      <c r="I134" s="499"/>
      <c r="J134" s="463"/>
      <c r="K134" s="438"/>
      <c r="L134" s="463"/>
      <c r="M134" s="438"/>
      <c r="N134" s="636"/>
      <c r="O134" s="508">
        <v>0.75</v>
      </c>
      <c r="P134" s="438"/>
      <c r="Q134" s="463"/>
      <c r="R134" s="438"/>
      <c r="S134" s="463"/>
      <c r="T134" s="438"/>
      <c r="U134" s="463"/>
      <c r="V134" s="438"/>
      <c r="W134" s="636"/>
      <c r="X134" s="508">
        <v>0.75</v>
      </c>
      <c r="Y134" s="434">
        <f>SUM('South Andaman:Nicobar'!Y134)</f>
        <v>0</v>
      </c>
      <c r="Z134" s="463">
        <f t="shared" si="31"/>
        <v>0</v>
      </c>
      <c r="AA134" s="438">
        <f t="shared" si="32"/>
        <v>0</v>
      </c>
      <c r="AB134" s="463">
        <f t="shared" si="33"/>
        <v>0</v>
      </c>
      <c r="AC134" s="383"/>
      <c r="AD134" s="365"/>
    </row>
    <row r="135" spans="1:30" s="362" customFormat="1" ht="37.5">
      <c r="A135" s="370">
        <f t="shared" si="35"/>
        <v>3.3099999999999987</v>
      </c>
      <c r="B135" s="398" t="s">
        <v>252</v>
      </c>
      <c r="C135" s="438"/>
      <c r="D135" s="463"/>
      <c r="E135" s="438"/>
      <c r="F135" s="463"/>
      <c r="G135" s="463"/>
      <c r="H135" s="463"/>
      <c r="I135" s="499"/>
      <c r="J135" s="463"/>
      <c r="K135" s="438"/>
      <c r="L135" s="463"/>
      <c r="M135" s="438"/>
      <c r="N135" s="636"/>
      <c r="O135" s="508">
        <v>0.75</v>
      </c>
      <c r="P135" s="438"/>
      <c r="Q135" s="463"/>
      <c r="R135" s="438"/>
      <c r="S135" s="463"/>
      <c r="T135" s="438"/>
      <c r="U135" s="463"/>
      <c r="V135" s="438"/>
      <c r="W135" s="636"/>
      <c r="X135" s="508">
        <v>0.75</v>
      </c>
      <c r="Y135" s="434">
        <f>SUM('South Andaman:Nicobar'!Y135)</f>
        <v>0</v>
      </c>
      <c r="Z135" s="463">
        <f t="shared" si="31"/>
        <v>0</v>
      </c>
      <c r="AA135" s="438">
        <f t="shared" si="32"/>
        <v>0</v>
      </c>
      <c r="AB135" s="463">
        <f t="shared" si="33"/>
        <v>0</v>
      </c>
      <c r="AC135" s="383"/>
      <c r="AD135" s="365"/>
    </row>
    <row r="136" spans="1:30" s="362" customFormat="1" ht="56.25">
      <c r="A136" s="370">
        <f t="shared" si="35"/>
        <v>3.3199999999999985</v>
      </c>
      <c r="B136" s="398" t="s">
        <v>253</v>
      </c>
      <c r="C136" s="438"/>
      <c r="D136" s="463"/>
      <c r="E136" s="438"/>
      <c r="F136" s="463"/>
      <c r="G136" s="463"/>
      <c r="H136" s="463"/>
      <c r="I136" s="499"/>
      <c r="J136" s="463"/>
      <c r="K136" s="438"/>
      <c r="L136" s="463"/>
      <c r="M136" s="438"/>
      <c r="N136" s="636"/>
      <c r="O136" s="508">
        <v>0.2</v>
      </c>
      <c r="P136" s="438"/>
      <c r="Q136" s="463"/>
      <c r="R136" s="438"/>
      <c r="S136" s="463"/>
      <c r="T136" s="438"/>
      <c r="U136" s="463"/>
      <c r="V136" s="438"/>
      <c r="W136" s="636"/>
      <c r="X136" s="508">
        <v>0.2</v>
      </c>
      <c r="Y136" s="434">
        <f>SUM('South Andaman:Nicobar'!Y136)</f>
        <v>0</v>
      </c>
      <c r="Z136" s="463">
        <f t="shared" si="31"/>
        <v>0</v>
      </c>
      <c r="AA136" s="438">
        <f t="shared" si="32"/>
        <v>0</v>
      </c>
      <c r="AB136" s="463">
        <f t="shared" si="33"/>
        <v>0</v>
      </c>
      <c r="AC136" s="383"/>
      <c r="AD136" s="365"/>
    </row>
    <row r="137" spans="1:30" s="362" customFormat="1" ht="56.25">
      <c r="A137" s="370">
        <f t="shared" si="35"/>
        <v>3.3299999999999983</v>
      </c>
      <c r="B137" s="398" t="s">
        <v>254</v>
      </c>
      <c r="C137" s="438"/>
      <c r="D137" s="463"/>
      <c r="E137" s="438"/>
      <c r="F137" s="463"/>
      <c r="G137" s="463"/>
      <c r="H137" s="463"/>
      <c r="I137" s="499"/>
      <c r="J137" s="463"/>
      <c r="K137" s="438"/>
      <c r="L137" s="463"/>
      <c r="M137" s="438"/>
      <c r="N137" s="636"/>
      <c r="O137" s="508">
        <v>0.2</v>
      </c>
      <c r="P137" s="438"/>
      <c r="Q137" s="463"/>
      <c r="R137" s="438"/>
      <c r="S137" s="463"/>
      <c r="T137" s="438"/>
      <c r="U137" s="463"/>
      <c r="V137" s="438"/>
      <c r="W137" s="636"/>
      <c r="X137" s="508">
        <v>0.2</v>
      </c>
      <c r="Y137" s="434">
        <f>SUM('South Andaman:Nicobar'!Y137)</f>
        <v>0</v>
      </c>
      <c r="Z137" s="463">
        <f t="shared" si="31"/>
        <v>0</v>
      </c>
      <c r="AA137" s="438">
        <f t="shared" si="32"/>
        <v>0</v>
      </c>
      <c r="AB137" s="463">
        <f t="shared" si="33"/>
        <v>0</v>
      </c>
      <c r="AC137" s="383"/>
      <c r="AD137" s="365"/>
    </row>
    <row r="138" spans="1:30" s="362" customFormat="1" ht="56.25">
      <c r="A138" s="370">
        <f t="shared" si="35"/>
        <v>3.3399999999999981</v>
      </c>
      <c r="B138" s="398" t="s">
        <v>232</v>
      </c>
      <c r="C138" s="438"/>
      <c r="D138" s="463"/>
      <c r="E138" s="438"/>
      <c r="F138" s="463"/>
      <c r="G138" s="463"/>
      <c r="H138" s="463"/>
      <c r="I138" s="499"/>
      <c r="J138" s="463"/>
      <c r="K138" s="438"/>
      <c r="L138" s="463"/>
      <c r="M138" s="438"/>
      <c r="N138" s="636"/>
      <c r="O138" s="508"/>
      <c r="P138" s="438"/>
      <c r="Q138" s="463"/>
      <c r="R138" s="438"/>
      <c r="S138" s="463"/>
      <c r="T138" s="438"/>
      <c r="U138" s="463"/>
      <c r="V138" s="438"/>
      <c r="W138" s="636"/>
      <c r="X138" s="508"/>
      <c r="Y138" s="434">
        <f>SUM('South Andaman:Nicobar'!Y138)</f>
        <v>0</v>
      </c>
      <c r="Z138" s="463">
        <f t="shared" si="31"/>
        <v>0</v>
      </c>
      <c r="AA138" s="438">
        <f t="shared" si="32"/>
        <v>0</v>
      </c>
      <c r="AB138" s="463">
        <f t="shared" si="33"/>
        <v>0</v>
      </c>
      <c r="AC138" s="383"/>
      <c r="AD138" s="365"/>
    </row>
    <row r="139" spans="1:30" s="362" customFormat="1" ht="56.25">
      <c r="A139" s="370">
        <v>3.35</v>
      </c>
      <c r="B139" s="398" t="s">
        <v>255</v>
      </c>
      <c r="C139" s="438"/>
      <c r="D139" s="463"/>
      <c r="E139" s="438"/>
      <c r="F139" s="463"/>
      <c r="G139" s="463"/>
      <c r="H139" s="463"/>
      <c r="I139" s="499"/>
      <c r="J139" s="463"/>
      <c r="K139" s="438"/>
      <c r="L139" s="463"/>
      <c r="M139" s="438"/>
      <c r="N139" s="636"/>
      <c r="O139" s="508">
        <v>0.5</v>
      </c>
      <c r="P139" s="438"/>
      <c r="Q139" s="463"/>
      <c r="R139" s="438"/>
      <c r="S139" s="463"/>
      <c r="T139" s="438"/>
      <c r="U139" s="463"/>
      <c r="V139" s="438"/>
      <c r="W139" s="636"/>
      <c r="X139" s="508">
        <v>0.5</v>
      </c>
      <c r="Y139" s="434">
        <f>SUM('South Andaman:Nicobar'!Y139)</f>
        <v>0</v>
      </c>
      <c r="Z139" s="463">
        <f t="shared" si="31"/>
        <v>0</v>
      </c>
      <c r="AA139" s="438">
        <f t="shared" si="32"/>
        <v>0</v>
      </c>
      <c r="AB139" s="463">
        <f t="shared" si="33"/>
        <v>0</v>
      </c>
      <c r="AC139" s="383"/>
      <c r="AD139" s="365"/>
    </row>
    <row r="140" spans="1:30" s="362" customFormat="1" ht="56.25">
      <c r="A140" s="370">
        <v>3.36</v>
      </c>
      <c r="B140" s="398" t="s">
        <v>233</v>
      </c>
      <c r="C140" s="438"/>
      <c r="D140" s="463"/>
      <c r="E140" s="438"/>
      <c r="F140" s="463"/>
      <c r="G140" s="463"/>
      <c r="H140" s="463"/>
      <c r="I140" s="499"/>
      <c r="J140" s="463"/>
      <c r="K140" s="438"/>
      <c r="L140" s="463"/>
      <c r="M140" s="438"/>
      <c r="N140" s="636"/>
      <c r="O140" s="508">
        <v>0.2</v>
      </c>
      <c r="P140" s="438"/>
      <c r="Q140" s="463"/>
      <c r="R140" s="438"/>
      <c r="S140" s="463"/>
      <c r="T140" s="438"/>
      <c r="U140" s="463"/>
      <c r="V140" s="438"/>
      <c r="W140" s="636"/>
      <c r="X140" s="508">
        <v>0.2</v>
      </c>
      <c r="Y140" s="434">
        <f>SUM('South Andaman:Nicobar'!Y140)</f>
        <v>0</v>
      </c>
      <c r="Z140" s="463">
        <f t="shared" si="31"/>
        <v>0</v>
      </c>
      <c r="AA140" s="438">
        <f t="shared" si="32"/>
        <v>0</v>
      </c>
      <c r="AB140" s="463">
        <f t="shared" si="33"/>
        <v>0</v>
      </c>
      <c r="AC140" s="383"/>
      <c r="AD140" s="365"/>
    </row>
    <row r="141" spans="1:30" s="362" customFormat="1">
      <c r="A141" s="370"/>
      <c r="B141" s="434" t="s">
        <v>235</v>
      </c>
      <c r="C141" s="434"/>
      <c r="D141" s="467"/>
      <c r="E141" s="434"/>
      <c r="F141" s="467"/>
      <c r="G141" s="467"/>
      <c r="H141" s="467"/>
      <c r="I141" s="435"/>
      <c r="J141" s="467"/>
      <c r="K141" s="434"/>
      <c r="L141" s="467"/>
      <c r="M141" s="434"/>
      <c r="N141" s="538"/>
      <c r="O141" s="498"/>
      <c r="P141" s="434"/>
      <c r="Q141" s="467"/>
      <c r="R141" s="434"/>
      <c r="S141" s="467"/>
      <c r="T141" s="434"/>
      <c r="U141" s="467"/>
      <c r="V141" s="434"/>
      <c r="W141" s="538"/>
      <c r="X141" s="498"/>
      <c r="Y141" s="434"/>
      <c r="Z141" s="467"/>
      <c r="AA141" s="434"/>
      <c r="AB141" s="467"/>
      <c r="AC141" s="436"/>
      <c r="AD141" s="365"/>
    </row>
    <row r="142" spans="1:30" s="362" customFormat="1" ht="37.5">
      <c r="A142" s="370"/>
      <c r="B142" s="371" t="s">
        <v>239</v>
      </c>
      <c r="C142" s="434"/>
      <c r="D142" s="467"/>
      <c r="E142" s="434"/>
      <c r="F142" s="467"/>
      <c r="G142" s="467"/>
      <c r="H142" s="467"/>
      <c r="I142" s="435"/>
      <c r="J142" s="467"/>
      <c r="K142" s="434"/>
      <c r="L142" s="467"/>
      <c r="M142" s="434"/>
      <c r="N142" s="538"/>
      <c r="O142" s="498"/>
      <c r="P142" s="434"/>
      <c r="Q142" s="467"/>
      <c r="R142" s="434"/>
      <c r="S142" s="467"/>
      <c r="T142" s="434"/>
      <c r="U142" s="467"/>
      <c r="V142" s="434"/>
      <c r="W142" s="538"/>
      <c r="X142" s="498"/>
      <c r="Y142" s="434"/>
      <c r="Z142" s="467"/>
      <c r="AA142" s="434"/>
      <c r="AB142" s="467"/>
      <c r="AC142" s="374"/>
      <c r="AD142" s="365"/>
    </row>
    <row r="143" spans="1:30" s="362" customFormat="1">
      <c r="A143" s="370"/>
      <c r="B143" s="412" t="s">
        <v>270</v>
      </c>
      <c r="C143" s="434"/>
      <c r="D143" s="467"/>
      <c r="E143" s="434"/>
      <c r="F143" s="467"/>
      <c r="G143" s="467"/>
      <c r="H143" s="467"/>
      <c r="I143" s="435"/>
      <c r="J143" s="467"/>
      <c r="K143" s="434"/>
      <c r="L143" s="467"/>
      <c r="M143" s="434"/>
      <c r="N143" s="538"/>
      <c r="O143" s="498"/>
      <c r="P143" s="434"/>
      <c r="Q143" s="467"/>
      <c r="R143" s="434"/>
      <c r="S143" s="467"/>
      <c r="T143" s="434"/>
      <c r="U143" s="467"/>
      <c r="V143" s="434"/>
      <c r="W143" s="538"/>
      <c r="X143" s="498"/>
      <c r="Y143" s="434"/>
      <c r="Z143" s="467"/>
      <c r="AA143" s="434"/>
      <c r="AB143" s="467"/>
      <c r="AC143" s="414"/>
      <c r="AD143" s="365"/>
    </row>
    <row r="144" spans="1:30" s="362" customFormat="1" ht="37.5">
      <c r="A144" s="375">
        <v>4</v>
      </c>
      <c r="B144" s="371" t="s">
        <v>23</v>
      </c>
      <c r="C144" s="434"/>
      <c r="D144" s="467"/>
      <c r="E144" s="434"/>
      <c r="F144" s="467"/>
      <c r="G144" s="467"/>
      <c r="H144" s="467"/>
      <c r="I144" s="435"/>
      <c r="J144" s="467"/>
      <c r="K144" s="434"/>
      <c r="L144" s="467"/>
      <c r="M144" s="434"/>
      <c r="N144" s="538"/>
      <c r="O144" s="498"/>
      <c r="P144" s="434"/>
      <c r="Q144" s="467"/>
      <c r="R144" s="434"/>
      <c r="S144" s="467"/>
      <c r="T144" s="434"/>
      <c r="U144" s="467"/>
      <c r="V144" s="434"/>
      <c r="W144" s="538"/>
      <c r="X144" s="498"/>
      <c r="Y144" s="434"/>
      <c r="Z144" s="467"/>
      <c r="AA144" s="434"/>
      <c r="AB144" s="467"/>
      <c r="AC144" s="374"/>
      <c r="AD144" s="365"/>
    </row>
    <row r="145" spans="1:30" s="362" customFormat="1" ht="37.5">
      <c r="A145" s="370">
        <v>4.01</v>
      </c>
      <c r="B145" s="377" t="s">
        <v>24</v>
      </c>
      <c r="C145" s="438"/>
      <c r="D145" s="463"/>
      <c r="E145" s="438"/>
      <c r="F145" s="463"/>
      <c r="G145" s="463"/>
      <c r="H145" s="463"/>
      <c r="I145" s="499"/>
      <c r="J145" s="463"/>
      <c r="K145" s="438"/>
      <c r="L145" s="463"/>
      <c r="M145" s="438"/>
      <c r="N145" s="636"/>
      <c r="O145" s="509">
        <v>0.03</v>
      </c>
      <c r="P145" s="438"/>
      <c r="Q145" s="463"/>
      <c r="R145" s="438"/>
      <c r="S145" s="463"/>
      <c r="T145" s="438"/>
      <c r="U145" s="463"/>
      <c r="V145" s="438"/>
      <c r="W145" s="636"/>
      <c r="X145" s="509">
        <v>0.03</v>
      </c>
      <c r="Y145" s="434">
        <f>SUM('South Andaman:Nicobar'!Y145)</f>
        <v>0</v>
      </c>
      <c r="Z145" s="463">
        <f t="shared" ref="Z145:Z146" si="36">X145*Y145</f>
        <v>0</v>
      </c>
      <c r="AA145" s="438">
        <f t="shared" ref="AA145:AA146" si="37">Y145+V145+T145</f>
        <v>0</v>
      </c>
      <c r="AB145" s="463">
        <f t="shared" ref="AB145:AB146" si="38">Z145+W145+U145</f>
        <v>0</v>
      </c>
      <c r="AC145" s="380"/>
      <c r="AD145" s="365"/>
    </row>
    <row r="146" spans="1:30" s="362" customFormat="1" ht="56.25">
      <c r="A146" s="370">
        <v>4.0199999999999996</v>
      </c>
      <c r="B146" s="377" t="s">
        <v>25</v>
      </c>
      <c r="C146" s="438"/>
      <c r="D146" s="463"/>
      <c r="E146" s="438"/>
      <c r="F146" s="463"/>
      <c r="G146" s="463"/>
      <c r="H146" s="463"/>
      <c r="I146" s="499"/>
      <c r="J146" s="463"/>
      <c r="K146" s="438"/>
      <c r="L146" s="463"/>
      <c r="M146" s="438"/>
      <c r="N146" s="636"/>
      <c r="O146" s="509">
        <v>0.03</v>
      </c>
      <c r="P146" s="438"/>
      <c r="Q146" s="463"/>
      <c r="R146" s="438"/>
      <c r="S146" s="463"/>
      <c r="T146" s="438"/>
      <c r="U146" s="463"/>
      <c r="V146" s="438"/>
      <c r="W146" s="636"/>
      <c r="X146" s="509">
        <v>0.03</v>
      </c>
      <c r="Y146" s="434">
        <f>SUM('South Andaman:Nicobar'!Y146)</f>
        <v>0</v>
      </c>
      <c r="Z146" s="463">
        <f t="shared" si="36"/>
        <v>0</v>
      </c>
      <c r="AA146" s="438">
        <f t="shared" si="37"/>
        <v>0</v>
      </c>
      <c r="AB146" s="463">
        <f t="shared" si="38"/>
        <v>0</v>
      </c>
      <c r="AC146" s="380"/>
      <c r="AD146" s="365"/>
    </row>
    <row r="147" spans="1:30" s="362" customFormat="1">
      <c r="A147" s="370"/>
      <c r="B147" s="434" t="s">
        <v>16</v>
      </c>
      <c r="C147" s="434"/>
      <c r="D147" s="467"/>
      <c r="E147" s="434"/>
      <c r="F147" s="467"/>
      <c r="G147" s="467"/>
      <c r="H147" s="467"/>
      <c r="I147" s="435"/>
      <c r="J147" s="467"/>
      <c r="K147" s="434"/>
      <c r="L147" s="467"/>
      <c r="M147" s="434"/>
      <c r="N147" s="538"/>
      <c r="O147" s="498"/>
      <c r="P147" s="434"/>
      <c r="Q147" s="467"/>
      <c r="R147" s="434"/>
      <c r="S147" s="467"/>
      <c r="T147" s="434"/>
      <c r="U147" s="467"/>
      <c r="V147" s="434"/>
      <c r="W147" s="538"/>
      <c r="X147" s="498"/>
      <c r="Y147" s="434">
        <f>SUM(Y145:Y146)</f>
        <v>0</v>
      </c>
      <c r="Z147" s="467">
        <f t="shared" ref="Z147:AB147" si="39">SUM(Z145:Z146)</f>
        <v>0</v>
      </c>
      <c r="AA147" s="434">
        <f t="shared" si="39"/>
        <v>0</v>
      </c>
      <c r="AB147" s="467">
        <f t="shared" si="39"/>
        <v>0</v>
      </c>
      <c r="AC147" s="436"/>
      <c r="AD147" s="365"/>
    </row>
    <row r="148" spans="1:30" s="362" customFormat="1" ht="150">
      <c r="A148" s="375">
        <v>5</v>
      </c>
      <c r="B148" s="371" t="s">
        <v>310</v>
      </c>
      <c r="C148" s="434"/>
      <c r="D148" s="467"/>
      <c r="E148" s="434"/>
      <c r="F148" s="467"/>
      <c r="G148" s="467"/>
      <c r="H148" s="467"/>
      <c r="I148" s="435">
        <v>0</v>
      </c>
      <c r="J148" s="467">
        <v>0</v>
      </c>
      <c r="K148" s="434">
        <v>0</v>
      </c>
      <c r="L148" s="467">
        <v>0</v>
      </c>
      <c r="M148" s="434">
        <v>0</v>
      </c>
      <c r="N148" s="538">
        <v>0</v>
      </c>
      <c r="O148" s="434">
        <f>'South Andaman'!O148</f>
        <v>0.55000000000000004</v>
      </c>
      <c r="P148" s="434">
        <f>'South Andaman'!P148+'North Andaman'!P148</f>
        <v>205</v>
      </c>
      <c r="Q148" s="467">
        <f>'South Andaman'!Q148+'North Andaman'!Q148</f>
        <v>112.75000000000001</v>
      </c>
      <c r="R148" s="434">
        <f>'South Andaman'!R148+'North Andaman'!R148</f>
        <v>205</v>
      </c>
      <c r="S148" s="467">
        <f>'South Andaman'!S148+'North Andaman'!S148</f>
        <v>112.75000000000001</v>
      </c>
      <c r="T148" s="434">
        <v>0</v>
      </c>
      <c r="U148" s="467">
        <v>0</v>
      </c>
      <c r="V148" s="434">
        <v>0</v>
      </c>
      <c r="W148" s="538">
        <v>0</v>
      </c>
      <c r="X148" s="434"/>
      <c r="Y148" s="434"/>
      <c r="Z148" s="463"/>
      <c r="AA148" s="438"/>
      <c r="AB148" s="463"/>
      <c r="AC148" s="439" t="s">
        <v>528</v>
      </c>
      <c r="AD148" s="365"/>
    </row>
    <row r="149" spans="1:30" s="362" customFormat="1">
      <c r="A149" s="375"/>
      <c r="B149" s="371" t="s">
        <v>36</v>
      </c>
      <c r="C149" s="434">
        <f>C148</f>
        <v>0</v>
      </c>
      <c r="D149" s="467">
        <f t="shared" ref="D149:W149" si="40">D148</f>
        <v>0</v>
      </c>
      <c r="E149" s="434">
        <f t="shared" si="40"/>
        <v>0</v>
      </c>
      <c r="F149" s="467">
        <f t="shared" si="40"/>
        <v>0</v>
      </c>
      <c r="G149" s="467">
        <f t="shared" si="40"/>
        <v>0</v>
      </c>
      <c r="H149" s="467">
        <f t="shared" si="40"/>
        <v>0</v>
      </c>
      <c r="I149" s="435">
        <f t="shared" si="40"/>
        <v>0</v>
      </c>
      <c r="J149" s="467">
        <f t="shared" si="40"/>
        <v>0</v>
      </c>
      <c r="K149" s="434">
        <f t="shared" si="40"/>
        <v>0</v>
      </c>
      <c r="L149" s="467">
        <f t="shared" si="40"/>
        <v>0</v>
      </c>
      <c r="M149" s="434">
        <f t="shared" si="40"/>
        <v>0</v>
      </c>
      <c r="N149" s="467">
        <f t="shared" si="40"/>
        <v>0</v>
      </c>
      <c r="O149" s="434">
        <f t="shared" si="40"/>
        <v>0.55000000000000004</v>
      </c>
      <c r="P149" s="434">
        <f t="shared" si="40"/>
        <v>205</v>
      </c>
      <c r="Q149" s="467">
        <f t="shared" si="40"/>
        <v>112.75000000000001</v>
      </c>
      <c r="R149" s="434">
        <f t="shared" si="40"/>
        <v>205</v>
      </c>
      <c r="S149" s="467">
        <f t="shared" si="40"/>
        <v>112.75000000000001</v>
      </c>
      <c r="T149" s="434">
        <f t="shared" si="40"/>
        <v>0</v>
      </c>
      <c r="U149" s="467">
        <f t="shared" si="40"/>
        <v>0</v>
      </c>
      <c r="V149" s="434">
        <f t="shared" si="40"/>
        <v>0</v>
      </c>
      <c r="W149" s="467">
        <f t="shared" si="40"/>
        <v>0</v>
      </c>
      <c r="X149" s="434"/>
      <c r="Y149" s="434">
        <f>SUM(Y148)</f>
        <v>0</v>
      </c>
      <c r="Z149" s="467">
        <f t="shared" ref="Z149:AB149" si="41">SUM(Z148)</f>
        <v>0</v>
      </c>
      <c r="AA149" s="434">
        <f>SUM(AA148)</f>
        <v>0</v>
      </c>
      <c r="AB149" s="467">
        <f t="shared" si="41"/>
        <v>0</v>
      </c>
      <c r="AC149" s="374"/>
      <c r="AD149" s="365"/>
    </row>
    <row r="150" spans="1:30" s="362" customFormat="1" ht="56.25">
      <c r="A150" s="375">
        <f>+A148+1</f>
        <v>6</v>
      </c>
      <c r="B150" s="371" t="s">
        <v>26</v>
      </c>
      <c r="C150" s="434"/>
      <c r="D150" s="467"/>
      <c r="E150" s="434"/>
      <c r="F150" s="467"/>
      <c r="G150" s="467"/>
      <c r="H150" s="467"/>
      <c r="I150" s="435"/>
      <c r="J150" s="467"/>
      <c r="K150" s="434"/>
      <c r="L150" s="467"/>
      <c r="M150" s="434"/>
      <c r="N150" s="538"/>
      <c r="O150" s="498"/>
      <c r="P150" s="434"/>
      <c r="Q150" s="467"/>
      <c r="R150" s="434"/>
      <c r="S150" s="467"/>
      <c r="T150" s="434"/>
      <c r="U150" s="467"/>
      <c r="V150" s="434"/>
      <c r="W150" s="538"/>
      <c r="X150" s="498"/>
      <c r="Y150" s="434"/>
      <c r="Z150" s="467"/>
      <c r="AA150" s="434"/>
      <c r="AB150" s="467"/>
      <c r="AC150" s="374"/>
      <c r="AD150" s="365"/>
    </row>
    <row r="151" spans="1:30" s="362" customFormat="1">
      <c r="A151" s="370">
        <v>6.01</v>
      </c>
      <c r="B151" s="412" t="s">
        <v>27</v>
      </c>
      <c r="C151" s="434"/>
      <c r="D151" s="467"/>
      <c r="E151" s="434"/>
      <c r="F151" s="467"/>
      <c r="G151" s="467"/>
      <c r="H151" s="467"/>
      <c r="I151" s="435"/>
      <c r="J151" s="467"/>
      <c r="K151" s="434"/>
      <c r="L151" s="467"/>
      <c r="M151" s="434"/>
      <c r="N151" s="538"/>
      <c r="O151" s="498"/>
      <c r="P151" s="434"/>
      <c r="Q151" s="467"/>
      <c r="R151" s="434"/>
      <c r="S151" s="467"/>
      <c r="T151" s="434"/>
      <c r="U151" s="467"/>
      <c r="V151" s="434"/>
      <c r="W151" s="538"/>
      <c r="X151" s="508">
        <v>0.2</v>
      </c>
      <c r="Y151" s="434"/>
      <c r="Z151" s="467"/>
      <c r="AA151" s="434"/>
      <c r="AB151" s="467"/>
      <c r="AC151" s="414"/>
      <c r="AD151" s="365"/>
    </row>
    <row r="152" spans="1:30" s="362" customFormat="1">
      <c r="A152" s="370"/>
      <c r="B152" s="377" t="s">
        <v>28</v>
      </c>
      <c r="C152" s="438"/>
      <c r="D152" s="463"/>
      <c r="E152" s="438"/>
      <c r="F152" s="463"/>
      <c r="G152" s="463"/>
      <c r="H152" s="463"/>
      <c r="I152" s="499"/>
      <c r="J152" s="463"/>
      <c r="K152" s="438"/>
      <c r="L152" s="463"/>
      <c r="M152" s="438"/>
      <c r="N152" s="636"/>
      <c r="O152" s="508">
        <v>0.2</v>
      </c>
      <c r="P152" s="438"/>
      <c r="Q152" s="463"/>
      <c r="R152" s="438"/>
      <c r="S152" s="463"/>
      <c r="T152" s="438"/>
      <c r="U152" s="463"/>
      <c r="V152" s="438"/>
      <c r="W152" s="636"/>
      <c r="X152" s="508">
        <f>0.2/12*9</f>
        <v>0.15</v>
      </c>
      <c r="Y152" s="434">
        <f>SUM('South Andaman:Nicobar'!Y152)</f>
        <v>0</v>
      </c>
      <c r="Z152" s="463">
        <f t="shared" ref="Z152:Z155" si="42">X152*Y152</f>
        <v>0</v>
      </c>
      <c r="AA152" s="438">
        <f t="shared" ref="AA152:AA155" si="43">Y152+V152+T152</f>
        <v>0</v>
      </c>
      <c r="AB152" s="463">
        <f t="shared" ref="AB152:AB155" si="44">Z152+W152+U152</f>
        <v>0</v>
      </c>
      <c r="AC152" s="380"/>
      <c r="AD152" s="365"/>
    </row>
    <row r="153" spans="1:30" s="362" customFormat="1">
      <c r="A153" s="370"/>
      <c r="B153" s="377" t="s">
        <v>29</v>
      </c>
      <c r="C153" s="438"/>
      <c r="D153" s="463"/>
      <c r="E153" s="438"/>
      <c r="F153" s="463"/>
      <c r="G153" s="463"/>
      <c r="H153" s="463"/>
      <c r="I153" s="499"/>
      <c r="J153" s="463"/>
      <c r="K153" s="438"/>
      <c r="L153" s="463"/>
      <c r="M153" s="438"/>
      <c r="N153" s="636"/>
      <c r="O153" s="508">
        <f>0.2/12*9</f>
        <v>0.15</v>
      </c>
      <c r="P153" s="438"/>
      <c r="Q153" s="463"/>
      <c r="R153" s="438"/>
      <c r="S153" s="463"/>
      <c r="T153" s="438"/>
      <c r="U153" s="463"/>
      <c r="V153" s="438"/>
      <c r="W153" s="636"/>
      <c r="X153" s="508">
        <f>0.2/12*6</f>
        <v>0.1</v>
      </c>
      <c r="Y153" s="434">
        <f>SUM('South Andaman:Nicobar'!Y153)</f>
        <v>0</v>
      </c>
      <c r="Z153" s="463">
        <f t="shared" si="42"/>
        <v>0</v>
      </c>
      <c r="AA153" s="438">
        <f t="shared" si="43"/>
        <v>0</v>
      </c>
      <c r="AB153" s="463">
        <f t="shared" si="44"/>
        <v>0</v>
      </c>
      <c r="AC153" s="380"/>
      <c r="AD153" s="365"/>
    </row>
    <row r="154" spans="1:30" s="362" customFormat="1">
      <c r="A154" s="370"/>
      <c r="B154" s="377" t="s">
        <v>30</v>
      </c>
      <c r="C154" s="438"/>
      <c r="D154" s="463"/>
      <c r="E154" s="438"/>
      <c r="F154" s="463"/>
      <c r="G154" s="463"/>
      <c r="H154" s="463"/>
      <c r="I154" s="499"/>
      <c r="J154" s="463"/>
      <c r="K154" s="438"/>
      <c r="L154" s="463"/>
      <c r="M154" s="438"/>
      <c r="N154" s="636"/>
      <c r="O154" s="508">
        <f>0.2/12*6</f>
        <v>0.1</v>
      </c>
      <c r="P154" s="438"/>
      <c r="Q154" s="463"/>
      <c r="R154" s="438"/>
      <c r="S154" s="463"/>
      <c r="T154" s="438"/>
      <c r="U154" s="463"/>
      <c r="V154" s="438"/>
      <c r="W154" s="636"/>
      <c r="X154" s="508">
        <f>0.2/12*3</f>
        <v>0.05</v>
      </c>
      <c r="Y154" s="434">
        <f>SUM('South Andaman:Nicobar'!Y154)</f>
        <v>0</v>
      </c>
      <c r="Z154" s="463">
        <f t="shared" si="42"/>
        <v>0</v>
      </c>
      <c r="AA154" s="438">
        <f t="shared" si="43"/>
        <v>0</v>
      </c>
      <c r="AB154" s="463">
        <f t="shared" si="44"/>
        <v>0</v>
      </c>
      <c r="AC154" s="380"/>
      <c r="AD154" s="365"/>
    </row>
    <row r="155" spans="1:30" s="362" customFormat="1">
      <c r="A155" s="370"/>
      <c r="B155" s="377" t="s">
        <v>31</v>
      </c>
      <c r="C155" s="438"/>
      <c r="D155" s="463"/>
      <c r="E155" s="438"/>
      <c r="F155" s="463"/>
      <c r="G155" s="463"/>
      <c r="H155" s="463"/>
      <c r="I155" s="499"/>
      <c r="J155" s="463"/>
      <c r="K155" s="438"/>
      <c r="L155" s="463"/>
      <c r="M155" s="438"/>
      <c r="N155" s="636"/>
      <c r="O155" s="508">
        <f>0.2/12*3</f>
        <v>0.05</v>
      </c>
      <c r="P155" s="438"/>
      <c r="Q155" s="463"/>
      <c r="R155" s="438"/>
      <c r="S155" s="463"/>
      <c r="T155" s="438"/>
      <c r="U155" s="463"/>
      <c r="V155" s="438"/>
      <c r="W155" s="636"/>
      <c r="X155" s="508"/>
      <c r="Y155" s="434">
        <f>SUM('South Andaman:Nicobar'!Y155)</f>
        <v>0</v>
      </c>
      <c r="Z155" s="463">
        <f t="shared" si="42"/>
        <v>0</v>
      </c>
      <c r="AA155" s="438">
        <f t="shared" si="43"/>
        <v>0</v>
      </c>
      <c r="AB155" s="463">
        <f t="shared" si="44"/>
        <v>0</v>
      </c>
      <c r="AC155" s="380"/>
      <c r="AD155" s="365"/>
    </row>
    <row r="156" spans="1:30" s="362" customFormat="1">
      <c r="A156" s="370"/>
      <c r="B156" s="434" t="s">
        <v>16</v>
      </c>
      <c r="C156" s="434"/>
      <c r="D156" s="467"/>
      <c r="E156" s="434"/>
      <c r="F156" s="467"/>
      <c r="G156" s="467"/>
      <c r="H156" s="467"/>
      <c r="I156" s="435"/>
      <c r="J156" s="467"/>
      <c r="K156" s="434"/>
      <c r="L156" s="467"/>
      <c r="M156" s="434"/>
      <c r="N156" s="538"/>
      <c r="O156" s="523"/>
      <c r="P156" s="434"/>
      <c r="Q156" s="467"/>
      <c r="R156" s="434"/>
      <c r="S156" s="467"/>
      <c r="T156" s="434"/>
      <c r="U156" s="467"/>
      <c r="V156" s="434"/>
      <c r="W156" s="538"/>
      <c r="X156" s="523"/>
      <c r="Y156" s="434">
        <f>SUM(Y152:Y155)</f>
        <v>0</v>
      </c>
      <c r="Z156" s="467">
        <f t="shared" ref="Z156:AB156" si="45">SUM(Z152:Z155)</f>
        <v>0</v>
      </c>
      <c r="AA156" s="434">
        <f t="shared" si="45"/>
        <v>0</v>
      </c>
      <c r="AB156" s="467">
        <f t="shared" si="45"/>
        <v>0</v>
      </c>
      <c r="AC156" s="436"/>
      <c r="AD156" s="365"/>
    </row>
    <row r="157" spans="1:30" s="362" customFormat="1" ht="37.5">
      <c r="A157" s="370">
        <f>+A151+0.01</f>
        <v>6.02</v>
      </c>
      <c r="B157" s="371" t="s">
        <v>32</v>
      </c>
      <c r="C157" s="434"/>
      <c r="D157" s="467"/>
      <c r="E157" s="434"/>
      <c r="F157" s="467"/>
      <c r="G157" s="467"/>
      <c r="H157" s="467"/>
      <c r="I157" s="435"/>
      <c r="J157" s="467"/>
      <c r="K157" s="434"/>
      <c r="L157" s="467"/>
      <c r="M157" s="434"/>
      <c r="N157" s="538"/>
      <c r="O157" s="523"/>
      <c r="P157" s="434"/>
      <c r="Q157" s="467"/>
      <c r="R157" s="434"/>
      <c r="S157" s="467"/>
      <c r="T157" s="434"/>
      <c r="U157" s="467"/>
      <c r="V157" s="434"/>
      <c r="W157" s="538"/>
      <c r="X157" s="523"/>
      <c r="Y157" s="434"/>
      <c r="Z157" s="467"/>
      <c r="AA157" s="434"/>
      <c r="AB157" s="467"/>
      <c r="AC157" s="374"/>
      <c r="AD157" s="365"/>
    </row>
    <row r="158" spans="1:30" s="362" customFormat="1">
      <c r="A158" s="370"/>
      <c r="B158" s="377" t="s">
        <v>28</v>
      </c>
      <c r="C158" s="438"/>
      <c r="D158" s="463"/>
      <c r="E158" s="438"/>
      <c r="F158" s="463"/>
      <c r="G158" s="463"/>
      <c r="H158" s="463"/>
      <c r="I158" s="499"/>
      <c r="J158" s="463"/>
      <c r="K158" s="438"/>
      <c r="L158" s="463"/>
      <c r="M158" s="438"/>
      <c r="N158" s="636"/>
      <c r="O158" s="508">
        <v>0.2</v>
      </c>
      <c r="P158" s="438"/>
      <c r="Q158" s="463"/>
      <c r="R158" s="438"/>
      <c r="S158" s="463"/>
      <c r="T158" s="438"/>
      <c r="U158" s="463"/>
      <c r="V158" s="438"/>
      <c r="W158" s="636"/>
      <c r="X158" s="508">
        <v>0.2</v>
      </c>
      <c r="Y158" s="434">
        <f>SUM('South Andaman:Nicobar'!Y158)</f>
        <v>0</v>
      </c>
      <c r="Z158" s="463">
        <f t="shared" ref="Z158:Z161" si="46">X158*Y158</f>
        <v>0</v>
      </c>
      <c r="AA158" s="438">
        <f t="shared" ref="AA158:AA161" si="47">Y158+V158+T158</f>
        <v>0</v>
      </c>
      <c r="AB158" s="463">
        <f t="shared" ref="AB158:AB161" si="48">Z158+W158+U158</f>
        <v>0</v>
      </c>
      <c r="AC158" s="380"/>
      <c r="AD158" s="365"/>
    </row>
    <row r="159" spans="1:30" s="362" customFormat="1">
      <c r="A159" s="370"/>
      <c r="B159" s="377" t="s">
        <v>29</v>
      </c>
      <c r="C159" s="438"/>
      <c r="D159" s="463"/>
      <c r="E159" s="438"/>
      <c r="F159" s="463"/>
      <c r="G159" s="463"/>
      <c r="H159" s="463"/>
      <c r="I159" s="499"/>
      <c r="J159" s="463"/>
      <c r="K159" s="438"/>
      <c r="L159" s="463"/>
      <c r="M159" s="438"/>
      <c r="N159" s="636"/>
      <c r="O159" s="508">
        <f>0.2/12*9</f>
        <v>0.15</v>
      </c>
      <c r="P159" s="438"/>
      <c r="Q159" s="463"/>
      <c r="R159" s="438"/>
      <c r="S159" s="463"/>
      <c r="T159" s="438"/>
      <c r="U159" s="463"/>
      <c r="V159" s="438"/>
      <c r="W159" s="636"/>
      <c r="X159" s="508">
        <v>0.15</v>
      </c>
      <c r="Y159" s="434">
        <f>SUM('South Andaman:Nicobar'!Y159)</f>
        <v>0</v>
      </c>
      <c r="Z159" s="463">
        <f t="shared" si="46"/>
        <v>0</v>
      </c>
      <c r="AA159" s="438">
        <f t="shared" si="47"/>
        <v>0</v>
      </c>
      <c r="AB159" s="463">
        <f t="shared" si="48"/>
        <v>0</v>
      </c>
      <c r="AC159" s="380"/>
      <c r="AD159" s="365"/>
    </row>
    <row r="160" spans="1:30" s="362" customFormat="1">
      <c r="A160" s="370"/>
      <c r="B160" s="377" t="s">
        <v>30</v>
      </c>
      <c r="C160" s="438"/>
      <c r="D160" s="463"/>
      <c r="E160" s="438"/>
      <c r="F160" s="463"/>
      <c r="G160" s="463"/>
      <c r="H160" s="463"/>
      <c r="I160" s="499"/>
      <c r="J160" s="463"/>
      <c r="K160" s="438"/>
      <c r="L160" s="463"/>
      <c r="M160" s="438"/>
      <c r="N160" s="636"/>
      <c r="O160" s="508">
        <f>0.2/12*6</f>
        <v>0.1</v>
      </c>
      <c r="P160" s="438"/>
      <c r="Q160" s="463"/>
      <c r="R160" s="438"/>
      <c r="S160" s="463"/>
      <c r="T160" s="438"/>
      <c r="U160" s="463"/>
      <c r="V160" s="438"/>
      <c r="W160" s="636"/>
      <c r="X160" s="508">
        <v>0.1</v>
      </c>
      <c r="Y160" s="434">
        <f>SUM('South Andaman:Nicobar'!Y160)</f>
        <v>0</v>
      </c>
      <c r="Z160" s="463">
        <f t="shared" si="46"/>
        <v>0</v>
      </c>
      <c r="AA160" s="438">
        <f t="shared" si="47"/>
        <v>0</v>
      </c>
      <c r="AB160" s="463">
        <f t="shared" si="48"/>
        <v>0</v>
      </c>
      <c r="AC160" s="380"/>
      <c r="AD160" s="365"/>
    </row>
    <row r="161" spans="1:30" s="362" customFormat="1">
      <c r="A161" s="370"/>
      <c r="B161" s="377" t="s">
        <v>31</v>
      </c>
      <c r="C161" s="438"/>
      <c r="D161" s="463"/>
      <c r="E161" s="438"/>
      <c r="F161" s="463"/>
      <c r="G161" s="463"/>
      <c r="H161" s="463"/>
      <c r="I161" s="499"/>
      <c r="J161" s="463"/>
      <c r="K161" s="438"/>
      <c r="L161" s="463"/>
      <c r="M161" s="438"/>
      <c r="N161" s="636"/>
      <c r="O161" s="508">
        <v>0.05</v>
      </c>
      <c r="P161" s="438"/>
      <c r="Q161" s="463"/>
      <c r="R161" s="438"/>
      <c r="S161" s="463"/>
      <c r="T161" s="438"/>
      <c r="U161" s="463"/>
      <c r="V161" s="438"/>
      <c r="W161" s="636"/>
      <c r="X161" s="508">
        <v>0.05</v>
      </c>
      <c r="Y161" s="434">
        <f>SUM('South Andaman:Nicobar'!Y161)</f>
        <v>0</v>
      </c>
      <c r="Z161" s="463">
        <f t="shared" si="46"/>
        <v>0</v>
      </c>
      <c r="AA161" s="438">
        <f t="shared" si="47"/>
        <v>0</v>
      </c>
      <c r="AB161" s="463">
        <f t="shared" si="48"/>
        <v>0</v>
      </c>
      <c r="AC161" s="380"/>
      <c r="AD161" s="365"/>
    </row>
    <row r="162" spans="1:30" s="362" customFormat="1">
      <c r="A162" s="370"/>
      <c r="B162" s="434" t="s">
        <v>16</v>
      </c>
      <c r="C162" s="434"/>
      <c r="D162" s="467"/>
      <c r="E162" s="434"/>
      <c r="F162" s="467"/>
      <c r="G162" s="467"/>
      <c r="H162" s="467"/>
      <c r="I162" s="435"/>
      <c r="J162" s="467"/>
      <c r="K162" s="434"/>
      <c r="L162" s="467"/>
      <c r="M162" s="434"/>
      <c r="N162" s="538"/>
      <c r="O162" s="523"/>
      <c r="P162" s="434"/>
      <c r="Q162" s="467"/>
      <c r="R162" s="434"/>
      <c r="S162" s="467"/>
      <c r="T162" s="434"/>
      <c r="U162" s="467"/>
      <c r="V162" s="434"/>
      <c r="W162" s="538"/>
      <c r="X162" s="523"/>
      <c r="Y162" s="434">
        <f>SUM(Y158:Y161)</f>
        <v>0</v>
      </c>
      <c r="Z162" s="467">
        <f t="shared" ref="Z162" si="49">SUM(Z158:Z161)</f>
        <v>0</v>
      </c>
      <c r="AA162" s="434">
        <f t="shared" ref="AA162" si="50">SUM(AA158:AA161)</f>
        <v>0</v>
      </c>
      <c r="AB162" s="467">
        <f t="shared" ref="AB162" si="51">SUM(AB158:AB161)</f>
        <v>0</v>
      </c>
      <c r="AC162" s="436"/>
      <c r="AD162" s="365"/>
    </row>
    <row r="163" spans="1:30" s="362" customFormat="1">
      <c r="A163" s="370">
        <v>6.03</v>
      </c>
      <c r="B163" s="371" t="s">
        <v>33</v>
      </c>
      <c r="C163" s="434"/>
      <c r="D163" s="467"/>
      <c r="E163" s="434"/>
      <c r="F163" s="467"/>
      <c r="G163" s="467"/>
      <c r="H163" s="467"/>
      <c r="I163" s="435"/>
      <c r="J163" s="467"/>
      <c r="K163" s="434"/>
      <c r="L163" s="467"/>
      <c r="M163" s="434"/>
      <c r="N163" s="538"/>
      <c r="O163" s="523"/>
      <c r="P163" s="434"/>
      <c r="Q163" s="467"/>
      <c r="R163" s="434"/>
      <c r="S163" s="467"/>
      <c r="T163" s="434"/>
      <c r="U163" s="467"/>
      <c r="V163" s="434"/>
      <c r="W163" s="538"/>
      <c r="X163" s="523"/>
      <c r="Y163" s="434"/>
      <c r="Z163" s="467"/>
      <c r="AA163" s="434"/>
      <c r="AB163" s="467"/>
      <c r="AC163" s="374"/>
      <c r="AD163" s="365"/>
    </row>
    <row r="164" spans="1:30" s="362" customFormat="1">
      <c r="A164" s="370"/>
      <c r="B164" s="377" t="s">
        <v>28</v>
      </c>
      <c r="C164" s="438"/>
      <c r="D164" s="463"/>
      <c r="E164" s="438"/>
      <c r="F164" s="463"/>
      <c r="G164" s="463"/>
      <c r="H164" s="463"/>
      <c r="I164" s="499"/>
      <c r="J164" s="463"/>
      <c r="K164" s="438"/>
      <c r="L164" s="463"/>
      <c r="M164" s="438"/>
      <c r="N164" s="636"/>
      <c r="O164" s="509">
        <v>0.06</v>
      </c>
      <c r="P164" s="438"/>
      <c r="Q164" s="463"/>
      <c r="R164" s="438"/>
      <c r="S164" s="463"/>
      <c r="T164" s="438"/>
      <c r="U164" s="463"/>
      <c r="V164" s="438"/>
      <c r="W164" s="636"/>
      <c r="X164" s="509">
        <v>0.06</v>
      </c>
      <c r="Y164" s="434">
        <f>SUM('South Andaman:Nicobar'!Y164)</f>
        <v>0</v>
      </c>
      <c r="Z164" s="463">
        <f t="shared" ref="Z164:Z167" si="52">X164*Y164</f>
        <v>0</v>
      </c>
      <c r="AA164" s="438">
        <f t="shared" ref="AA164:AA167" si="53">Y164+V164+T164</f>
        <v>0</v>
      </c>
      <c r="AB164" s="463">
        <f t="shared" ref="AB164:AB167" si="54">Z164+W164+U164</f>
        <v>0</v>
      </c>
      <c r="AC164" s="380"/>
      <c r="AD164" s="365"/>
    </row>
    <row r="165" spans="1:30" s="362" customFormat="1">
      <c r="A165" s="370"/>
      <c r="B165" s="377" t="s">
        <v>29</v>
      </c>
      <c r="C165" s="438"/>
      <c r="D165" s="463"/>
      <c r="E165" s="438"/>
      <c r="F165" s="463"/>
      <c r="G165" s="463"/>
      <c r="H165" s="463"/>
      <c r="I165" s="499"/>
      <c r="J165" s="463"/>
      <c r="K165" s="438"/>
      <c r="L165" s="463"/>
      <c r="M165" s="438"/>
      <c r="N165" s="636"/>
      <c r="O165" s="509">
        <f>0.06/12*9</f>
        <v>4.4999999999999998E-2</v>
      </c>
      <c r="P165" s="438"/>
      <c r="Q165" s="463"/>
      <c r="R165" s="438"/>
      <c r="S165" s="463"/>
      <c r="T165" s="438"/>
      <c r="U165" s="463"/>
      <c r="V165" s="438"/>
      <c r="W165" s="636"/>
      <c r="X165" s="509">
        <v>4.4999999999999998E-2</v>
      </c>
      <c r="Y165" s="434">
        <f>SUM('South Andaman:Nicobar'!Y165)</f>
        <v>0</v>
      </c>
      <c r="Z165" s="463">
        <f t="shared" si="52"/>
        <v>0</v>
      </c>
      <c r="AA165" s="438">
        <f t="shared" si="53"/>
        <v>0</v>
      </c>
      <c r="AB165" s="463">
        <f t="shared" si="54"/>
        <v>0</v>
      </c>
      <c r="AC165" s="380"/>
      <c r="AD165" s="365"/>
    </row>
    <row r="166" spans="1:30" s="362" customFormat="1">
      <c r="A166" s="370"/>
      <c r="B166" s="377" t="s">
        <v>30</v>
      </c>
      <c r="C166" s="438"/>
      <c r="D166" s="463"/>
      <c r="E166" s="438"/>
      <c r="F166" s="463"/>
      <c r="G166" s="463"/>
      <c r="H166" s="463"/>
      <c r="I166" s="499"/>
      <c r="J166" s="463"/>
      <c r="K166" s="438"/>
      <c r="L166" s="463"/>
      <c r="M166" s="438"/>
      <c r="N166" s="636"/>
      <c r="O166" s="509">
        <f>0.06/12*6</f>
        <v>0.03</v>
      </c>
      <c r="P166" s="438"/>
      <c r="Q166" s="463"/>
      <c r="R166" s="438"/>
      <c r="S166" s="463"/>
      <c r="T166" s="438"/>
      <c r="U166" s="463"/>
      <c r="V166" s="438"/>
      <c r="W166" s="636"/>
      <c r="X166" s="509">
        <v>0.03</v>
      </c>
      <c r="Y166" s="434">
        <f>SUM('South Andaman:Nicobar'!Y166)</f>
        <v>0</v>
      </c>
      <c r="Z166" s="463">
        <f t="shared" si="52"/>
        <v>0</v>
      </c>
      <c r="AA166" s="438">
        <f t="shared" si="53"/>
        <v>0</v>
      </c>
      <c r="AB166" s="463">
        <f t="shared" si="54"/>
        <v>0</v>
      </c>
      <c r="AC166" s="380"/>
      <c r="AD166" s="365"/>
    </row>
    <row r="167" spans="1:30" s="362" customFormat="1">
      <c r="A167" s="370"/>
      <c r="B167" s="377" t="s">
        <v>31</v>
      </c>
      <c r="C167" s="438"/>
      <c r="D167" s="463"/>
      <c r="E167" s="438"/>
      <c r="F167" s="463"/>
      <c r="G167" s="463"/>
      <c r="H167" s="463"/>
      <c r="I167" s="499"/>
      <c r="J167" s="463"/>
      <c r="K167" s="438"/>
      <c r="L167" s="463"/>
      <c r="M167" s="438"/>
      <c r="N167" s="636"/>
      <c r="O167" s="509">
        <f>0.06/12*3</f>
        <v>1.4999999999999999E-2</v>
      </c>
      <c r="P167" s="438"/>
      <c r="Q167" s="463"/>
      <c r="R167" s="438"/>
      <c r="S167" s="463"/>
      <c r="T167" s="438"/>
      <c r="U167" s="463"/>
      <c r="V167" s="438"/>
      <c r="W167" s="636"/>
      <c r="X167" s="509">
        <v>1.4999999999999999E-2</v>
      </c>
      <c r="Y167" s="434">
        <f>SUM('South Andaman:Nicobar'!Y167)</f>
        <v>0</v>
      </c>
      <c r="Z167" s="463">
        <f t="shared" si="52"/>
        <v>0</v>
      </c>
      <c r="AA167" s="438">
        <f t="shared" si="53"/>
        <v>0</v>
      </c>
      <c r="AB167" s="463">
        <f t="shared" si="54"/>
        <v>0</v>
      </c>
      <c r="AC167" s="380"/>
      <c r="AD167" s="365"/>
    </row>
    <row r="168" spans="1:30" s="362" customFormat="1">
      <c r="A168" s="370"/>
      <c r="B168" s="434" t="s">
        <v>16</v>
      </c>
      <c r="C168" s="434"/>
      <c r="D168" s="467"/>
      <c r="E168" s="434"/>
      <c r="F168" s="467"/>
      <c r="G168" s="467"/>
      <c r="H168" s="467"/>
      <c r="I168" s="435"/>
      <c r="J168" s="467"/>
      <c r="K168" s="434"/>
      <c r="L168" s="467"/>
      <c r="M168" s="434"/>
      <c r="N168" s="538"/>
      <c r="O168" s="523"/>
      <c r="P168" s="434"/>
      <c r="Q168" s="467"/>
      <c r="R168" s="434"/>
      <c r="S168" s="467"/>
      <c r="T168" s="434"/>
      <c r="U168" s="467"/>
      <c r="V168" s="434"/>
      <c r="W168" s="538"/>
      <c r="X168" s="523"/>
      <c r="Y168" s="434">
        <f>SUM(Y164:Y167)</f>
        <v>0</v>
      </c>
      <c r="Z168" s="467">
        <f t="shared" ref="Z168" si="55">SUM(Z164:Z167)</f>
        <v>0</v>
      </c>
      <c r="AA168" s="434">
        <f t="shared" ref="AA168" si="56">SUM(AA164:AA167)</f>
        <v>0</v>
      </c>
      <c r="AB168" s="467">
        <f t="shared" ref="AB168" si="57">SUM(AB164:AB167)</f>
        <v>0</v>
      </c>
      <c r="AC168" s="436"/>
      <c r="AD168" s="365"/>
    </row>
    <row r="169" spans="1:30" s="362" customFormat="1" ht="56.25">
      <c r="A169" s="370">
        <v>6.04</v>
      </c>
      <c r="B169" s="371" t="s">
        <v>34</v>
      </c>
      <c r="C169" s="434"/>
      <c r="D169" s="467"/>
      <c r="E169" s="434"/>
      <c r="F169" s="467"/>
      <c r="G169" s="467"/>
      <c r="H169" s="467"/>
      <c r="I169" s="435"/>
      <c r="J169" s="467"/>
      <c r="K169" s="434"/>
      <c r="L169" s="467"/>
      <c r="M169" s="434"/>
      <c r="N169" s="538"/>
      <c r="O169" s="523"/>
      <c r="P169" s="434"/>
      <c r="Q169" s="467"/>
      <c r="R169" s="434"/>
      <c r="S169" s="467"/>
      <c r="T169" s="434"/>
      <c r="U169" s="467"/>
      <c r="V169" s="434"/>
      <c r="W169" s="538"/>
      <c r="X169" s="523"/>
      <c r="Y169" s="434"/>
      <c r="Z169" s="467"/>
      <c r="AA169" s="434"/>
      <c r="AB169" s="467"/>
      <c r="AC169" s="374"/>
      <c r="AD169" s="365"/>
    </row>
    <row r="170" spans="1:30" s="362" customFormat="1">
      <c r="A170" s="370"/>
      <c r="B170" s="377" t="s">
        <v>28</v>
      </c>
      <c r="C170" s="438"/>
      <c r="D170" s="463"/>
      <c r="E170" s="438"/>
      <c r="F170" s="463"/>
      <c r="G170" s="463"/>
      <c r="H170" s="463"/>
      <c r="I170" s="499"/>
      <c r="J170" s="463"/>
      <c r="K170" s="438"/>
      <c r="L170" s="463"/>
      <c r="M170" s="438"/>
      <c r="N170" s="636"/>
      <c r="O170" s="509">
        <f>0.06</f>
        <v>0.06</v>
      </c>
      <c r="P170" s="438"/>
      <c r="Q170" s="463"/>
      <c r="R170" s="438"/>
      <c r="S170" s="463"/>
      <c r="T170" s="438"/>
      <c r="U170" s="463"/>
      <c r="V170" s="438"/>
      <c r="W170" s="636"/>
      <c r="X170" s="509">
        <v>0.06</v>
      </c>
      <c r="Y170" s="434">
        <f>SUM('South Andaman:Nicobar'!Y170)</f>
        <v>0</v>
      </c>
      <c r="Z170" s="463">
        <f t="shared" ref="Z170:Z173" si="58">X170*Y170</f>
        <v>0</v>
      </c>
      <c r="AA170" s="438">
        <f t="shared" ref="AA170:AA173" si="59">Y170+V170+T170</f>
        <v>0</v>
      </c>
      <c r="AB170" s="463">
        <f t="shared" ref="AB170:AB173" si="60">Z170+W170+U170</f>
        <v>0</v>
      </c>
      <c r="AC170" s="380"/>
      <c r="AD170" s="365"/>
    </row>
    <row r="171" spans="1:30" s="362" customFormat="1">
      <c r="A171" s="370"/>
      <c r="B171" s="377" t="s">
        <v>29</v>
      </c>
      <c r="C171" s="438"/>
      <c r="D171" s="463"/>
      <c r="E171" s="438"/>
      <c r="F171" s="463"/>
      <c r="G171" s="463"/>
      <c r="H171" s="463"/>
      <c r="I171" s="499"/>
      <c r="J171" s="463"/>
      <c r="K171" s="438"/>
      <c r="L171" s="463"/>
      <c r="M171" s="438"/>
      <c r="N171" s="636"/>
      <c r="O171" s="509">
        <f>0.06/12*9</f>
        <v>4.4999999999999998E-2</v>
      </c>
      <c r="P171" s="438"/>
      <c r="Q171" s="463"/>
      <c r="R171" s="438"/>
      <c r="S171" s="463"/>
      <c r="T171" s="438"/>
      <c r="U171" s="463"/>
      <c r="V171" s="438"/>
      <c r="W171" s="636"/>
      <c r="X171" s="509">
        <v>4.4999999999999998E-2</v>
      </c>
      <c r="Y171" s="434">
        <f>SUM('South Andaman:Nicobar'!Y171)</f>
        <v>0</v>
      </c>
      <c r="Z171" s="463">
        <f t="shared" si="58"/>
        <v>0</v>
      </c>
      <c r="AA171" s="438">
        <f t="shared" si="59"/>
        <v>0</v>
      </c>
      <c r="AB171" s="463">
        <f t="shared" si="60"/>
        <v>0</v>
      </c>
      <c r="AC171" s="380"/>
      <c r="AD171" s="365"/>
    </row>
    <row r="172" spans="1:30" s="362" customFormat="1">
      <c r="A172" s="370"/>
      <c r="B172" s="377" t="s">
        <v>30</v>
      </c>
      <c r="C172" s="438"/>
      <c r="D172" s="463"/>
      <c r="E172" s="438"/>
      <c r="F172" s="463"/>
      <c r="G172" s="463"/>
      <c r="H172" s="463"/>
      <c r="I172" s="499"/>
      <c r="J172" s="463"/>
      <c r="K172" s="438"/>
      <c r="L172" s="463"/>
      <c r="M172" s="438"/>
      <c r="N172" s="636"/>
      <c r="O172" s="509">
        <f>0.06/12*6</f>
        <v>0.03</v>
      </c>
      <c r="P172" s="438"/>
      <c r="Q172" s="463"/>
      <c r="R172" s="438"/>
      <c r="S172" s="463"/>
      <c r="T172" s="438"/>
      <c r="U172" s="463"/>
      <c r="V172" s="438"/>
      <c r="W172" s="636"/>
      <c r="X172" s="509">
        <v>0.03</v>
      </c>
      <c r="Y172" s="434">
        <f>SUM('South Andaman:Nicobar'!Y172)</f>
        <v>0</v>
      </c>
      <c r="Z172" s="463">
        <f t="shared" si="58"/>
        <v>0</v>
      </c>
      <c r="AA172" s="438">
        <f t="shared" si="59"/>
        <v>0</v>
      </c>
      <c r="AB172" s="463">
        <f t="shared" si="60"/>
        <v>0</v>
      </c>
      <c r="AC172" s="380"/>
      <c r="AD172" s="365"/>
    </row>
    <row r="173" spans="1:30" s="362" customFormat="1">
      <c r="A173" s="370"/>
      <c r="B173" s="377" t="s">
        <v>31</v>
      </c>
      <c r="C173" s="438"/>
      <c r="D173" s="463"/>
      <c r="E173" s="438"/>
      <c r="F173" s="463"/>
      <c r="G173" s="463"/>
      <c r="H173" s="463"/>
      <c r="I173" s="499"/>
      <c r="J173" s="463"/>
      <c r="K173" s="438"/>
      <c r="L173" s="463"/>
      <c r="M173" s="438"/>
      <c r="N173" s="636"/>
      <c r="O173" s="509">
        <f>0.06/12*3</f>
        <v>1.4999999999999999E-2</v>
      </c>
      <c r="P173" s="438"/>
      <c r="Q173" s="463"/>
      <c r="R173" s="438"/>
      <c r="S173" s="463"/>
      <c r="T173" s="438"/>
      <c r="U173" s="463"/>
      <c r="V173" s="438"/>
      <c r="W173" s="636"/>
      <c r="X173" s="509">
        <v>1.4999999999999999E-2</v>
      </c>
      <c r="Y173" s="434">
        <f>SUM('South Andaman:Nicobar'!Y173)</f>
        <v>0</v>
      </c>
      <c r="Z173" s="463">
        <f t="shared" si="58"/>
        <v>0</v>
      </c>
      <c r="AA173" s="438">
        <f t="shared" si="59"/>
        <v>0</v>
      </c>
      <c r="AB173" s="463">
        <f t="shared" si="60"/>
        <v>0</v>
      </c>
      <c r="AC173" s="380"/>
      <c r="AD173" s="365"/>
    </row>
    <row r="174" spans="1:30" s="362" customFormat="1">
      <c r="A174" s="370"/>
      <c r="B174" s="434" t="s">
        <v>16</v>
      </c>
      <c r="C174" s="434"/>
      <c r="D174" s="467"/>
      <c r="E174" s="434"/>
      <c r="F174" s="467"/>
      <c r="G174" s="467"/>
      <c r="H174" s="467"/>
      <c r="I174" s="435"/>
      <c r="J174" s="467"/>
      <c r="K174" s="434"/>
      <c r="L174" s="467"/>
      <c r="M174" s="434"/>
      <c r="N174" s="538"/>
      <c r="O174" s="523"/>
      <c r="P174" s="434"/>
      <c r="Q174" s="467"/>
      <c r="R174" s="434"/>
      <c r="S174" s="467"/>
      <c r="T174" s="434"/>
      <c r="U174" s="467"/>
      <c r="V174" s="434"/>
      <c r="W174" s="538"/>
      <c r="X174" s="523"/>
      <c r="Y174" s="434">
        <f>SUM(Y170:Y173)</f>
        <v>0</v>
      </c>
      <c r="Z174" s="467">
        <f t="shared" ref="Z174" si="61">SUM(Z170:Z173)</f>
        <v>0</v>
      </c>
      <c r="AA174" s="434">
        <f t="shared" ref="AA174" si="62">SUM(AA170:AA173)</f>
        <v>0</v>
      </c>
      <c r="AB174" s="467">
        <f t="shared" ref="AB174" si="63">SUM(AB170:AB173)</f>
        <v>0</v>
      </c>
      <c r="AC174" s="436"/>
      <c r="AD174" s="365"/>
    </row>
    <row r="175" spans="1:30" s="362" customFormat="1">
      <c r="A175" s="370">
        <v>6.05</v>
      </c>
      <c r="B175" s="371" t="s">
        <v>35</v>
      </c>
      <c r="C175" s="434"/>
      <c r="D175" s="467"/>
      <c r="E175" s="434"/>
      <c r="F175" s="467"/>
      <c r="G175" s="467"/>
      <c r="H175" s="467"/>
      <c r="I175" s="435"/>
      <c r="J175" s="467"/>
      <c r="K175" s="434"/>
      <c r="L175" s="467"/>
      <c r="M175" s="434"/>
      <c r="N175" s="538"/>
      <c r="O175" s="523"/>
      <c r="P175" s="434"/>
      <c r="Q175" s="467"/>
      <c r="R175" s="434"/>
      <c r="S175" s="467"/>
      <c r="T175" s="434"/>
      <c r="U175" s="467"/>
      <c r="V175" s="434"/>
      <c r="W175" s="538"/>
      <c r="X175" s="523"/>
      <c r="Y175" s="434"/>
      <c r="Z175" s="467"/>
      <c r="AA175" s="434"/>
      <c r="AB175" s="467"/>
      <c r="AC175" s="374"/>
      <c r="AD175" s="365"/>
    </row>
    <row r="176" spans="1:30" s="362" customFormat="1">
      <c r="A176" s="370"/>
      <c r="B176" s="377" t="s">
        <v>28</v>
      </c>
      <c r="C176" s="438"/>
      <c r="D176" s="463"/>
      <c r="E176" s="438"/>
      <c r="F176" s="463"/>
      <c r="G176" s="463"/>
      <c r="H176" s="463"/>
      <c r="I176" s="499"/>
      <c r="J176" s="463"/>
      <c r="K176" s="438"/>
      <c r="L176" s="463"/>
      <c r="M176" s="438"/>
      <c r="N176" s="636"/>
      <c r="O176" s="509">
        <f>0.06</f>
        <v>0.06</v>
      </c>
      <c r="P176" s="438"/>
      <c r="Q176" s="463"/>
      <c r="R176" s="438"/>
      <c r="S176" s="463"/>
      <c r="T176" s="438"/>
      <c r="U176" s="463"/>
      <c r="V176" s="438"/>
      <c r="W176" s="636"/>
      <c r="X176" s="509">
        <v>0.06</v>
      </c>
      <c r="Y176" s="434">
        <f>SUM('South Andaman:Nicobar'!Y176)</f>
        <v>0</v>
      </c>
      <c r="Z176" s="463">
        <f t="shared" ref="Z176:Z179" si="64">X176*Y176</f>
        <v>0</v>
      </c>
      <c r="AA176" s="438">
        <f t="shared" ref="AA176:AA179" si="65">Y176+V176+T176</f>
        <v>0</v>
      </c>
      <c r="AB176" s="463">
        <f t="shared" ref="AB176:AB179" si="66">Z176+W176+U176</f>
        <v>0</v>
      </c>
      <c r="AC176" s="380"/>
      <c r="AD176" s="365"/>
    </row>
    <row r="177" spans="1:30" s="362" customFormat="1">
      <c r="A177" s="370"/>
      <c r="B177" s="377" t="s">
        <v>29</v>
      </c>
      <c r="C177" s="438"/>
      <c r="D177" s="463"/>
      <c r="E177" s="438"/>
      <c r="F177" s="463"/>
      <c r="G177" s="463"/>
      <c r="H177" s="463"/>
      <c r="I177" s="499"/>
      <c r="J177" s="463"/>
      <c r="K177" s="438"/>
      <c r="L177" s="463"/>
      <c r="M177" s="438"/>
      <c r="N177" s="636"/>
      <c r="O177" s="509">
        <f>0.06/12*9</f>
        <v>4.4999999999999998E-2</v>
      </c>
      <c r="P177" s="438"/>
      <c r="Q177" s="463"/>
      <c r="R177" s="438"/>
      <c r="S177" s="463"/>
      <c r="T177" s="438"/>
      <c r="U177" s="463"/>
      <c r="V177" s="438"/>
      <c r="W177" s="636"/>
      <c r="X177" s="509">
        <v>4.4999999999999998E-2</v>
      </c>
      <c r="Y177" s="434">
        <f>SUM('South Andaman:Nicobar'!Y177)</f>
        <v>0</v>
      </c>
      <c r="Z177" s="463">
        <f t="shared" si="64"/>
        <v>0</v>
      </c>
      <c r="AA177" s="438">
        <f t="shared" si="65"/>
        <v>0</v>
      </c>
      <c r="AB177" s="463">
        <f t="shared" si="66"/>
        <v>0</v>
      </c>
      <c r="AC177" s="380"/>
      <c r="AD177" s="365"/>
    </row>
    <row r="178" spans="1:30" s="362" customFormat="1">
      <c r="A178" s="370"/>
      <c r="B178" s="377" t="s">
        <v>30</v>
      </c>
      <c r="C178" s="438"/>
      <c r="D178" s="463"/>
      <c r="E178" s="438"/>
      <c r="F178" s="463"/>
      <c r="G178" s="463"/>
      <c r="H178" s="463"/>
      <c r="I178" s="499"/>
      <c r="J178" s="463"/>
      <c r="K178" s="438"/>
      <c r="L178" s="463"/>
      <c r="M178" s="438"/>
      <c r="N178" s="636"/>
      <c r="O178" s="509">
        <f>0.06/12*6</f>
        <v>0.03</v>
      </c>
      <c r="P178" s="438"/>
      <c r="Q178" s="463"/>
      <c r="R178" s="438"/>
      <c r="S178" s="463"/>
      <c r="T178" s="438"/>
      <c r="U178" s="463"/>
      <c r="V178" s="438"/>
      <c r="W178" s="636"/>
      <c r="X178" s="509">
        <v>0.03</v>
      </c>
      <c r="Y178" s="434">
        <f>SUM('South Andaman:Nicobar'!Y178)</f>
        <v>0</v>
      </c>
      <c r="Z178" s="463">
        <f t="shared" si="64"/>
        <v>0</v>
      </c>
      <c r="AA178" s="438">
        <f t="shared" si="65"/>
        <v>0</v>
      </c>
      <c r="AB178" s="463">
        <f t="shared" si="66"/>
        <v>0</v>
      </c>
      <c r="AC178" s="380"/>
      <c r="AD178" s="365"/>
    </row>
    <row r="179" spans="1:30" s="362" customFormat="1">
      <c r="A179" s="370"/>
      <c r="B179" s="377" t="s">
        <v>31</v>
      </c>
      <c r="C179" s="438"/>
      <c r="D179" s="463"/>
      <c r="E179" s="438"/>
      <c r="F179" s="463"/>
      <c r="G179" s="463"/>
      <c r="H179" s="463"/>
      <c r="I179" s="499"/>
      <c r="J179" s="463"/>
      <c r="K179" s="438"/>
      <c r="L179" s="463"/>
      <c r="M179" s="438"/>
      <c r="N179" s="636"/>
      <c r="O179" s="509">
        <f>0.06/12*3</f>
        <v>1.4999999999999999E-2</v>
      </c>
      <c r="P179" s="438"/>
      <c r="Q179" s="463"/>
      <c r="R179" s="438"/>
      <c r="S179" s="463"/>
      <c r="T179" s="438"/>
      <c r="U179" s="463"/>
      <c r="V179" s="438"/>
      <c r="W179" s="636"/>
      <c r="X179" s="509">
        <v>1.4999999999999999E-2</v>
      </c>
      <c r="Y179" s="434">
        <f>SUM('South Andaman:Nicobar'!Y179)</f>
        <v>0</v>
      </c>
      <c r="Z179" s="463">
        <f t="shared" si="64"/>
        <v>0</v>
      </c>
      <c r="AA179" s="438">
        <f t="shared" si="65"/>
        <v>0</v>
      </c>
      <c r="AB179" s="463">
        <f t="shared" si="66"/>
        <v>0</v>
      </c>
      <c r="AC179" s="380"/>
      <c r="AD179" s="365"/>
    </row>
    <row r="180" spans="1:30" s="362" customFormat="1">
      <c r="A180" s="370"/>
      <c r="B180" s="434" t="s">
        <v>36</v>
      </c>
      <c r="C180" s="434"/>
      <c r="D180" s="467"/>
      <c r="E180" s="434"/>
      <c r="F180" s="467"/>
      <c r="G180" s="467"/>
      <c r="H180" s="467"/>
      <c r="I180" s="435"/>
      <c r="J180" s="467"/>
      <c r="K180" s="434"/>
      <c r="L180" s="467"/>
      <c r="M180" s="434"/>
      <c r="N180" s="538"/>
      <c r="O180" s="523"/>
      <c r="P180" s="434"/>
      <c r="Q180" s="467"/>
      <c r="R180" s="434"/>
      <c r="S180" s="467"/>
      <c r="T180" s="434"/>
      <c r="U180" s="467"/>
      <c r="V180" s="434"/>
      <c r="W180" s="538"/>
      <c r="X180" s="523"/>
      <c r="Y180" s="434">
        <f>SUM(Y176:Y179)</f>
        <v>0</v>
      </c>
      <c r="Z180" s="467">
        <f t="shared" ref="Z180" si="67">SUM(Z176:Z179)</f>
        <v>0</v>
      </c>
      <c r="AA180" s="434">
        <f t="shared" ref="AA180" si="68">SUM(AA176:AA179)</f>
        <v>0</v>
      </c>
      <c r="AB180" s="467">
        <f t="shared" ref="AB180" si="69">SUM(AB176:AB179)</f>
        <v>0</v>
      </c>
      <c r="AC180" s="436"/>
      <c r="AD180" s="365"/>
    </row>
    <row r="181" spans="1:30" s="362" customFormat="1" ht="37.5">
      <c r="A181" s="370">
        <v>6.06</v>
      </c>
      <c r="B181" s="371" t="s">
        <v>37</v>
      </c>
      <c r="C181" s="434"/>
      <c r="D181" s="467"/>
      <c r="E181" s="434"/>
      <c r="F181" s="467"/>
      <c r="G181" s="467"/>
      <c r="H181" s="467"/>
      <c r="I181" s="435"/>
      <c r="J181" s="467"/>
      <c r="K181" s="434"/>
      <c r="L181" s="467"/>
      <c r="M181" s="434"/>
      <c r="N181" s="538"/>
      <c r="O181" s="523"/>
      <c r="P181" s="434"/>
      <c r="Q181" s="467"/>
      <c r="R181" s="434"/>
      <c r="S181" s="467"/>
      <c r="T181" s="434"/>
      <c r="U181" s="467"/>
      <c r="V181" s="434"/>
      <c r="W181" s="538"/>
      <c r="X181" s="523"/>
      <c r="Y181" s="434"/>
      <c r="Z181" s="467"/>
      <c r="AA181" s="434"/>
      <c r="AB181" s="467"/>
      <c r="AC181" s="374"/>
      <c r="AD181" s="365"/>
    </row>
    <row r="182" spans="1:30" s="362" customFormat="1">
      <c r="A182" s="370"/>
      <c r="B182" s="377" t="s">
        <v>28</v>
      </c>
      <c r="C182" s="438"/>
      <c r="D182" s="463"/>
      <c r="E182" s="438"/>
      <c r="F182" s="463"/>
      <c r="G182" s="463"/>
      <c r="H182" s="463"/>
      <c r="I182" s="499"/>
      <c r="J182" s="463"/>
      <c r="K182" s="438"/>
      <c r="L182" s="463"/>
      <c r="M182" s="438"/>
      <c r="N182" s="636"/>
      <c r="O182" s="508">
        <v>0.2</v>
      </c>
      <c r="P182" s="438"/>
      <c r="Q182" s="463"/>
      <c r="R182" s="438"/>
      <c r="S182" s="463"/>
      <c r="T182" s="438"/>
      <c r="U182" s="463"/>
      <c r="V182" s="438"/>
      <c r="W182" s="636"/>
      <c r="X182" s="508">
        <v>0.2</v>
      </c>
      <c r="Y182" s="434">
        <f>SUM('South Andaman:Nicobar'!Y182)</f>
        <v>0</v>
      </c>
      <c r="Z182" s="463">
        <f t="shared" ref="Z182:Z185" si="70">X182*Y182</f>
        <v>0</v>
      </c>
      <c r="AA182" s="438">
        <f t="shared" ref="AA182:AA185" si="71">Y182+V182+T182</f>
        <v>0</v>
      </c>
      <c r="AB182" s="463">
        <f t="shared" ref="AB182:AB185" si="72">Z182+W182+U182</f>
        <v>0</v>
      </c>
      <c r="AC182" s="380"/>
      <c r="AD182" s="365"/>
    </row>
    <row r="183" spans="1:30" s="362" customFormat="1">
      <c r="A183" s="370"/>
      <c r="B183" s="377" t="s">
        <v>29</v>
      </c>
      <c r="C183" s="438"/>
      <c r="D183" s="463"/>
      <c r="E183" s="438"/>
      <c r="F183" s="463"/>
      <c r="G183" s="463"/>
      <c r="H183" s="463"/>
      <c r="I183" s="499"/>
      <c r="J183" s="463"/>
      <c r="K183" s="438"/>
      <c r="L183" s="463"/>
      <c r="M183" s="438"/>
      <c r="N183" s="636"/>
      <c r="O183" s="508">
        <f>0.2/12*9</f>
        <v>0.15</v>
      </c>
      <c r="P183" s="438"/>
      <c r="Q183" s="463"/>
      <c r="R183" s="438"/>
      <c r="S183" s="463"/>
      <c r="T183" s="438"/>
      <c r="U183" s="463"/>
      <c r="V183" s="438"/>
      <c r="W183" s="636"/>
      <c r="X183" s="508">
        <v>0.15</v>
      </c>
      <c r="Y183" s="434">
        <f>SUM('South Andaman:Nicobar'!Y183)</f>
        <v>0</v>
      </c>
      <c r="Z183" s="463">
        <f t="shared" si="70"/>
        <v>0</v>
      </c>
      <c r="AA183" s="438">
        <f t="shared" si="71"/>
        <v>0</v>
      </c>
      <c r="AB183" s="463">
        <f t="shared" si="72"/>
        <v>0</v>
      </c>
      <c r="AC183" s="380"/>
      <c r="AD183" s="365"/>
    </row>
    <row r="184" spans="1:30" s="362" customFormat="1">
      <c r="A184" s="370"/>
      <c r="B184" s="377" t="s">
        <v>30</v>
      </c>
      <c r="C184" s="438"/>
      <c r="D184" s="463"/>
      <c r="E184" s="438"/>
      <c r="F184" s="463"/>
      <c r="G184" s="463"/>
      <c r="H184" s="463"/>
      <c r="I184" s="499"/>
      <c r="J184" s="463"/>
      <c r="K184" s="438"/>
      <c r="L184" s="463"/>
      <c r="M184" s="438"/>
      <c r="N184" s="636"/>
      <c r="O184" s="508">
        <f>0.2/12*6</f>
        <v>0.1</v>
      </c>
      <c r="P184" s="438"/>
      <c r="Q184" s="463"/>
      <c r="R184" s="438"/>
      <c r="S184" s="463"/>
      <c r="T184" s="438"/>
      <c r="U184" s="463"/>
      <c r="V184" s="438"/>
      <c r="W184" s="636"/>
      <c r="X184" s="508">
        <v>0.1</v>
      </c>
      <c r="Y184" s="434">
        <f>SUM('South Andaman:Nicobar'!Y184)</f>
        <v>0</v>
      </c>
      <c r="Z184" s="463">
        <f t="shared" si="70"/>
        <v>0</v>
      </c>
      <c r="AA184" s="438">
        <f t="shared" si="71"/>
        <v>0</v>
      </c>
      <c r="AB184" s="463">
        <f t="shared" si="72"/>
        <v>0</v>
      </c>
      <c r="AC184" s="380"/>
      <c r="AD184" s="365"/>
    </row>
    <row r="185" spans="1:30" s="362" customFormat="1">
      <c r="A185" s="370"/>
      <c r="B185" s="377" t="s">
        <v>31</v>
      </c>
      <c r="C185" s="438"/>
      <c r="D185" s="463"/>
      <c r="E185" s="438"/>
      <c r="F185" s="463"/>
      <c r="G185" s="463"/>
      <c r="H185" s="463"/>
      <c r="I185" s="499"/>
      <c r="J185" s="463"/>
      <c r="K185" s="438"/>
      <c r="L185" s="463"/>
      <c r="M185" s="438"/>
      <c r="N185" s="636"/>
      <c r="O185" s="508">
        <f>0.2/12*3</f>
        <v>0.05</v>
      </c>
      <c r="P185" s="438"/>
      <c r="Q185" s="463"/>
      <c r="R185" s="438"/>
      <c r="S185" s="463"/>
      <c r="T185" s="438"/>
      <c r="U185" s="463"/>
      <c r="V185" s="438"/>
      <c r="W185" s="636"/>
      <c r="X185" s="508">
        <v>0.05</v>
      </c>
      <c r="Y185" s="434">
        <f>SUM('South Andaman:Nicobar'!Y185)</f>
        <v>0</v>
      </c>
      <c r="Z185" s="463">
        <f t="shared" si="70"/>
        <v>0</v>
      </c>
      <c r="AA185" s="438">
        <f t="shared" si="71"/>
        <v>0</v>
      </c>
      <c r="AB185" s="463">
        <f t="shared" si="72"/>
        <v>0</v>
      </c>
      <c r="AC185" s="380"/>
      <c r="AD185" s="365"/>
    </row>
    <row r="186" spans="1:30" s="362" customFormat="1">
      <c r="A186" s="370"/>
      <c r="B186" s="434" t="s">
        <v>36</v>
      </c>
      <c r="C186" s="434"/>
      <c r="D186" s="467"/>
      <c r="E186" s="434"/>
      <c r="F186" s="467"/>
      <c r="G186" s="467"/>
      <c r="H186" s="467"/>
      <c r="I186" s="435"/>
      <c r="J186" s="467"/>
      <c r="K186" s="434"/>
      <c r="L186" s="467"/>
      <c r="M186" s="434"/>
      <c r="N186" s="538"/>
      <c r="O186" s="498"/>
      <c r="P186" s="434"/>
      <c r="Q186" s="467"/>
      <c r="R186" s="434"/>
      <c r="S186" s="467"/>
      <c r="T186" s="434"/>
      <c r="U186" s="467"/>
      <c r="V186" s="434"/>
      <c r="W186" s="538"/>
      <c r="X186" s="498"/>
      <c r="Y186" s="434">
        <f>SUM(Y182:Y185)</f>
        <v>0</v>
      </c>
      <c r="Z186" s="467">
        <f t="shared" ref="Z186" si="73">SUM(Z182:Z185)</f>
        <v>0</v>
      </c>
      <c r="AA186" s="434">
        <f t="shared" ref="AA186" si="74">SUM(AA182:AA185)</f>
        <v>0</v>
      </c>
      <c r="AB186" s="467">
        <f t="shared" ref="AB186" si="75">SUM(AB182:AB185)</f>
        <v>0</v>
      </c>
      <c r="AC186" s="436"/>
      <c r="AD186" s="365"/>
    </row>
    <row r="187" spans="1:30" s="362" customFormat="1" ht="37.5">
      <c r="A187" s="370">
        <v>6.07</v>
      </c>
      <c r="B187" s="371" t="s">
        <v>241</v>
      </c>
      <c r="C187" s="434"/>
      <c r="D187" s="467"/>
      <c r="E187" s="434"/>
      <c r="F187" s="467"/>
      <c r="G187" s="467"/>
      <c r="H187" s="467"/>
      <c r="I187" s="435"/>
      <c r="J187" s="467"/>
      <c r="K187" s="434"/>
      <c r="L187" s="467"/>
      <c r="M187" s="434"/>
      <c r="N187" s="538"/>
      <c r="O187" s="498"/>
      <c r="P187" s="434"/>
      <c r="Q187" s="467"/>
      <c r="R187" s="434"/>
      <c r="S187" s="467"/>
      <c r="T187" s="434"/>
      <c r="U187" s="467"/>
      <c r="V187" s="434"/>
      <c r="W187" s="538"/>
      <c r="X187" s="498"/>
      <c r="Y187" s="434"/>
      <c r="Z187" s="467"/>
      <c r="AA187" s="434"/>
      <c r="AB187" s="467"/>
      <c r="AC187" s="374"/>
      <c r="AD187" s="365"/>
    </row>
    <row r="188" spans="1:30" s="362" customFormat="1">
      <c r="A188" s="370"/>
      <c r="B188" s="377" t="s">
        <v>28</v>
      </c>
      <c r="C188" s="438"/>
      <c r="D188" s="463"/>
      <c r="E188" s="438"/>
      <c r="F188" s="463"/>
      <c r="G188" s="463"/>
      <c r="H188" s="463"/>
      <c r="I188" s="499"/>
      <c r="J188" s="463"/>
      <c r="K188" s="438"/>
      <c r="L188" s="463"/>
      <c r="M188" s="438"/>
      <c r="N188" s="636"/>
      <c r="O188" s="509">
        <f>0.06</f>
        <v>0.06</v>
      </c>
      <c r="P188" s="438"/>
      <c r="Q188" s="463"/>
      <c r="R188" s="438"/>
      <c r="S188" s="463"/>
      <c r="T188" s="438"/>
      <c r="U188" s="463"/>
      <c r="V188" s="438"/>
      <c r="W188" s="636"/>
      <c r="X188" s="509">
        <v>0.06</v>
      </c>
      <c r="Y188" s="434">
        <f>SUM('South Andaman:Nicobar'!Y188)</f>
        <v>0</v>
      </c>
      <c r="Z188" s="463">
        <f t="shared" ref="Z188:Z191" si="76">X188*Y188</f>
        <v>0</v>
      </c>
      <c r="AA188" s="438">
        <f t="shared" ref="AA188:AA191" si="77">Y188+V188+T188</f>
        <v>0</v>
      </c>
      <c r="AB188" s="463">
        <f t="shared" ref="AB188:AB191" si="78">Z188+W188+U188</f>
        <v>0</v>
      </c>
      <c r="AC188" s="380"/>
      <c r="AD188" s="365"/>
    </row>
    <row r="189" spans="1:30" s="362" customFormat="1">
      <c r="A189" s="370"/>
      <c r="B189" s="377" t="s">
        <v>29</v>
      </c>
      <c r="C189" s="438"/>
      <c r="D189" s="463"/>
      <c r="E189" s="438"/>
      <c r="F189" s="463"/>
      <c r="G189" s="463"/>
      <c r="H189" s="463"/>
      <c r="I189" s="499"/>
      <c r="J189" s="463"/>
      <c r="K189" s="438"/>
      <c r="L189" s="463"/>
      <c r="M189" s="438"/>
      <c r="N189" s="636"/>
      <c r="O189" s="509">
        <f>0.06/12*9</f>
        <v>4.4999999999999998E-2</v>
      </c>
      <c r="P189" s="438"/>
      <c r="Q189" s="463"/>
      <c r="R189" s="438"/>
      <c r="S189" s="463"/>
      <c r="T189" s="438"/>
      <c r="U189" s="463"/>
      <c r="V189" s="438"/>
      <c r="W189" s="636"/>
      <c r="X189" s="509">
        <v>4.4999999999999998E-2</v>
      </c>
      <c r="Y189" s="434">
        <f>SUM('South Andaman:Nicobar'!Y189)</f>
        <v>0</v>
      </c>
      <c r="Z189" s="463">
        <f t="shared" si="76"/>
        <v>0</v>
      </c>
      <c r="AA189" s="438">
        <f t="shared" si="77"/>
        <v>0</v>
      </c>
      <c r="AB189" s="463">
        <f t="shared" si="78"/>
        <v>0</v>
      </c>
      <c r="AC189" s="380"/>
      <c r="AD189" s="365"/>
    </row>
    <row r="190" spans="1:30" s="362" customFormat="1">
      <c r="A190" s="370"/>
      <c r="B190" s="377" t="s">
        <v>30</v>
      </c>
      <c r="C190" s="438"/>
      <c r="D190" s="463"/>
      <c r="E190" s="438"/>
      <c r="F190" s="463"/>
      <c r="G190" s="463"/>
      <c r="H190" s="463"/>
      <c r="I190" s="499"/>
      <c r="J190" s="463"/>
      <c r="K190" s="438"/>
      <c r="L190" s="463"/>
      <c r="M190" s="438"/>
      <c r="N190" s="636"/>
      <c r="O190" s="509">
        <f>0.06/12*6</f>
        <v>0.03</v>
      </c>
      <c r="P190" s="438"/>
      <c r="Q190" s="463"/>
      <c r="R190" s="438"/>
      <c r="S190" s="463"/>
      <c r="T190" s="438"/>
      <c r="U190" s="463"/>
      <c r="V190" s="438"/>
      <c r="W190" s="636"/>
      <c r="X190" s="509">
        <v>0.03</v>
      </c>
      <c r="Y190" s="434">
        <f>SUM('South Andaman:Nicobar'!Y190)</f>
        <v>0</v>
      </c>
      <c r="Z190" s="463">
        <f t="shared" si="76"/>
        <v>0</v>
      </c>
      <c r="AA190" s="438">
        <f t="shared" si="77"/>
        <v>0</v>
      </c>
      <c r="AB190" s="463">
        <f t="shared" si="78"/>
        <v>0</v>
      </c>
      <c r="AC190" s="380"/>
      <c r="AD190" s="365"/>
    </row>
    <row r="191" spans="1:30" s="362" customFormat="1">
      <c r="A191" s="370"/>
      <c r="B191" s="377" t="s">
        <v>31</v>
      </c>
      <c r="C191" s="438"/>
      <c r="D191" s="463"/>
      <c r="E191" s="438"/>
      <c r="F191" s="463"/>
      <c r="G191" s="463"/>
      <c r="H191" s="463"/>
      <c r="I191" s="499"/>
      <c r="J191" s="463"/>
      <c r="K191" s="438"/>
      <c r="L191" s="463"/>
      <c r="M191" s="438"/>
      <c r="N191" s="636"/>
      <c r="O191" s="509">
        <f>0.06/12*3</f>
        <v>1.4999999999999999E-2</v>
      </c>
      <c r="P191" s="438"/>
      <c r="Q191" s="463"/>
      <c r="R191" s="438"/>
      <c r="S191" s="463"/>
      <c r="T191" s="438"/>
      <c r="U191" s="463"/>
      <c r="V191" s="438"/>
      <c r="W191" s="636"/>
      <c r="X191" s="509">
        <v>1.4999999999999999E-2</v>
      </c>
      <c r="Y191" s="434">
        <f>SUM('South Andaman:Nicobar'!Y191)</f>
        <v>0</v>
      </c>
      <c r="Z191" s="463">
        <f t="shared" si="76"/>
        <v>0</v>
      </c>
      <c r="AA191" s="438">
        <f t="shared" si="77"/>
        <v>0</v>
      </c>
      <c r="AB191" s="463">
        <f t="shared" si="78"/>
        <v>0</v>
      </c>
      <c r="AC191" s="380"/>
      <c r="AD191" s="365"/>
    </row>
    <row r="192" spans="1:30" s="362" customFormat="1">
      <c r="A192" s="370"/>
      <c r="B192" s="434" t="s">
        <v>36</v>
      </c>
      <c r="C192" s="434"/>
      <c r="D192" s="467"/>
      <c r="E192" s="434"/>
      <c r="F192" s="467"/>
      <c r="G192" s="467"/>
      <c r="H192" s="467"/>
      <c r="I192" s="435"/>
      <c r="J192" s="467"/>
      <c r="K192" s="434"/>
      <c r="L192" s="467"/>
      <c r="M192" s="434"/>
      <c r="N192" s="538"/>
      <c r="O192" s="498"/>
      <c r="P192" s="434"/>
      <c r="Q192" s="467"/>
      <c r="R192" s="434"/>
      <c r="S192" s="467"/>
      <c r="T192" s="434"/>
      <c r="U192" s="467"/>
      <c r="V192" s="434"/>
      <c r="W192" s="538"/>
      <c r="X192" s="498"/>
      <c r="Y192" s="434">
        <f>SUM(Y188:Y191)</f>
        <v>0</v>
      </c>
      <c r="Z192" s="467">
        <f t="shared" ref="Z192" si="79">SUM(Z188:Z191)</f>
        <v>0</v>
      </c>
      <c r="AA192" s="434">
        <f t="shared" ref="AA192" si="80">SUM(AA188:AA191)</f>
        <v>0</v>
      </c>
      <c r="AB192" s="467">
        <f t="shared" ref="AB192" si="81">SUM(AB188:AB191)</f>
        <v>0</v>
      </c>
      <c r="AC192" s="436"/>
      <c r="AD192" s="365"/>
    </row>
    <row r="193" spans="1:30" s="362" customFormat="1">
      <c r="A193" s="370"/>
      <c r="B193" s="434" t="s">
        <v>38</v>
      </c>
      <c r="C193" s="434"/>
      <c r="D193" s="467"/>
      <c r="E193" s="434"/>
      <c r="F193" s="467"/>
      <c r="G193" s="467"/>
      <c r="H193" s="467"/>
      <c r="I193" s="435"/>
      <c r="J193" s="467"/>
      <c r="K193" s="434"/>
      <c r="L193" s="467"/>
      <c r="M193" s="434"/>
      <c r="N193" s="538"/>
      <c r="O193" s="498"/>
      <c r="P193" s="434"/>
      <c r="Q193" s="467"/>
      <c r="R193" s="434"/>
      <c r="S193" s="467"/>
      <c r="T193" s="434"/>
      <c r="U193" s="467"/>
      <c r="V193" s="434"/>
      <c r="W193" s="538"/>
      <c r="X193" s="498"/>
      <c r="Y193" s="434">
        <f>Y192+Y186+Y180+Y174+Y168+Y162+Y156</f>
        <v>0</v>
      </c>
      <c r="Z193" s="467">
        <f t="shared" ref="Z193:AB193" si="82">Z192+Z186+Z180+Z174+Z168+Z162+Z156</f>
        <v>0</v>
      </c>
      <c r="AA193" s="434">
        <f t="shared" si="82"/>
        <v>0</v>
      </c>
      <c r="AB193" s="467">
        <f t="shared" si="82"/>
        <v>0</v>
      </c>
      <c r="AC193" s="436"/>
      <c r="AD193" s="365"/>
    </row>
    <row r="194" spans="1:30" s="362" customFormat="1">
      <c r="A194" s="364" t="s">
        <v>39</v>
      </c>
      <c r="B194" s="371" t="s">
        <v>40</v>
      </c>
      <c r="C194" s="434"/>
      <c r="D194" s="467"/>
      <c r="E194" s="434"/>
      <c r="F194" s="467"/>
      <c r="G194" s="467"/>
      <c r="H194" s="467"/>
      <c r="I194" s="435"/>
      <c r="J194" s="467"/>
      <c r="K194" s="434"/>
      <c r="L194" s="467"/>
      <c r="M194" s="434"/>
      <c r="N194" s="538"/>
      <c r="O194" s="498"/>
      <c r="P194" s="434"/>
      <c r="Q194" s="467"/>
      <c r="R194" s="434"/>
      <c r="S194" s="467"/>
      <c r="T194" s="434"/>
      <c r="U194" s="467"/>
      <c r="V194" s="434"/>
      <c r="W194" s="538"/>
      <c r="X194" s="498"/>
      <c r="Y194" s="434"/>
      <c r="Z194" s="467"/>
      <c r="AA194" s="434"/>
      <c r="AB194" s="467"/>
      <c r="AC194" s="374"/>
      <c r="AD194" s="365"/>
    </row>
    <row r="195" spans="1:30" s="362" customFormat="1">
      <c r="A195" s="375">
        <v>7</v>
      </c>
      <c r="B195" s="371" t="s">
        <v>256</v>
      </c>
      <c r="C195" s="434"/>
      <c r="D195" s="467"/>
      <c r="E195" s="434"/>
      <c r="F195" s="467"/>
      <c r="G195" s="467"/>
      <c r="H195" s="467"/>
      <c r="I195" s="435"/>
      <c r="J195" s="467"/>
      <c r="K195" s="434"/>
      <c r="L195" s="467"/>
      <c r="M195" s="434"/>
      <c r="N195" s="538"/>
      <c r="O195" s="498"/>
      <c r="P195" s="434"/>
      <c r="Q195" s="467"/>
      <c r="R195" s="434"/>
      <c r="S195" s="467"/>
      <c r="T195" s="434"/>
      <c r="U195" s="467"/>
      <c r="V195" s="434"/>
      <c r="W195" s="538"/>
      <c r="X195" s="498"/>
      <c r="Y195" s="434"/>
      <c r="Z195" s="467"/>
      <c r="AA195" s="434"/>
      <c r="AB195" s="467"/>
      <c r="AC195" s="374"/>
      <c r="AD195" s="365"/>
    </row>
    <row r="196" spans="1:30" s="362" customFormat="1">
      <c r="A196" s="370">
        <v>7.01</v>
      </c>
      <c r="B196" s="377" t="s">
        <v>257</v>
      </c>
      <c r="C196" s="438"/>
      <c r="D196" s="463"/>
      <c r="E196" s="438"/>
      <c r="F196" s="463"/>
      <c r="G196" s="463"/>
      <c r="H196" s="463"/>
      <c r="I196" s="499"/>
      <c r="J196" s="463"/>
      <c r="K196" s="438"/>
      <c r="L196" s="463"/>
      <c r="M196" s="438"/>
      <c r="N196" s="636"/>
      <c r="O196" s="500"/>
      <c r="P196" s="438"/>
      <c r="Q196" s="463"/>
      <c r="R196" s="438"/>
      <c r="S196" s="463"/>
      <c r="T196" s="438"/>
      <c r="U196" s="463"/>
      <c r="V196" s="438"/>
      <c r="W196" s="636"/>
      <c r="X196" s="500"/>
      <c r="Y196" s="438"/>
      <c r="Z196" s="463"/>
      <c r="AA196" s="438"/>
      <c r="AB196" s="463"/>
      <c r="AC196" s="380"/>
      <c r="AD196" s="365"/>
    </row>
    <row r="197" spans="1:30" s="362" customFormat="1">
      <c r="A197" s="370"/>
      <c r="B197" s="377" t="s">
        <v>41</v>
      </c>
      <c r="C197" s="438"/>
      <c r="D197" s="463"/>
      <c r="E197" s="438"/>
      <c r="F197" s="463"/>
      <c r="G197" s="463"/>
      <c r="H197" s="463"/>
      <c r="I197" s="499"/>
      <c r="J197" s="463"/>
      <c r="K197" s="438"/>
      <c r="L197" s="463"/>
      <c r="M197" s="438"/>
      <c r="N197" s="636"/>
      <c r="O197" s="500"/>
      <c r="P197" s="438">
        <f>'South Andaman'!P197+'North Andaman'!P197+Nicobar!P197</f>
        <v>0</v>
      </c>
      <c r="Q197" s="463">
        <f>'South Andaman'!Q197+'North Andaman'!Q197+Nicobar!Q197</f>
        <v>0</v>
      </c>
      <c r="R197" s="524">
        <f>SUM('South Andaman:Nicobar'!R197)</f>
        <v>0</v>
      </c>
      <c r="S197" s="531">
        <f>SUM('South Andaman:Nicobar'!S197)</f>
        <v>0</v>
      </c>
      <c r="T197" s="438"/>
      <c r="U197" s="463"/>
      <c r="V197" s="438"/>
      <c r="W197" s="636"/>
      <c r="X197" s="500">
        <v>1.5E-3</v>
      </c>
      <c r="Y197" s="438">
        <f>'South Andaman'!Y197+'North Andaman'!Y197+Nicobar!Y197</f>
        <v>0</v>
      </c>
      <c r="Z197" s="463">
        <f t="shared" ref="Z197:Z205" si="83">X197*Y197</f>
        <v>0</v>
      </c>
      <c r="AA197" s="438">
        <f t="shared" ref="AA197:AA205" si="84">Y197+V197+T197</f>
        <v>0</v>
      </c>
      <c r="AB197" s="463">
        <f t="shared" ref="AB197:AB205" si="85">Z197+W197+U197</f>
        <v>0</v>
      </c>
      <c r="AC197" s="380"/>
      <c r="AD197" s="365"/>
    </row>
    <row r="198" spans="1:30" s="362" customFormat="1" ht="37.5">
      <c r="A198" s="370"/>
      <c r="B198" s="377" t="s">
        <v>318</v>
      </c>
      <c r="C198" s="524">
        <f>SUM('South Andaman:Nicobar'!C198)</f>
        <v>4</v>
      </c>
      <c r="D198" s="531">
        <f>SUM('South Andaman:Nicobar'!D198)</f>
        <v>6.0000000000000001E-3</v>
      </c>
      <c r="E198" s="524">
        <f>SUM('South Andaman:Nicobar'!E198)</f>
        <v>0</v>
      </c>
      <c r="F198" s="531">
        <f>SUM('South Andaman:Nicobar'!F198)</f>
        <v>0</v>
      </c>
      <c r="G198" s="531">
        <f>SUM('South Andaman:Nicobar'!G198)</f>
        <v>0</v>
      </c>
      <c r="H198" s="531">
        <f>SUM('South Andaman:Nicobar'!H198)</f>
        <v>0</v>
      </c>
      <c r="I198" s="499">
        <f>C198-E198</f>
        <v>4</v>
      </c>
      <c r="J198" s="463">
        <f>D198-F198</f>
        <v>6.0000000000000001E-3</v>
      </c>
      <c r="K198" s="438"/>
      <c r="L198" s="463"/>
      <c r="M198" s="438"/>
      <c r="N198" s="636"/>
      <c r="O198" s="500">
        <v>1.5E-3</v>
      </c>
      <c r="P198" s="438">
        <f>'South Andaman'!P198+'North Andaman'!P198+Nicobar!P198</f>
        <v>0</v>
      </c>
      <c r="Q198" s="463">
        <f>'South Andaman'!Q198+'North Andaman'!Q198+Nicobar!Q198</f>
        <v>0</v>
      </c>
      <c r="R198" s="524">
        <f>SUM('South Andaman:Nicobar'!R198)</f>
        <v>0</v>
      </c>
      <c r="S198" s="531">
        <f>SUM('South Andaman:Nicobar'!S198)</f>
        <v>0</v>
      </c>
      <c r="T198" s="438"/>
      <c r="U198" s="463"/>
      <c r="V198" s="438"/>
      <c r="W198" s="636"/>
      <c r="X198" s="500">
        <v>1.5E-3</v>
      </c>
      <c r="Y198" s="434">
        <f>SUM('South Andaman:Nicobar'!Y198)</f>
        <v>0</v>
      </c>
      <c r="Z198" s="463">
        <f t="shared" si="83"/>
        <v>0</v>
      </c>
      <c r="AA198" s="438">
        <f t="shared" si="84"/>
        <v>0</v>
      </c>
      <c r="AB198" s="463">
        <f t="shared" si="85"/>
        <v>0</v>
      </c>
      <c r="AC198" s="380"/>
      <c r="AD198" s="365"/>
    </row>
    <row r="199" spans="1:30" s="362" customFormat="1" ht="37.5">
      <c r="A199" s="370"/>
      <c r="B199" s="377" t="s">
        <v>319</v>
      </c>
      <c r="C199" s="438"/>
      <c r="D199" s="463"/>
      <c r="E199" s="438"/>
      <c r="F199" s="463"/>
      <c r="G199" s="463"/>
      <c r="H199" s="463"/>
      <c r="I199" s="499"/>
      <c r="J199" s="463"/>
      <c r="K199" s="438"/>
      <c r="L199" s="463"/>
      <c r="M199" s="438"/>
      <c r="N199" s="636"/>
      <c r="O199" s="500">
        <v>1.5E-3</v>
      </c>
      <c r="P199" s="438">
        <f>'South Andaman'!P199+'North Andaman'!P199+Nicobar!P199</f>
        <v>0</v>
      </c>
      <c r="Q199" s="463">
        <f>'South Andaman'!Q199+'North Andaman'!Q199+Nicobar!Q199</f>
        <v>0</v>
      </c>
      <c r="R199" s="524">
        <f>SUM('South Andaman:Nicobar'!R199)</f>
        <v>0</v>
      </c>
      <c r="S199" s="531">
        <f>SUM('South Andaman:Nicobar'!S199)</f>
        <v>0</v>
      </c>
      <c r="T199" s="438"/>
      <c r="U199" s="463"/>
      <c r="V199" s="438"/>
      <c r="W199" s="636"/>
      <c r="X199" s="500">
        <v>1.5E-3</v>
      </c>
      <c r="Y199" s="434">
        <f>SUM('South Andaman:Nicobar'!Y199)</f>
        <v>0</v>
      </c>
      <c r="Z199" s="463">
        <f t="shared" si="83"/>
        <v>0</v>
      </c>
      <c r="AA199" s="438">
        <f t="shared" si="84"/>
        <v>0</v>
      </c>
      <c r="AB199" s="463">
        <f t="shared" si="85"/>
        <v>0</v>
      </c>
      <c r="AC199" s="380"/>
      <c r="AD199" s="365"/>
    </row>
    <row r="200" spans="1:30" s="362" customFormat="1">
      <c r="A200" s="370"/>
      <c r="B200" s="377" t="s">
        <v>320</v>
      </c>
      <c r="C200" s="438"/>
      <c r="D200" s="463"/>
      <c r="E200" s="438"/>
      <c r="F200" s="463"/>
      <c r="G200" s="463"/>
      <c r="H200" s="463"/>
      <c r="I200" s="499"/>
      <c r="J200" s="463"/>
      <c r="K200" s="438"/>
      <c r="L200" s="463"/>
      <c r="M200" s="438"/>
      <c r="N200" s="636"/>
      <c r="O200" s="500"/>
      <c r="P200" s="438">
        <f>'South Andaman'!P200+'North Andaman'!P200+Nicobar!P200</f>
        <v>0</v>
      </c>
      <c r="Q200" s="463">
        <f>'South Andaman'!Q200+'North Andaman'!Q200+Nicobar!Q200</f>
        <v>0</v>
      </c>
      <c r="R200" s="524">
        <f>SUM('South Andaman:Nicobar'!R200)</f>
        <v>0</v>
      </c>
      <c r="S200" s="531">
        <f>SUM('South Andaman:Nicobar'!S200)</f>
        <v>0</v>
      </c>
      <c r="T200" s="438"/>
      <c r="U200" s="463"/>
      <c r="V200" s="438"/>
      <c r="W200" s="636"/>
      <c r="X200" s="500"/>
      <c r="Y200" s="434">
        <f>SUM('South Andaman:Nicobar'!Y200)</f>
        <v>0</v>
      </c>
      <c r="Z200" s="463">
        <f t="shared" si="83"/>
        <v>0</v>
      </c>
      <c r="AA200" s="438">
        <f t="shared" si="84"/>
        <v>0</v>
      </c>
      <c r="AB200" s="463">
        <f t="shared" si="85"/>
        <v>0</v>
      </c>
      <c r="AC200" s="380"/>
      <c r="AD200" s="365"/>
    </row>
    <row r="201" spans="1:30" s="362" customFormat="1" ht="37.5">
      <c r="A201" s="370"/>
      <c r="B201" s="377" t="s">
        <v>328</v>
      </c>
      <c r="C201" s="438"/>
      <c r="D201" s="463"/>
      <c r="E201" s="438"/>
      <c r="F201" s="463"/>
      <c r="G201" s="463"/>
      <c r="H201" s="463"/>
      <c r="I201" s="499"/>
      <c r="J201" s="463"/>
      <c r="K201" s="438"/>
      <c r="L201" s="463"/>
      <c r="M201" s="438"/>
      <c r="N201" s="636"/>
      <c r="O201" s="500">
        <v>1.5E-3</v>
      </c>
      <c r="P201" s="438">
        <f>'South Andaman'!P201+'North Andaman'!P201+Nicobar!P201</f>
        <v>0</v>
      </c>
      <c r="Q201" s="463">
        <f>'South Andaman'!Q201+'North Andaman'!Q201+Nicobar!Q201</f>
        <v>0</v>
      </c>
      <c r="R201" s="524">
        <f>SUM('South Andaman:Nicobar'!R201)</f>
        <v>0</v>
      </c>
      <c r="S201" s="531">
        <f>SUM('South Andaman:Nicobar'!S201)</f>
        <v>0</v>
      </c>
      <c r="T201" s="438"/>
      <c r="U201" s="463"/>
      <c r="V201" s="438"/>
      <c r="W201" s="636"/>
      <c r="X201" s="500">
        <v>1.5E-3</v>
      </c>
      <c r="Y201" s="434">
        <f>SUM('South Andaman:Nicobar'!Y201)</f>
        <v>0</v>
      </c>
      <c r="Z201" s="463">
        <f t="shared" si="83"/>
        <v>0</v>
      </c>
      <c r="AA201" s="438">
        <f t="shared" si="84"/>
        <v>0</v>
      </c>
      <c r="AB201" s="463">
        <f t="shared" si="85"/>
        <v>0</v>
      </c>
      <c r="AC201" s="380"/>
      <c r="AD201" s="365"/>
    </row>
    <row r="202" spans="1:30" s="362" customFormat="1" ht="37.5">
      <c r="A202" s="370"/>
      <c r="B202" s="377" t="s">
        <v>329</v>
      </c>
      <c r="C202" s="524">
        <f>SUM('South Andaman:Nicobar'!C202)</f>
        <v>14</v>
      </c>
      <c r="D202" s="531">
        <f>SUM('South Andaman:Nicobar'!D202)</f>
        <v>2.1000000000000001E-2</v>
      </c>
      <c r="E202" s="524">
        <f>SUM('South Andaman:Nicobar'!E202)</f>
        <v>0</v>
      </c>
      <c r="F202" s="531">
        <f>SUM('South Andaman:Nicobar'!F202)</f>
        <v>0</v>
      </c>
      <c r="G202" s="531">
        <f>SUM('South Andaman:Nicobar'!G202)</f>
        <v>0</v>
      </c>
      <c r="H202" s="531">
        <f>SUM('South Andaman:Nicobar'!H202)</f>
        <v>0</v>
      </c>
      <c r="I202" s="499">
        <f>C202-E202</f>
        <v>14</v>
      </c>
      <c r="J202" s="463">
        <f>D202-F202</f>
        <v>2.1000000000000001E-2</v>
      </c>
      <c r="K202" s="438"/>
      <c r="L202" s="463"/>
      <c r="M202" s="438"/>
      <c r="N202" s="636"/>
      <c r="O202" s="500">
        <v>1.5E-3</v>
      </c>
      <c r="P202" s="438">
        <f>'South Andaman'!P202+'North Andaman'!P202+Nicobar!P202</f>
        <v>0</v>
      </c>
      <c r="Q202" s="463">
        <f>'South Andaman'!Q202+'North Andaman'!Q202+Nicobar!Q202</f>
        <v>0</v>
      </c>
      <c r="R202" s="524">
        <f>SUM('South Andaman:Nicobar'!R202)</f>
        <v>0</v>
      </c>
      <c r="S202" s="531">
        <f>SUM('South Andaman:Nicobar'!S202)</f>
        <v>0</v>
      </c>
      <c r="T202" s="438"/>
      <c r="U202" s="463"/>
      <c r="V202" s="438"/>
      <c r="W202" s="636"/>
      <c r="X202" s="500">
        <v>1.5E-3</v>
      </c>
      <c r="Y202" s="434">
        <f>SUM('South Andaman:Nicobar'!Y202)</f>
        <v>0</v>
      </c>
      <c r="Z202" s="463">
        <f t="shared" si="83"/>
        <v>0</v>
      </c>
      <c r="AA202" s="438">
        <f t="shared" si="84"/>
        <v>0</v>
      </c>
      <c r="AB202" s="463">
        <f t="shared" si="85"/>
        <v>0</v>
      </c>
      <c r="AC202" s="380"/>
      <c r="AD202" s="365"/>
    </row>
    <row r="203" spans="1:30" s="362" customFormat="1">
      <c r="A203" s="370">
        <f>+A196+0.01</f>
        <v>7.02</v>
      </c>
      <c r="B203" s="377" t="s">
        <v>258</v>
      </c>
      <c r="C203" s="438"/>
      <c r="D203" s="463"/>
      <c r="E203" s="438"/>
      <c r="F203" s="463"/>
      <c r="G203" s="463"/>
      <c r="H203" s="463"/>
      <c r="I203" s="499"/>
      <c r="J203" s="463"/>
      <c r="K203" s="438"/>
      <c r="L203" s="463"/>
      <c r="M203" s="438"/>
      <c r="N203" s="636"/>
      <c r="O203" s="500"/>
      <c r="P203" s="438">
        <f>'South Andaman'!P203+'North Andaman'!P203+Nicobar!P203</f>
        <v>0</v>
      </c>
      <c r="Q203" s="463">
        <f>'South Andaman'!Q203+'North Andaman'!Q203+Nicobar!Q203</f>
        <v>0</v>
      </c>
      <c r="R203" s="524">
        <f>SUM('South Andaman:Nicobar'!R203)</f>
        <v>0</v>
      </c>
      <c r="S203" s="531">
        <f>SUM('South Andaman:Nicobar'!S203)</f>
        <v>0</v>
      </c>
      <c r="T203" s="438"/>
      <c r="U203" s="463"/>
      <c r="V203" s="438"/>
      <c r="W203" s="636"/>
      <c r="X203" s="500"/>
      <c r="Y203" s="434">
        <f>SUM('South Andaman:Nicobar'!Y203)</f>
        <v>0</v>
      </c>
      <c r="Z203" s="463">
        <f t="shared" si="83"/>
        <v>0</v>
      </c>
      <c r="AA203" s="438">
        <f t="shared" si="84"/>
        <v>0</v>
      </c>
      <c r="AB203" s="463">
        <f t="shared" si="85"/>
        <v>0</v>
      </c>
      <c r="AC203" s="380"/>
      <c r="AD203" s="365"/>
    </row>
    <row r="204" spans="1:30" s="362" customFormat="1">
      <c r="A204" s="370">
        <f t="shared" ref="A204:A205" si="86">+A203+0.01</f>
        <v>7.0299999999999994</v>
      </c>
      <c r="B204" s="377" t="s">
        <v>43</v>
      </c>
      <c r="C204" s="438"/>
      <c r="D204" s="463"/>
      <c r="E204" s="438"/>
      <c r="F204" s="463"/>
      <c r="G204" s="463"/>
      <c r="H204" s="463"/>
      <c r="I204" s="499"/>
      <c r="J204" s="463"/>
      <c r="K204" s="438"/>
      <c r="L204" s="463"/>
      <c r="M204" s="438"/>
      <c r="N204" s="636"/>
      <c r="O204" s="500">
        <v>2.5000000000000001E-3</v>
      </c>
      <c r="P204" s="438">
        <f>'South Andaman'!P204+'North Andaman'!P204+Nicobar!P204</f>
        <v>0</v>
      </c>
      <c r="Q204" s="463">
        <f>'South Andaman'!Q204+'North Andaman'!Q204+Nicobar!Q204</f>
        <v>0</v>
      </c>
      <c r="R204" s="524">
        <f>SUM('South Andaman:Nicobar'!R204)</f>
        <v>0</v>
      </c>
      <c r="S204" s="531">
        <f>SUM('South Andaman:Nicobar'!S204)</f>
        <v>0</v>
      </c>
      <c r="T204" s="438"/>
      <c r="U204" s="463"/>
      <c r="V204" s="438"/>
      <c r="W204" s="636"/>
      <c r="X204" s="500">
        <v>2.5000000000000001E-3</v>
      </c>
      <c r="Y204" s="434">
        <f>SUM('South Andaman:Nicobar'!Y204)</f>
        <v>0</v>
      </c>
      <c r="Z204" s="463">
        <f t="shared" si="83"/>
        <v>0</v>
      </c>
      <c r="AA204" s="438">
        <f t="shared" si="84"/>
        <v>0</v>
      </c>
      <c r="AB204" s="463">
        <f t="shared" si="85"/>
        <v>0</v>
      </c>
      <c r="AC204" s="380"/>
      <c r="AD204" s="365"/>
    </row>
    <row r="205" spans="1:30" s="362" customFormat="1">
      <c r="A205" s="370">
        <f t="shared" si="86"/>
        <v>7.0399999999999991</v>
      </c>
      <c r="B205" s="377" t="s">
        <v>259</v>
      </c>
      <c r="C205" s="438"/>
      <c r="D205" s="463"/>
      <c r="E205" s="438"/>
      <c r="F205" s="463"/>
      <c r="G205" s="463"/>
      <c r="H205" s="463"/>
      <c r="I205" s="499"/>
      <c r="J205" s="463"/>
      <c r="K205" s="438"/>
      <c r="L205" s="463"/>
      <c r="M205" s="438"/>
      <c r="N205" s="636"/>
      <c r="O205" s="500">
        <v>2.5000000000000001E-3</v>
      </c>
      <c r="P205" s="438">
        <f>'South Andaman'!P205+'North Andaman'!P205+Nicobar!P205</f>
        <v>0</v>
      </c>
      <c r="Q205" s="463">
        <f>'South Andaman'!Q205+'North Andaman'!Q205+Nicobar!Q205</f>
        <v>0</v>
      </c>
      <c r="R205" s="524">
        <f>SUM('South Andaman:Nicobar'!R205)</f>
        <v>0</v>
      </c>
      <c r="S205" s="531">
        <f>SUM('South Andaman:Nicobar'!S205)</f>
        <v>0</v>
      </c>
      <c r="T205" s="438"/>
      <c r="U205" s="463"/>
      <c r="V205" s="438"/>
      <c r="W205" s="636"/>
      <c r="X205" s="500">
        <v>2.5000000000000001E-3</v>
      </c>
      <c r="Y205" s="434">
        <f>SUM('South Andaman:Nicobar'!Y205)</f>
        <v>0</v>
      </c>
      <c r="Z205" s="463">
        <f t="shared" si="83"/>
        <v>0</v>
      </c>
      <c r="AA205" s="438">
        <f t="shared" si="84"/>
        <v>0</v>
      </c>
      <c r="AB205" s="463">
        <f t="shared" si="85"/>
        <v>0</v>
      </c>
      <c r="AC205" s="380"/>
      <c r="AD205" s="365"/>
    </row>
    <row r="206" spans="1:30" s="362" customFormat="1">
      <c r="A206" s="370"/>
      <c r="B206" s="434" t="s">
        <v>16</v>
      </c>
      <c r="C206" s="395">
        <f>SUM('South Andaman:Nicobar'!C206)</f>
        <v>18</v>
      </c>
      <c r="D206" s="448">
        <f>SUM('South Andaman:Nicobar'!D206)</f>
        <v>2.7000000000000003E-2</v>
      </c>
      <c r="E206" s="395">
        <f>SUM('South Andaman:Nicobar'!E206)</f>
        <v>0</v>
      </c>
      <c r="F206" s="448">
        <f>SUM('South Andaman:Nicobar'!F206)</f>
        <v>0</v>
      </c>
      <c r="G206" s="448">
        <f>SUM('South Andaman:Nicobar'!G206)</f>
        <v>0</v>
      </c>
      <c r="H206" s="448">
        <f>SUM('South Andaman:Nicobar'!H206)</f>
        <v>0</v>
      </c>
      <c r="I206" s="396">
        <f>SUM('South Andaman:Nicobar'!I206)</f>
        <v>18</v>
      </c>
      <c r="J206" s="448">
        <f>SUM('South Andaman:Nicobar'!J206)</f>
        <v>2.7000000000000003E-2</v>
      </c>
      <c r="K206" s="434"/>
      <c r="L206" s="467"/>
      <c r="M206" s="434"/>
      <c r="N206" s="538"/>
      <c r="O206" s="498"/>
      <c r="P206" s="525"/>
      <c r="Q206" s="655"/>
      <c r="R206" s="524"/>
      <c r="S206" s="448"/>
      <c r="T206" s="434"/>
      <c r="U206" s="467"/>
      <c r="V206" s="434"/>
      <c r="W206" s="538"/>
      <c r="X206" s="498"/>
      <c r="Y206" s="434">
        <f>SUM(Y197:Y205)</f>
        <v>0</v>
      </c>
      <c r="Z206" s="467">
        <f t="shared" ref="Z206:AB206" si="87">SUM(Z197:Z205)</f>
        <v>0</v>
      </c>
      <c r="AA206" s="434">
        <f t="shared" si="87"/>
        <v>0</v>
      </c>
      <c r="AB206" s="467">
        <f t="shared" si="87"/>
        <v>0</v>
      </c>
      <c r="AC206" s="436"/>
      <c r="AD206" s="365"/>
    </row>
    <row r="207" spans="1:30" s="362" customFormat="1" ht="37.5">
      <c r="A207" s="375">
        <v>8</v>
      </c>
      <c r="B207" s="371" t="s">
        <v>44</v>
      </c>
      <c r="C207" s="434"/>
      <c r="D207" s="467"/>
      <c r="E207" s="434"/>
      <c r="F207" s="467"/>
      <c r="G207" s="467"/>
      <c r="H207" s="467"/>
      <c r="I207" s="435"/>
      <c r="J207" s="467"/>
      <c r="K207" s="434"/>
      <c r="L207" s="467"/>
      <c r="M207" s="434"/>
      <c r="N207" s="538"/>
      <c r="O207" s="498"/>
      <c r="P207" s="434"/>
      <c r="Q207" s="467"/>
      <c r="R207" s="434"/>
      <c r="S207" s="467"/>
      <c r="T207" s="434"/>
      <c r="U207" s="467"/>
      <c r="V207" s="434"/>
      <c r="W207" s="538"/>
      <c r="X207" s="498"/>
      <c r="Y207" s="434"/>
      <c r="Z207" s="467"/>
      <c r="AA207" s="434"/>
      <c r="AB207" s="467"/>
      <c r="AC207" s="374"/>
      <c r="AD207" s="365"/>
    </row>
    <row r="208" spans="1:30" s="362" customFormat="1">
      <c r="A208" s="370">
        <v>8.01</v>
      </c>
      <c r="B208" s="377" t="s">
        <v>45</v>
      </c>
      <c r="C208" s="438"/>
      <c r="D208" s="463"/>
      <c r="E208" s="438"/>
      <c r="F208" s="463"/>
      <c r="G208" s="463"/>
      <c r="H208" s="463"/>
      <c r="I208" s="499"/>
      <c r="J208" s="463"/>
      <c r="K208" s="438"/>
      <c r="L208" s="463"/>
      <c r="M208" s="438"/>
      <c r="N208" s="636"/>
      <c r="O208" s="526"/>
      <c r="P208" s="438"/>
      <c r="Q208" s="463"/>
      <c r="R208" s="438"/>
      <c r="S208" s="463"/>
      <c r="T208" s="438"/>
      <c r="U208" s="463"/>
      <c r="V208" s="438"/>
      <c r="W208" s="636"/>
      <c r="X208" s="526"/>
      <c r="Y208" s="434">
        <f>SUM('South Andaman:Nicobar'!Y208)</f>
        <v>0</v>
      </c>
      <c r="Z208" s="463">
        <f t="shared" ref="Z208:Z211" si="88">X208*Y208</f>
        <v>0</v>
      </c>
      <c r="AA208" s="438">
        <f t="shared" ref="AA208:AA211" si="89">Y208+V208+T208</f>
        <v>0</v>
      </c>
      <c r="AB208" s="463">
        <f t="shared" ref="AB208:AB211" si="90">Z208+W208+U208</f>
        <v>0</v>
      </c>
      <c r="AC208" s="380"/>
      <c r="AD208" s="365"/>
    </row>
    <row r="209" spans="1:30" s="362" customFormat="1">
      <c r="A209" s="370">
        <f>+A208+0.01</f>
        <v>8.02</v>
      </c>
      <c r="B209" s="377" t="s">
        <v>46</v>
      </c>
      <c r="C209" s="438"/>
      <c r="D209" s="463"/>
      <c r="E209" s="438"/>
      <c r="F209" s="463"/>
      <c r="G209" s="463"/>
      <c r="H209" s="463"/>
      <c r="I209" s="499"/>
      <c r="J209" s="463"/>
      <c r="K209" s="438"/>
      <c r="L209" s="463"/>
      <c r="M209" s="438"/>
      <c r="N209" s="636"/>
      <c r="O209" s="526"/>
      <c r="P209" s="438"/>
      <c r="Q209" s="463"/>
      <c r="R209" s="438"/>
      <c r="S209" s="463"/>
      <c r="T209" s="438"/>
      <c r="U209" s="463"/>
      <c r="V209" s="438"/>
      <c r="W209" s="636"/>
      <c r="X209" s="526"/>
      <c r="Y209" s="434">
        <f>SUM('South Andaman:Nicobar'!Y209)</f>
        <v>0</v>
      </c>
      <c r="Z209" s="463">
        <f t="shared" si="88"/>
        <v>0</v>
      </c>
      <c r="AA209" s="438">
        <f t="shared" si="89"/>
        <v>0</v>
      </c>
      <c r="AB209" s="463">
        <f t="shared" si="90"/>
        <v>0</v>
      </c>
      <c r="AC209" s="380"/>
      <c r="AD209" s="365"/>
    </row>
    <row r="210" spans="1:30" s="362" customFormat="1">
      <c r="A210" s="370">
        <f t="shared" ref="A210:A211" si="91">+A209+0.01</f>
        <v>8.0299999999999994</v>
      </c>
      <c r="B210" s="377" t="s">
        <v>47</v>
      </c>
      <c r="C210" s="438"/>
      <c r="D210" s="463"/>
      <c r="E210" s="438"/>
      <c r="F210" s="463"/>
      <c r="G210" s="463"/>
      <c r="H210" s="463"/>
      <c r="I210" s="499"/>
      <c r="J210" s="463"/>
      <c r="K210" s="438"/>
      <c r="L210" s="463"/>
      <c r="M210" s="438"/>
      <c r="N210" s="636"/>
      <c r="O210" s="526"/>
      <c r="P210" s="438"/>
      <c r="Q210" s="463"/>
      <c r="R210" s="438"/>
      <c r="S210" s="463"/>
      <c r="T210" s="438"/>
      <c r="U210" s="463"/>
      <c r="V210" s="438"/>
      <c r="W210" s="636"/>
      <c r="X210" s="526"/>
      <c r="Y210" s="434">
        <f>SUM('South Andaman:Nicobar'!Y210)</f>
        <v>0</v>
      </c>
      <c r="Z210" s="463">
        <f t="shared" si="88"/>
        <v>0</v>
      </c>
      <c r="AA210" s="438">
        <f t="shared" si="89"/>
        <v>0</v>
      </c>
      <c r="AB210" s="463">
        <f t="shared" si="90"/>
        <v>0</v>
      </c>
      <c r="AC210" s="380"/>
      <c r="AD210" s="365"/>
    </row>
    <row r="211" spans="1:30" s="362" customFormat="1">
      <c r="A211" s="370">
        <f t="shared" si="91"/>
        <v>8.0399999999999991</v>
      </c>
      <c r="B211" s="377" t="s">
        <v>48</v>
      </c>
      <c r="C211" s="438"/>
      <c r="D211" s="463"/>
      <c r="E211" s="438"/>
      <c r="F211" s="463"/>
      <c r="G211" s="463"/>
      <c r="H211" s="463"/>
      <c r="I211" s="499"/>
      <c r="J211" s="463"/>
      <c r="K211" s="438"/>
      <c r="L211" s="463"/>
      <c r="M211" s="438"/>
      <c r="N211" s="636"/>
      <c r="O211" s="526"/>
      <c r="P211" s="438"/>
      <c r="Q211" s="463"/>
      <c r="R211" s="438"/>
      <c r="S211" s="463"/>
      <c r="T211" s="438"/>
      <c r="U211" s="463"/>
      <c r="V211" s="438"/>
      <c r="W211" s="636"/>
      <c r="X211" s="526"/>
      <c r="Y211" s="434">
        <f>SUM('South Andaman:Nicobar'!Y211)</f>
        <v>0</v>
      </c>
      <c r="Z211" s="463">
        <f t="shared" si="88"/>
        <v>0</v>
      </c>
      <c r="AA211" s="438">
        <f t="shared" si="89"/>
        <v>0</v>
      </c>
      <c r="AB211" s="463">
        <f t="shared" si="90"/>
        <v>0</v>
      </c>
      <c r="AC211" s="380"/>
      <c r="AD211" s="365"/>
    </row>
    <row r="212" spans="1:30" s="362" customFormat="1">
      <c r="A212" s="370"/>
      <c r="B212" s="434" t="s">
        <v>36</v>
      </c>
      <c r="C212" s="434"/>
      <c r="D212" s="467"/>
      <c r="E212" s="434"/>
      <c r="F212" s="467"/>
      <c r="G212" s="467"/>
      <c r="H212" s="467"/>
      <c r="I212" s="435"/>
      <c r="J212" s="467"/>
      <c r="K212" s="434"/>
      <c r="L212" s="467"/>
      <c r="M212" s="434"/>
      <c r="N212" s="538"/>
      <c r="O212" s="498"/>
      <c r="P212" s="434"/>
      <c r="Q212" s="467"/>
      <c r="R212" s="434"/>
      <c r="S212" s="467"/>
      <c r="T212" s="434"/>
      <c r="U212" s="467"/>
      <c r="V212" s="434"/>
      <c r="W212" s="538"/>
      <c r="X212" s="498"/>
      <c r="Y212" s="434">
        <f>SUM(Y208:Y211)</f>
        <v>0</v>
      </c>
      <c r="Z212" s="467">
        <f t="shared" ref="Z212:AB212" si="92">SUM(Z208:Z211)</f>
        <v>0</v>
      </c>
      <c r="AA212" s="434">
        <f t="shared" si="92"/>
        <v>0</v>
      </c>
      <c r="AB212" s="467">
        <f t="shared" si="92"/>
        <v>0</v>
      </c>
      <c r="AC212" s="436"/>
      <c r="AD212" s="365"/>
    </row>
    <row r="213" spans="1:30" s="362" customFormat="1" ht="37.5">
      <c r="A213" s="375">
        <v>9</v>
      </c>
      <c r="B213" s="371" t="s">
        <v>49</v>
      </c>
      <c r="C213" s="434"/>
      <c r="D213" s="467"/>
      <c r="E213" s="434"/>
      <c r="F213" s="467"/>
      <c r="G213" s="467"/>
      <c r="H213" s="467"/>
      <c r="I213" s="435"/>
      <c r="J213" s="467"/>
      <c r="K213" s="434"/>
      <c r="L213" s="467"/>
      <c r="M213" s="434"/>
      <c r="N213" s="538"/>
      <c r="O213" s="498"/>
      <c r="P213" s="434"/>
      <c r="Q213" s="467"/>
      <c r="R213" s="434"/>
      <c r="S213" s="467"/>
      <c r="T213" s="434"/>
      <c r="U213" s="467"/>
      <c r="V213" s="434"/>
      <c r="W213" s="538"/>
      <c r="X213" s="498"/>
      <c r="Y213" s="434"/>
      <c r="Z213" s="467"/>
      <c r="AA213" s="434"/>
      <c r="AB213" s="467"/>
      <c r="AC213" s="374"/>
      <c r="AD213" s="365"/>
    </row>
    <row r="214" spans="1:30" s="362" customFormat="1">
      <c r="A214" s="370">
        <v>9.01</v>
      </c>
      <c r="B214" s="377" t="s">
        <v>50</v>
      </c>
      <c r="C214" s="438"/>
      <c r="D214" s="463"/>
      <c r="E214" s="438"/>
      <c r="F214" s="463"/>
      <c r="G214" s="463"/>
      <c r="H214" s="463"/>
      <c r="I214" s="499"/>
      <c r="J214" s="463"/>
      <c r="K214" s="438"/>
      <c r="L214" s="463"/>
      <c r="M214" s="438"/>
      <c r="N214" s="636"/>
      <c r="O214" s="508">
        <v>0.2</v>
      </c>
      <c r="P214" s="438"/>
      <c r="Q214" s="463"/>
      <c r="R214" s="438"/>
      <c r="S214" s="463"/>
      <c r="T214" s="438"/>
      <c r="U214" s="463"/>
      <c r="V214" s="438"/>
      <c r="W214" s="636"/>
      <c r="X214" s="508">
        <v>0.2</v>
      </c>
      <c r="Y214" s="434">
        <f>SUM('South Andaman:Nicobar'!Y214)</f>
        <v>0</v>
      </c>
      <c r="Z214" s="463">
        <f t="shared" ref="Z214:Z215" si="93">X214*Y214</f>
        <v>0</v>
      </c>
      <c r="AA214" s="438">
        <f t="shared" ref="AA214:AA215" si="94">Y214+V214+T214</f>
        <v>0</v>
      </c>
      <c r="AB214" s="463">
        <f t="shared" ref="AB214:AB215" si="95">Z214+W214+U214</f>
        <v>0</v>
      </c>
      <c r="AC214" s="380"/>
      <c r="AD214" s="365"/>
    </row>
    <row r="215" spans="1:30" s="362" customFormat="1">
      <c r="A215" s="370">
        <v>9.02</v>
      </c>
      <c r="B215" s="377" t="s">
        <v>51</v>
      </c>
      <c r="C215" s="438"/>
      <c r="D215" s="463"/>
      <c r="E215" s="438"/>
      <c r="F215" s="463"/>
      <c r="G215" s="463"/>
      <c r="H215" s="463"/>
      <c r="I215" s="499"/>
      <c r="J215" s="463"/>
      <c r="K215" s="438"/>
      <c r="L215" s="463"/>
      <c r="M215" s="438"/>
      <c r="N215" s="636"/>
      <c r="O215" s="508">
        <v>0.5</v>
      </c>
      <c r="P215" s="438"/>
      <c r="Q215" s="463"/>
      <c r="R215" s="438"/>
      <c r="S215" s="463"/>
      <c r="T215" s="438"/>
      <c r="U215" s="463"/>
      <c r="V215" s="438"/>
      <c r="W215" s="636"/>
      <c r="X215" s="508">
        <v>0.5</v>
      </c>
      <c r="Y215" s="434">
        <f>SUM('South Andaman:Nicobar'!Y215)</f>
        <v>0</v>
      </c>
      <c r="Z215" s="463">
        <f t="shared" si="93"/>
        <v>0</v>
      </c>
      <c r="AA215" s="438">
        <f t="shared" si="94"/>
        <v>0</v>
      </c>
      <c r="AB215" s="463">
        <f t="shared" si="95"/>
        <v>0</v>
      </c>
      <c r="AC215" s="380"/>
      <c r="AD215" s="365"/>
    </row>
    <row r="216" spans="1:30" s="362" customFormat="1">
      <c r="A216" s="370"/>
      <c r="B216" s="371" t="s">
        <v>36</v>
      </c>
      <c r="C216" s="434"/>
      <c r="D216" s="467"/>
      <c r="E216" s="434"/>
      <c r="F216" s="467"/>
      <c r="G216" s="467"/>
      <c r="H216" s="467"/>
      <c r="I216" s="435"/>
      <c r="J216" s="467"/>
      <c r="K216" s="434"/>
      <c r="L216" s="467"/>
      <c r="M216" s="434"/>
      <c r="N216" s="538"/>
      <c r="O216" s="498"/>
      <c r="P216" s="434"/>
      <c r="Q216" s="467"/>
      <c r="R216" s="434"/>
      <c r="S216" s="467"/>
      <c r="T216" s="434"/>
      <c r="U216" s="467"/>
      <c r="V216" s="434"/>
      <c r="W216" s="538"/>
      <c r="X216" s="498"/>
      <c r="Y216" s="434">
        <f>SUM(Y214:Y215)</f>
        <v>0</v>
      </c>
      <c r="Z216" s="467">
        <f t="shared" ref="Z216:AB216" si="96">SUM(Z214:Z215)</f>
        <v>0</v>
      </c>
      <c r="AA216" s="434">
        <f t="shared" si="96"/>
        <v>0</v>
      </c>
      <c r="AB216" s="467">
        <f t="shared" si="96"/>
        <v>0</v>
      </c>
      <c r="AC216" s="374"/>
      <c r="AD216" s="365"/>
    </row>
    <row r="217" spans="1:30" s="362" customFormat="1" ht="37.5">
      <c r="A217" s="364" t="s">
        <v>52</v>
      </c>
      <c r="B217" s="371" t="s">
        <v>53</v>
      </c>
      <c r="C217" s="434"/>
      <c r="D217" s="467"/>
      <c r="E217" s="434"/>
      <c r="F217" s="467"/>
      <c r="G217" s="467"/>
      <c r="H217" s="467"/>
      <c r="I217" s="435"/>
      <c r="J217" s="467"/>
      <c r="K217" s="434"/>
      <c r="L217" s="467"/>
      <c r="M217" s="434"/>
      <c r="N217" s="538"/>
      <c r="O217" s="498"/>
      <c r="P217" s="434"/>
      <c r="Q217" s="467"/>
      <c r="R217" s="434"/>
      <c r="S217" s="467"/>
      <c r="T217" s="434"/>
      <c r="U217" s="467"/>
      <c r="V217" s="434"/>
      <c r="W217" s="538"/>
      <c r="X217" s="498"/>
      <c r="Y217" s="434"/>
      <c r="Z217" s="467"/>
      <c r="AA217" s="434"/>
      <c r="AB217" s="467"/>
      <c r="AC217" s="374"/>
      <c r="AD217" s="365"/>
    </row>
    <row r="218" spans="1:30" s="362" customFormat="1">
      <c r="A218" s="375">
        <v>10</v>
      </c>
      <c r="B218" s="371" t="s">
        <v>271</v>
      </c>
      <c r="C218" s="434"/>
      <c r="D218" s="467"/>
      <c r="E218" s="434"/>
      <c r="F218" s="467"/>
      <c r="G218" s="467"/>
      <c r="H218" s="467"/>
      <c r="I218" s="435"/>
      <c r="J218" s="467"/>
      <c r="K218" s="434"/>
      <c r="L218" s="467"/>
      <c r="M218" s="434"/>
      <c r="N218" s="538"/>
      <c r="O218" s="498"/>
      <c r="P218" s="434"/>
      <c r="Q218" s="467"/>
      <c r="R218" s="434"/>
      <c r="S218" s="467"/>
      <c r="T218" s="434"/>
      <c r="U218" s="467"/>
      <c r="V218" s="434"/>
      <c r="W218" s="538"/>
      <c r="X218" s="498"/>
      <c r="Y218" s="434"/>
      <c r="Z218" s="467"/>
      <c r="AA218" s="434"/>
      <c r="AB218" s="467"/>
      <c r="AC218" s="374"/>
      <c r="AD218" s="365"/>
    </row>
    <row r="219" spans="1:30" s="362" customFormat="1">
      <c r="A219" s="441"/>
      <c r="B219" s="371" t="s">
        <v>272</v>
      </c>
      <c r="C219" s="434"/>
      <c r="D219" s="467"/>
      <c r="E219" s="434"/>
      <c r="F219" s="467"/>
      <c r="G219" s="467"/>
      <c r="H219" s="467"/>
      <c r="I219" s="435"/>
      <c r="J219" s="467"/>
      <c r="K219" s="434"/>
      <c r="L219" s="467"/>
      <c r="M219" s="434"/>
      <c r="N219" s="538"/>
      <c r="O219" s="498"/>
      <c r="P219" s="434"/>
      <c r="Q219" s="467"/>
      <c r="R219" s="434"/>
      <c r="S219" s="467"/>
      <c r="T219" s="434"/>
      <c r="U219" s="467"/>
      <c r="V219" s="434"/>
      <c r="W219" s="538"/>
      <c r="X219" s="498"/>
      <c r="Y219" s="434"/>
      <c r="Z219" s="467"/>
      <c r="AA219" s="434"/>
      <c r="AB219" s="467"/>
      <c r="AC219" s="374"/>
      <c r="AD219" s="365"/>
    </row>
    <row r="220" spans="1:30" s="362" customFormat="1" ht="37.5">
      <c r="A220" s="370">
        <v>10.01</v>
      </c>
      <c r="B220" s="442" t="s">
        <v>298</v>
      </c>
      <c r="C220" s="524"/>
      <c r="D220" s="531"/>
      <c r="E220" s="524"/>
      <c r="F220" s="531"/>
      <c r="G220" s="531"/>
      <c r="H220" s="531"/>
      <c r="I220" s="527"/>
      <c r="J220" s="531"/>
      <c r="K220" s="524"/>
      <c r="L220" s="531"/>
      <c r="M220" s="524"/>
      <c r="N220" s="532"/>
      <c r="O220" s="508"/>
      <c r="P220" s="524"/>
      <c r="Q220" s="531"/>
      <c r="R220" s="524"/>
      <c r="S220" s="531"/>
      <c r="T220" s="524"/>
      <c r="U220" s="531"/>
      <c r="V220" s="524"/>
      <c r="W220" s="532"/>
      <c r="X220" s="508"/>
      <c r="Y220" s="434">
        <f>SUM('South Andaman:Nicobar'!Y220)</f>
        <v>0</v>
      </c>
      <c r="Z220" s="463">
        <f t="shared" ref="Z220:Z222" si="97">X220*Y220</f>
        <v>0</v>
      </c>
      <c r="AA220" s="438">
        <f t="shared" ref="AA220:AA222" si="98">Y220+V220+T220</f>
        <v>0</v>
      </c>
      <c r="AB220" s="463">
        <f t="shared" ref="AB220:AB222" si="99">Z220+W220+U220</f>
        <v>0</v>
      </c>
      <c r="AC220" s="443"/>
      <c r="AD220" s="365"/>
    </row>
    <row r="221" spans="1:30" s="362" customFormat="1" ht="37.5">
      <c r="A221" s="370">
        <v>10.02</v>
      </c>
      <c r="B221" s="442" t="s">
        <v>299</v>
      </c>
      <c r="C221" s="524"/>
      <c r="D221" s="531"/>
      <c r="E221" s="524"/>
      <c r="F221" s="531"/>
      <c r="G221" s="531"/>
      <c r="H221" s="531"/>
      <c r="I221" s="527"/>
      <c r="J221" s="531"/>
      <c r="K221" s="524"/>
      <c r="L221" s="531"/>
      <c r="M221" s="524"/>
      <c r="N221" s="532"/>
      <c r="O221" s="524"/>
      <c r="P221" s="524">
        <f>SUM('South Andaman:Nicobar'!P221)</f>
        <v>0</v>
      </c>
      <c r="Q221" s="531">
        <f>SUM('South Andaman:Nicobar'!Q221)</f>
        <v>0</v>
      </c>
      <c r="R221" s="395">
        <f>SUM('South Andaman:Nicobar'!R221)</f>
        <v>0</v>
      </c>
      <c r="S221" s="448">
        <f>SUM('South Andaman:Nicobar'!S221)</f>
        <v>0</v>
      </c>
      <c r="T221" s="524"/>
      <c r="U221" s="531"/>
      <c r="V221" s="524"/>
      <c r="W221" s="532"/>
      <c r="X221" s="524"/>
      <c r="Y221" s="434">
        <f>SUM('South Andaman:Nicobar'!Y221)</f>
        <v>0</v>
      </c>
      <c r="Z221" s="463">
        <f t="shared" si="97"/>
        <v>0</v>
      </c>
      <c r="AA221" s="438">
        <f t="shared" si="98"/>
        <v>0</v>
      </c>
      <c r="AB221" s="463">
        <f t="shared" si="99"/>
        <v>0</v>
      </c>
      <c r="AC221" s="443"/>
      <c r="AD221" s="365"/>
    </row>
    <row r="222" spans="1:30" s="362" customFormat="1" ht="75">
      <c r="A222" s="370">
        <f>+A221+0.01</f>
        <v>10.029999999999999</v>
      </c>
      <c r="B222" s="444" t="s">
        <v>242</v>
      </c>
      <c r="C222" s="528"/>
      <c r="D222" s="622"/>
      <c r="E222" s="528"/>
      <c r="F222" s="622"/>
      <c r="G222" s="622"/>
      <c r="H222" s="622"/>
      <c r="I222" s="529"/>
      <c r="J222" s="622"/>
      <c r="K222" s="528"/>
      <c r="L222" s="622"/>
      <c r="M222" s="528"/>
      <c r="N222" s="646"/>
      <c r="O222" s="530"/>
      <c r="P222" s="528"/>
      <c r="Q222" s="622"/>
      <c r="R222" s="528"/>
      <c r="S222" s="622"/>
      <c r="T222" s="528"/>
      <c r="U222" s="622"/>
      <c r="V222" s="528"/>
      <c r="W222" s="646"/>
      <c r="X222" s="530"/>
      <c r="Y222" s="434">
        <f>SUM('South Andaman:Nicobar'!Y222)</f>
        <v>0</v>
      </c>
      <c r="Z222" s="463">
        <f t="shared" si="97"/>
        <v>0</v>
      </c>
      <c r="AA222" s="438">
        <f t="shared" si="98"/>
        <v>0</v>
      </c>
      <c r="AB222" s="463">
        <f t="shared" si="99"/>
        <v>0</v>
      </c>
      <c r="AC222" s="445"/>
      <c r="AD222" s="365"/>
    </row>
    <row r="223" spans="1:30" s="362" customFormat="1" ht="37.5">
      <c r="A223" s="370"/>
      <c r="B223" s="371" t="s">
        <v>243</v>
      </c>
      <c r="C223" s="434"/>
      <c r="D223" s="467"/>
      <c r="E223" s="434"/>
      <c r="F223" s="467"/>
      <c r="G223" s="467"/>
      <c r="H223" s="467"/>
      <c r="I223" s="435"/>
      <c r="J223" s="467"/>
      <c r="K223" s="434"/>
      <c r="L223" s="467"/>
      <c r="M223" s="434"/>
      <c r="N223" s="538"/>
      <c r="O223" s="498"/>
      <c r="P223" s="434"/>
      <c r="Q223" s="467"/>
      <c r="R223" s="434"/>
      <c r="S223" s="467"/>
      <c r="T223" s="434"/>
      <c r="U223" s="467"/>
      <c r="V223" s="434"/>
      <c r="W223" s="538"/>
      <c r="X223" s="498"/>
      <c r="Y223" s="434"/>
      <c r="Z223" s="467"/>
      <c r="AA223" s="434"/>
      <c r="AB223" s="467"/>
      <c r="AC223" s="374"/>
      <c r="AD223" s="365"/>
    </row>
    <row r="224" spans="1:30" s="362" customFormat="1" ht="56.25">
      <c r="A224" s="370">
        <v>10.039999999999999</v>
      </c>
      <c r="B224" s="442" t="s">
        <v>314</v>
      </c>
      <c r="C224" s="524"/>
      <c r="D224" s="531"/>
      <c r="E224" s="524"/>
      <c r="F224" s="531"/>
      <c r="G224" s="531"/>
      <c r="H224" s="531"/>
      <c r="I224" s="527"/>
      <c r="J224" s="531"/>
      <c r="K224" s="524"/>
      <c r="L224" s="531"/>
      <c r="M224" s="524"/>
      <c r="N224" s="532"/>
      <c r="O224" s="530"/>
      <c r="P224" s="524"/>
      <c r="Q224" s="531"/>
      <c r="R224" s="524"/>
      <c r="S224" s="531"/>
      <c r="T224" s="524"/>
      <c r="U224" s="531"/>
      <c r="V224" s="524"/>
      <c r="W224" s="532"/>
      <c r="X224" s="530"/>
      <c r="Y224" s="434">
        <f>SUM('South Andaman:Nicobar'!Y224)</f>
        <v>0</v>
      </c>
      <c r="Z224" s="463">
        <f t="shared" ref="Z224:Z236" si="100">X224*Y224</f>
        <v>0</v>
      </c>
      <c r="AA224" s="438">
        <f t="shared" ref="AA224:AA236" si="101">Y224+V224+T224</f>
        <v>0</v>
      </c>
      <c r="AB224" s="463">
        <f t="shared" ref="AB224:AB236" si="102">Z224+W224+U224</f>
        <v>0</v>
      </c>
      <c r="AC224" s="443"/>
      <c r="AD224" s="365"/>
    </row>
    <row r="225" spans="1:30" s="362" customFormat="1" ht="37.5">
      <c r="A225" s="370"/>
      <c r="B225" s="446" t="s">
        <v>54</v>
      </c>
      <c r="C225" s="531"/>
      <c r="D225" s="531"/>
      <c r="E225" s="531"/>
      <c r="F225" s="531"/>
      <c r="G225" s="531"/>
      <c r="H225" s="531"/>
      <c r="I225" s="527"/>
      <c r="J225" s="531"/>
      <c r="K225" s="531"/>
      <c r="L225" s="531"/>
      <c r="M225" s="531"/>
      <c r="N225" s="532"/>
      <c r="O225" s="508"/>
      <c r="P225" s="531"/>
      <c r="Q225" s="531"/>
      <c r="R225" s="531"/>
      <c r="S225" s="531"/>
      <c r="T225" s="531"/>
      <c r="U225" s="531"/>
      <c r="V225" s="531"/>
      <c r="W225" s="532"/>
      <c r="X225" s="508"/>
      <c r="Y225" s="434">
        <f>SUM('South Andaman:Nicobar'!Y225)</f>
        <v>0</v>
      </c>
      <c r="Z225" s="463">
        <f t="shared" si="100"/>
        <v>0</v>
      </c>
      <c r="AA225" s="438">
        <f t="shared" si="101"/>
        <v>0</v>
      </c>
      <c r="AB225" s="463">
        <f t="shared" si="102"/>
        <v>0</v>
      </c>
      <c r="AC225" s="447"/>
      <c r="AD225" s="365"/>
    </row>
    <row r="226" spans="1:30" s="362" customFormat="1">
      <c r="A226" s="370"/>
      <c r="B226" s="446" t="s">
        <v>55</v>
      </c>
      <c r="C226" s="531"/>
      <c r="D226" s="531"/>
      <c r="E226" s="531"/>
      <c r="F226" s="531"/>
      <c r="G226" s="531"/>
      <c r="H226" s="531"/>
      <c r="I226" s="527"/>
      <c r="J226" s="531"/>
      <c r="K226" s="531"/>
      <c r="L226" s="531"/>
      <c r="M226" s="531"/>
      <c r="N226" s="532"/>
      <c r="O226" s="508"/>
      <c r="P226" s="531"/>
      <c r="Q226" s="531"/>
      <c r="R226" s="531"/>
      <c r="S226" s="531"/>
      <c r="T226" s="531"/>
      <c r="U226" s="531"/>
      <c r="V226" s="531"/>
      <c r="W226" s="532"/>
      <c r="X226" s="508"/>
      <c r="Y226" s="434">
        <f>SUM('South Andaman:Nicobar'!Y226)</f>
        <v>0</v>
      </c>
      <c r="Z226" s="463">
        <f t="shared" si="100"/>
        <v>0</v>
      </c>
      <c r="AA226" s="438">
        <f t="shared" si="101"/>
        <v>0</v>
      </c>
      <c r="AB226" s="463">
        <f t="shared" si="102"/>
        <v>0</v>
      </c>
      <c r="AC226" s="447"/>
      <c r="AD226" s="365"/>
    </row>
    <row r="227" spans="1:30" s="362" customFormat="1">
      <c r="A227" s="370"/>
      <c r="B227" s="446" t="s">
        <v>56</v>
      </c>
      <c r="C227" s="531"/>
      <c r="D227" s="531"/>
      <c r="E227" s="531"/>
      <c r="F227" s="531"/>
      <c r="G227" s="531"/>
      <c r="H227" s="531"/>
      <c r="I227" s="527"/>
      <c r="J227" s="531"/>
      <c r="K227" s="531"/>
      <c r="L227" s="531"/>
      <c r="M227" s="531"/>
      <c r="N227" s="532"/>
      <c r="O227" s="508"/>
      <c r="P227" s="531"/>
      <c r="Q227" s="531"/>
      <c r="R227" s="531"/>
      <c r="S227" s="531"/>
      <c r="T227" s="531"/>
      <c r="U227" s="531"/>
      <c r="V227" s="531"/>
      <c r="W227" s="532"/>
      <c r="X227" s="508"/>
      <c r="Y227" s="434">
        <f>SUM('South Andaman:Nicobar'!Y227)</f>
        <v>0</v>
      </c>
      <c r="Z227" s="463">
        <f t="shared" si="100"/>
        <v>0</v>
      </c>
      <c r="AA227" s="438">
        <f t="shared" si="101"/>
        <v>0</v>
      </c>
      <c r="AB227" s="463">
        <f t="shared" si="102"/>
        <v>0</v>
      </c>
      <c r="AC227" s="447"/>
      <c r="AD227" s="365"/>
    </row>
    <row r="228" spans="1:30" s="362" customFormat="1" ht="56.25">
      <c r="A228" s="370">
        <v>10.050000000000001</v>
      </c>
      <c r="B228" s="442" t="s">
        <v>315</v>
      </c>
      <c r="C228" s="531"/>
      <c r="D228" s="531"/>
      <c r="E228" s="531"/>
      <c r="F228" s="531"/>
      <c r="G228" s="531"/>
      <c r="H228" s="531"/>
      <c r="I228" s="527"/>
      <c r="J228" s="531"/>
      <c r="K228" s="531"/>
      <c r="L228" s="531"/>
      <c r="M228" s="531"/>
      <c r="N228" s="532"/>
      <c r="O228" s="533"/>
      <c r="P228" s="531"/>
      <c r="Q228" s="531"/>
      <c r="R228" s="531"/>
      <c r="S228" s="531"/>
      <c r="T228" s="531"/>
      <c r="U228" s="531"/>
      <c r="V228" s="531"/>
      <c r="W228" s="532"/>
      <c r="X228" s="533"/>
      <c r="Y228" s="434">
        <f>SUM('South Andaman:Nicobar'!Y228)</f>
        <v>0</v>
      </c>
      <c r="Z228" s="463">
        <f t="shared" si="100"/>
        <v>0</v>
      </c>
      <c r="AA228" s="438">
        <f t="shared" si="101"/>
        <v>0</v>
      </c>
      <c r="AB228" s="463">
        <f t="shared" si="102"/>
        <v>0</v>
      </c>
      <c r="AC228" s="447"/>
      <c r="AD228" s="365"/>
    </row>
    <row r="229" spans="1:30" s="362" customFormat="1" ht="37.5">
      <c r="A229" s="370"/>
      <c r="B229" s="446" t="s">
        <v>54</v>
      </c>
      <c r="C229" s="531"/>
      <c r="D229" s="531"/>
      <c r="E229" s="531"/>
      <c r="F229" s="531"/>
      <c r="G229" s="531"/>
      <c r="H229" s="531"/>
      <c r="I229" s="527"/>
      <c r="J229" s="531"/>
      <c r="K229" s="531"/>
      <c r="L229" s="531"/>
      <c r="M229" s="531"/>
      <c r="N229" s="532"/>
      <c r="O229" s="508"/>
      <c r="P229" s="531"/>
      <c r="Q229" s="531"/>
      <c r="R229" s="531"/>
      <c r="S229" s="531"/>
      <c r="T229" s="531"/>
      <c r="U229" s="531"/>
      <c r="V229" s="531"/>
      <c r="W229" s="532"/>
      <c r="X229" s="508"/>
      <c r="Y229" s="434">
        <f>SUM('South Andaman:Nicobar'!Y229)</f>
        <v>0</v>
      </c>
      <c r="Z229" s="463">
        <f t="shared" si="100"/>
        <v>0</v>
      </c>
      <c r="AA229" s="438">
        <f t="shared" si="101"/>
        <v>0</v>
      </c>
      <c r="AB229" s="463">
        <f t="shared" si="102"/>
        <v>0</v>
      </c>
      <c r="AC229" s="447"/>
      <c r="AD229" s="365"/>
    </row>
    <row r="230" spans="1:30" s="362" customFormat="1">
      <c r="A230" s="370"/>
      <c r="B230" s="446" t="s">
        <v>55</v>
      </c>
      <c r="C230" s="531"/>
      <c r="D230" s="531"/>
      <c r="E230" s="531"/>
      <c r="F230" s="531"/>
      <c r="G230" s="531"/>
      <c r="H230" s="531"/>
      <c r="I230" s="527"/>
      <c r="J230" s="531"/>
      <c r="K230" s="531"/>
      <c r="L230" s="531"/>
      <c r="M230" s="531"/>
      <c r="N230" s="532"/>
      <c r="O230" s="508"/>
      <c r="P230" s="531"/>
      <c r="Q230" s="531"/>
      <c r="R230" s="531"/>
      <c r="S230" s="531"/>
      <c r="T230" s="531"/>
      <c r="U230" s="531"/>
      <c r="V230" s="531"/>
      <c r="W230" s="532"/>
      <c r="X230" s="508"/>
      <c r="Y230" s="434">
        <f>SUM('South Andaman:Nicobar'!Y230)</f>
        <v>0</v>
      </c>
      <c r="Z230" s="463">
        <f t="shared" si="100"/>
        <v>0</v>
      </c>
      <c r="AA230" s="438">
        <f t="shared" si="101"/>
        <v>0</v>
      </c>
      <c r="AB230" s="463">
        <f t="shared" si="102"/>
        <v>0</v>
      </c>
      <c r="AC230" s="447"/>
      <c r="AD230" s="365"/>
    </row>
    <row r="231" spans="1:30" s="362" customFormat="1">
      <c r="A231" s="370"/>
      <c r="B231" s="446" t="s">
        <v>56</v>
      </c>
      <c r="C231" s="531"/>
      <c r="D231" s="531"/>
      <c r="E231" s="531"/>
      <c r="F231" s="531"/>
      <c r="G231" s="531"/>
      <c r="H231" s="531"/>
      <c r="I231" s="527"/>
      <c r="J231" s="531"/>
      <c r="K231" s="531"/>
      <c r="L231" s="531"/>
      <c r="M231" s="531"/>
      <c r="N231" s="532"/>
      <c r="O231" s="508"/>
      <c r="P231" s="531"/>
      <c r="Q231" s="531"/>
      <c r="R231" s="531"/>
      <c r="S231" s="531"/>
      <c r="T231" s="531"/>
      <c r="U231" s="531"/>
      <c r="V231" s="531"/>
      <c r="W231" s="532"/>
      <c r="X231" s="508"/>
      <c r="Y231" s="434">
        <f>SUM('South Andaman:Nicobar'!Y231)</f>
        <v>0</v>
      </c>
      <c r="Z231" s="463">
        <f t="shared" si="100"/>
        <v>0</v>
      </c>
      <c r="AA231" s="438">
        <f t="shared" si="101"/>
        <v>0</v>
      </c>
      <c r="AB231" s="463">
        <f t="shared" si="102"/>
        <v>0</v>
      </c>
      <c r="AC231" s="447"/>
      <c r="AD231" s="365"/>
    </row>
    <row r="232" spans="1:30" s="362" customFormat="1" ht="75">
      <c r="A232" s="370">
        <f>+A228+0.01</f>
        <v>10.06</v>
      </c>
      <c r="B232" s="444" t="s">
        <v>244</v>
      </c>
      <c r="C232" s="528"/>
      <c r="D232" s="622"/>
      <c r="E232" s="528"/>
      <c r="F232" s="622"/>
      <c r="G232" s="622"/>
      <c r="H232" s="622"/>
      <c r="I232" s="529"/>
      <c r="J232" s="622"/>
      <c r="K232" s="528"/>
      <c r="L232" s="622"/>
      <c r="M232" s="528"/>
      <c r="N232" s="646"/>
      <c r="O232" s="530"/>
      <c r="P232" s="528"/>
      <c r="Q232" s="622"/>
      <c r="R232" s="528"/>
      <c r="S232" s="622"/>
      <c r="T232" s="528"/>
      <c r="U232" s="622"/>
      <c r="V232" s="528"/>
      <c r="W232" s="646"/>
      <c r="X232" s="530"/>
      <c r="Y232" s="434">
        <f>SUM('South Andaman:Nicobar'!Y232)</f>
        <v>0</v>
      </c>
      <c r="Z232" s="463">
        <f t="shared" si="100"/>
        <v>0</v>
      </c>
      <c r="AA232" s="438">
        <f t="shared" si="101"/>
        <v>0</v>
      </c>
      <c r="AB232" s="463">
        <f t="shared" si="102"/>
        <v>0</v>
      </c>
      <c r="AC232" s="445"/>
      <c r="AD232" s="365"/>
    </row>
    <row r="233" spans="1:30" s="362" customFormat="1" ht="56.25">
      <c r="A233" s="370">
        <f t="shared" ref="A233:A254" si="103">+A232+0.01</f>
        <v>10.07</v>
      </c>
      <c r="B233" s="444" t="s">
        <v>57</v>
      </c>
      <c r="C233" s="528"/>
      <c r="D233" s="622"/>
      <c r="E233" s="528"/>
      <c r="F233" s="622"/>
      <c r="G233" s="622"/>
      <c r="H233" s="622"/>
      <c r="I233" s="529"/>
      <c r="J233" s="622"/>
      <c r="K233" s="528"/>
      <c r="L233" s="622"/>
      <c r="M233" s="528"/>
      <c r="N233" s="646"/>
      <c r="O233" s="530"/>
      <c r="P233" s="528"/>
      <c r="Q233" s="622"/>
      <c r="R233" s="528"/>
      <c r="S233" s="622"/>
      <c r="T233" s="528"/>
      <c r="U233" s="622"/>
      <c r="V233" s="528"/>
      <c r="W233" s="646"/>
      <c r="X233" s="530"/>
      <c r="Y233" s="434">
        <f>SUM('South Andaman:Nicobar'!Y233)</f>
        <v>0</v>
      </c>
      <c r="Z233" s="463">
        <f t="shared" si="100"/>
        <v>0</v>
      </c>
      <c r="AA233" s="438">
        <f t="shared" si="101"/>
        <v>0</v>
      </c>
      <c r="AB233" s="463">
        <f t="shared" si="102"/>
        <v>0</v>
      </c>
      <c r="AC233" s="445"/>
      <c r="AD233" s="365"/>
    </row>
    <row r="234" spans="1:30" s="362" customFormat="1">
      <c r="A234" s="370"/>
      <c r="B234" s="444" t="s">
        <v>58</v>
      </c>
      <c r="C234" s="528"/>
      <c r="D234" s="622"/>
      <c r="E234" s="528"/>
      <c r="F234" s="622"/>
      <c r="G234" s="622"/>
      <c r="H234" s="622"/>
      <c r="I234" s="529"/>
      <c r="J234" s="622"/>
      <c r="K234" s="528"/>
      <c r="L234" s="622"/>
      <c r="M234" s="528"/>
      <c r="N234" s="646"/>
      <c r="O234" s="509"/>
      <c r="P234" s="528"/>
      <c r="Q234" s="622"/>
      <c r="R234" s="528"/>
      <c r="S234" s="622"/>
      <c r="T234" s="528"/>
      <c r="U234" s="622"/>
      <c r="V234" s="528"/>
      <c r="W234" s="646"/>
      <c r="X234" s="509"/>
      <c r="Y234" s="434">
        <f>SUM('South Andaman:Nicobar'!Y234)</f>
        <v>0</v>
      </c>
      <c r="Z234" s="463">
        <f t="shared" si="100"/>
        <v>0</v>
      </c>
      <c r="AA234" s="438">
        <f t="shared" si="101"/>
        <v>0</v>
      </c>
      <c r="AB234" s="463">
        <f t="shared" si="102"/>
        <v>0</v>
      </c>
      <c r="AC234" s="445"/>
      <c r="AD234" s="365"/>
    </row>
    <row r="235" spans="1:30" s="362" customFormat="1" ht="37.5">
      <c r="A235" s="370"/>
      <c r="B235" s="444" t="s">
        <v>59</v>
      </c>
      <c r="C235" s="528"/>
      <c r="D235" s="622"/>
      <c r="E235" s="528"/>
      <c r="F235" s="622"/>
      <c r="G235" s="622"/>
      <c r="H235" s="622"/>
      <c r="I235" s="529"/>
      <c r="J235" s="622"/>
      <c r="K235" s="528"/>
      <c r="L235" s="622"/>
      <c r="M235" s="528"/>
      <c r="N235" s="646"/>
      <c r="O235" s="509"/>
      <c r="P235" s="528"/>
      <c r="Q235" s="622"/>
      <c r="R235" s="528"/>
      <c r="S235" s="622"/>
      <c r="T235" s="528"/>
      <c r="U235" s="622"/>
      <c r="V235" s="528"/>
      <c r="W235" s="646"/>
      <c r="X235" s="509"/>
      <c r="Y235" s="434">
        <f>SUM('South Andaman:Nicobar'!Y235)</f>
        <v>0</v>
      </c>
      <c r="Z235" s="463">
        <f t="shared" si="100"/>
        <v>0</v>
      </c>
      <c r="AA235" s="438">
        <f t="shared" si="101"/>
        <v>0</v>
      </c>
      <c r="AB235" s="463">
        <f t="shared" si="102"/>
        <v>0</v>
      </c>
      <c r="AC235" s="445"/>
      <c r="AD235" s="365"/>
    </row>
    <row r="236" spans="1:30" s="362" customFormat="1">
      <c r="A236" s="370"/>
      <c r="B236" s="444" t="s">
        <v>60</v>
      </c>
      <c r="C236" s="528"/>
      <c r="D236" s="622"/>
      <c r="E236" s="528"/>
      <c r="F236" s="622"/>
      <c r="G236" s="622"/>
      <c r="H236" s="622"/>
      <c r="I236" s="529"/>
      <c r="J236" s="622"/>
      <c r="K236" s="528"/>
      <c r="L236" s="622"/>
      <c r="M236" s="528"/>
      <c r="N236" s="646"/>
      <c r="O236" s="509"/>
      <c r="P236" s="528"/>
      <c r="Q236" s="622"/>
      <c r="R236" s="528"/>
      <c r="S236" s="622"/>
      <c r="T236" s="528"/>
      <c r="U236" s="622"/>
      <c r="V236" s="528"/>
      <c r="W236" s="646"/>
      <c r="X236" s="509"/>
      <c r="Y236" s="434">
        <f>SUM('South Andaman:Nicobar'!Y236)</f>
        <v>0</v>
      </c>
      <c r="Z236" s="463">
        <f t="shared" si="100"/>
        <v>0</v>
      </c>
      <c r="AA236" s="438">
        <f t="shared" si="101"/>
        <v>0</v>
      </c>
      <c r="AB236" s="463">
        <f t="shared" si="102"/>
        <v>0</v>
      </c>
      <c r="AC236" s="445"/>
      <c r="AD236" s="365"/>
    </row>
    <row r="237" spans="1:30" s="362" customFormat="1">
      <c r="A237" s="370"/>
      <c r="B237" s="434" t="s">
        <v>16</v>
      </c>
      <c r="C237" s="434"/>
      <c r="D237" s="467"/>
      <c r="E237" s="434"/>
      <c r="F237" s="467"/>
      <c r="G237" s="467"/>
      <c r="H237" s="467"/>
      <c r="I237" s="435"/>
      <c r="J237" s="467"/>
      <c r="K237" s="434"/>
      <c r="L237" s="467"/>
      <c r="M237" s="434"/>
      <c r="N237" s="538"/>
      <c r="O237" s="498"/>
      <c r="P237" s="434"/>
      <c r="Q237" s="467"/>
      <c r="R237" s="434"/>
      <c r="S237" s="467"/>
      <c r="T237" s="434"/>
      <c r="U237" s="467"/>
      <c r="V237" s="434"/>
      <c r="W237" s="538"/>
      <c r="X237" s="498"/>
      <c r="Y237" s="434">
        <f>SUM(Y220:Y236)</f>
        <v>0</v>
      </c>
      <c r="Z237" s="467">
        <f t="shared" ref="Z237:AA237" si="104">SUM(Z220:Z236)</f>
        <v>0</v>
      </c>
      <c r="AA237" s="434">
        <f t="shared" si="104"/>
        <v>0</v>
      </c>
      <c r="AB237" s="467">
        <f>SUM(AB220:AB236)</f>
        <v>0</v>
      </c>
      <c r="AC237" s="436"/>
      <c r="AD237" s="365"/>
    </row>
    <row r="238" spans="1:30" s="362" customFormat="1">
      <c r="A238" s="370"/>
      <c r="B238" s="434" t="s">
        <v>38</v>
      </c>
      <c r="C238" s="434"/>
      <c r="D238" s="467"/>
      <c r="E238" s="434"/>
      <c r="F238" s="467"/>
      <c r="G238" s="467"/>
      <c r="H238" s="467"/>
      <c r="I238" s="435"/>
      <c r="J238" s="467"/>
      <c r="K238" s="434"/>
      <c r="L238" s="467"/>
      <c r="M238" s="434"/>
      <c r="N238" s="538"/>
      <c r="O238" s="498"/>
      <c r="P238" s="395">
        <f>SUM('South Andaman:Nicobar'!P238)</f>
        <v>0</v>
      </c>
      <c r="Q238" s="448">
        <f>SUM('South Andaman:Nicobar'!Q238)</f>
        <v>0</v>
      </c>
      <c r="R238" s="395">
        <f>SUM('South Andaman:Nicobar'!R238)</f>
        <v>0</v>
      </c>
      <c r="S238" s="448">
        <f>SUM('South Andaman:Nicobar'!S238)</f>
        <v>0</v>
      </c>
      <c r="T238" s="434"/>
      <c r="U238" s="467"/>
      <c r="V238" s="434"/>
      <c r="W238" s="538"/>
      <c r="X238" s="498"/>
      <c r="Y238" s="395">
        <f>SUM('South Andaman:Nicobar'!Y238)</f>
        <v>0</v>
      </c>
      <c r="Z238" s="448">
        <f>SUM('South Andaman:Nicobar'!Z238)</f>
        <v>0</v>
      </c>
      <c r="AA238" s="395">
        <f>SUM('South Andaman:Nicobar'!AA238)</f>
        <v>0</v>
      </c>
      <c r="AB238" s="448">
        <f>SUM('South Andaman:Nicobar'!AB238)</f>
        <v>0</v>
      </c>
      <c r="AC238" s="436"/>
      <c r="AD238" s="365"/>
    </row>
    <row r="239" spans="1:30" s="362" customFormat="1" ht="56.25">
      <c r="A239" s="370"/>
      <c r="B239" s="371" t="s">
        <v>260</v>
      </c>
      <c r="C239" s="434"/>
      <c r="D239" s="467"/>
      <c r="E239" s="434"/>
      <c r="F239" s="467"/>
      <c r="G239" s="467"/>
      <c r="H239" s="467"/>
      <c r="I239" s="435"/>
      <c r="J239" s="467"/>
      <c r="K239" s="434"/>
      <c r="L239" s="467"/>
      <c r="M239" s="434"/>
      <c r="N239" s="538"/>
      <c r="O239" s="498"/>
      <c r="P239" s="434"/>
      <c r="Q239" s="467"/>
      <c r="R239" s="434"/>
      <c r="S239" s="467"/>
      <c r="T239" s="434"/>
      <c r="U239" s="467"/>
      <c r="V239" s="434"/>
      <c r="W239" s="538"/>
      <c r="X239" s="498"/>
      <c r="Y239" s="434">
        <f>SUM('South Andaman:Nicobar'!Y239)</f>
        <v>0</v>
      </c>
      <c r="Z239" s="467">
        <f>SUM('South Andaman:Nicobar'!Z239)</f>
        <v>0</v>
      </c>
      <c r="AA239" s="434"/>
      <c r="AB239" s="467"/>
      <c r="AC239" s="374"/>
      <c r="AD239" s="365"/>
    </row>
    <row r="240" spans="1:30" s="362" customFormat="1">
      <c r="A240" s="370"/>
      <c r="B240" s="371" t="s">
        <v>272</v>
      </c>
      <c r="C240" s="434"/>
      <c r="D240" s="467"/>
      <c r="E240" s="434"/>
      <c r="F240" s="467"/>
      <c r="G240" s="467"/>
      <c r="H240" s="467"/>
      <c r="I240" s="435"/>
      <c r="J240" s="467"/>
      <c r="K240" s="434"/>
      <c r="L240" s="467"/>
      <c r="M240" s="434"/>
      <c r="N240" s="538"/>
      <c r="O240" s="498"/>
      <c r="P240" s="434"/>
      <c r="Q240" s="467"/>
      <c r="R240" s="434"/>
      <c r="S240" s="467"/>
      <c r="T240" s="434"/>
      <c r="U240" s="467"/>
      <c r="V240" s="434"/>
      <c r="W240" s="538"/>
      <c r="X240" s="498"/>
      <c r="Y240" s="434">
        <f>SUM('South Andaman:Nicobar'!Y240)</f>
        <v>0</v>
      </c>
      <c r="Z240" s="467">
        <f>SUM('South Andaman:Nicobar'!Z240)</f>
        <v>0</v>
      </c>
      <c r="AA240" s="434"/>
      <c r="AB240" s="467"/>
      <c r="AC240" s="374"/>
      <c r="AD240" s="365"/>
    </row>
    <row r="241" spans="1:30" s="362" customFormat="1" ht="56.25">
      <c r="A241" s="370">
        <f>+A233+0.01</f>
        <v>10.08</v>
      </c>
      <c r="B241" s="377" t="s">
        <v>316</v>
      </c>
      <c r="C241" s="438"/>
      <c r="D241" s="463"/>
      <c r="E241" s="438"/>
      <c r="F241" s="463"/>
      <c r="G241" s="463"/>
      <c r="H241" s="463"/>
      <c r="I241" s="499"/>
      <c r="J241" s="463"/>
      <c r="K241" s="438"/>
      <c r="L241" s="463"/>
      <c r="M241" s="438"/>
      <c r="N241" s="636"/>
      <c r="O241" s="463"/>
      <c r="P241" s="438"/>
      <c r="Q241" s="463"/>
      <c r="R241" s="438"/>
      <c r="S241" s="463"/>
      <c r="T241" s="438"/>
      <c r="U241" s="463"/>
      <c r="V241" s="438"/>
      <c r="W241" s="636"/>
      <c r="X241" s="463"/>
      <c r="Y241" s="434">
        <f>SUM('South Andaman:Nicobar'!Y241)</f>
        <v>0</v>
      </c>
      <c r="Z241" s="463">
        <f t="shared" ref="Z241:Z253" si="105">X241*Y241</f>
        <v>0</v>
      </c>
      <c r="AA241" s="438">
        <f t="shared" ref="AA241:AA257" si="106">Y241+V241+T241</f>
        <v>0</v>
      </c>
      <c r="AB241" s="463">
        <f t="shared" ref="AB241:AB257" si="107">Z241+W241+U241</f>
        <v>0</v>
      </c>
      <c r="AC241" s="380"/>
      <c r="AD241" s="365"/>
    </row>
    <row r="242" spans="1:30" s="456" customFormat="1" ht="56.25">
      <c r="A242" s="449">
        <v>10.09</v>
      </c>
      <c r="B242" s="450" t="s">
        <v>317</v>
      </c>
      <c r="C242" s="452">
        <f>'South Andaman'!C242+'North Andaman'!C242+Nicobar!C242</f>
        <v>67</v>
      </c>
      <c r="D242" s="453">
        <f>'South Andaman'!D242+'North Andaman'!D242+Nicobar!D242</f>
        <v>145.92600000000002</v>
      </c>
      <c r="E242" s="452">
        <f>'South Andaman'!E242+'North Andaman'!E242+Nicobar!E242</f>
        <v>67</v>
      </c>
      <c r="F242" s="453">
        <f>'South Andaman'!F242+'North Andaman'!F242+Nicobar!F242</f>
        <v>116.74600000000001</v>
      </c>
      <c r="G242" s="535">
        <f>E242/C242*100</f>
        <v>100</v>
      </c>
      <c r="H242" s="535">
        <f>F242/D242*100</f>
        <v>80.003563449967785</v>
      </c>
      <c r="I242" s="534">
        <f>C242-E242</f>
        <v>0</v>
      </c>
      <c r="J242" s="453">
        <f>D242-F242</f>
        <v>29.180000000000007</v>
      </c>
      <c r="K242" s="452">
        <f>'South Andaman'!K242+'North Andaman'!K242+Nicobar!K242</f>
        <v>0</v>
      </c>
      <c r="L242" s="453">
        <f>'South Andaman'!L242+'North Andaman'!L242+Nicobar!L242</f>
        <v>0</v>
      </c>
      <c r="M242" s="452">
        <f>'South Andaman'!M242+'North Andaman'!M242+Nicobar!M242</f>
        <v>0</v>
      </c>
      <c r="N242" s="647">
        <f>'South Andaman'!N242+'North Andaman'!N242+Nicobar!N242</f>
        <v>29.18</v>
      </c>
      <c r="O242" s="453">
        <v>2.4</v>
      </c>
      <c r="P242" s="452">
        <f>'South Andaman'!P242+'North Andaman'!P242+Nicobar!P242</f>
        <v>89</v>
      </c>
      <c r="Q242" s="453">
        <f>'South Andaman'!Q242+'North Andaman'!Q242+Nicobar!Q242</f>
        <v>213.6</v>
      </c>
      <c r="R242" s="452">
        <f>'South Andaman'!R242+'North Andaman'!R242+Nicobar!R242</f>
        <v>89</v>
      </c>
      <c r="S242" s="453">
        <f t="shared" ref="S242" si="108">Q242+L242+N242</f>
        <v>242.78</v>
      </c>
      <c r="T242" s="452">
        <v>0</v>
      </c>
      <c r="U242" s="453">
        <f>'South Andaman'!U242+'North Andaman'!U242+Nicobar!U242</f>
        <v>0</v>
      </c>
      <c r="V242" s="452">
        <f>'South Andaman'!V242+'North Andaman'!V242+Nicobar!V242</f>
        <v>0</v>
      </c>
      <c r="W242" s="647">
        <f>'South Andaman'!W242+'North Andaman'!W242+Nicobar!W242</f>
        <v>29.18</v>
      </c>
      <c r="X242" s="453">
        <v>2.4</v>
      </c>
      <c r="Y242" s="451">
        <f>SUM('South Andaman:Nicobar'!Y242)</f>
        <v>89</v>
      </c>
      <c r="Z242" s="453">
        <f t="shared" si="105"/>
        <v>213.6</v>
      </c>
      <c r="AA242" s="452">
        <f t="shared" si="106"/>
        <v>89</v>
      </c>
      <c r="AB242" s="453">
        <f t="shared" si="107"/>
        <v>242.78</v>
      </c>
      <c r="AC242" s="454" t="s">
        <v>552</v>
      </c>
      <c r="AD242" s="455">
        <f>SUM('South Andaman:Nicobar'!AB242)</f>
        <v>242.77999999999997</v>
      </c>
    </row>
    <row r="243" spans="1:30" s="362" customFormat="1" ht="37.5">
      <c r="A243" s="370">
        <v>10.1</v>
      </c>
      <c r="B243" s="442" t="s">
        <v>245</v>
      </c>
      <c r="C243" s="524"/>
      <c r="D243" s="531"/>
      <c r="E243" s="524"/>
      <c r="F243" s="531"/>
      <c r="G243" s="531"/>
      <c r="H243" s="531"/>
      <c r="I243" s="527"/>
      <c r="J243" s="531"/>
      <c r="K243" s="524"/>
      <c r="L243" s="531"/>
      <c r="M243" s="524"/>
      <c r="N243" s="532"/>
      <c r="O243" s="463"/>
      <c r="P243" s="524"/>
      <c r="Q243" s="531"/>
      <c r="R243" s="524"/>
      <c r="S243" s="531"/>
      <c r="T243" s="524"/>
      <c r="U243" s="531"/>
      <c r="V243" s="524"/>
      <c r="W243" s="532"/>
      <c r="X243" s="463"/>
      <c r="Y243" s="434">
        <f>SUM('South Andaman:Nicobar'!Y243)</f>
        <v>0</v>
      </c>
      <c r="Z243" s="463">
        <f t="shared" si="105"/>
        <v>0</v>
      </c>
      <c r="AA243" s="438">
        <f t="shared" si="106"/>
        <v>0</v>
      </c>
      <c r="AB243" s="463">
        <f t="shared" si="107"/>
        <v>0</v>
      </c>
      <c r="AC243" s="443"/>
      <c r="AD243" s="364">
        <f>SUM('South Andaman:Nicobar'!AB243)</f>
        <v>0</v>
      </c>
    </row>
    <row r="244" spans="1:30" s="362" customFormat="1" ht="37.5">
      <c r="A244" s="370"/>
      <c r="B244" s="371" t="s">
        <v>243</v>
      </c>
      <c r="C244" s="434"/>
      <c r="D244" s="467"/>
      <c r="E244" s="434"/>
      <c r="F244" s="467"/>
      <c r="G244" s="467"/>
      <c r="H244" s="467"/>
      <c r="I244" s="435"/>
      <c r="J244" s="467"/>
      <c r="K244" s="434"/>
      <c r="L244" s="467"/>
      <c r="M244" s="434"/>
      <c r="N244" s="538"/>
      <c r="O244" s="498"/>
      <c r="P244" s="434"/>
      <c r="Q244" s="467"/>
      <c r="R244" s="434"/>
      <c r="S244" s="467"/>
      <c r="T244" s="434"/>
      <c r="U244" s="467"/>
      <c r="V244" s="434"/>
      <c r="W244" s="538"/>
      <c r="X244" s="498"/>
      <c r="Y244" s="434"/>
      <c r="Z244" s="463"/>
      <c r="AA244" s="438"/>
      <c r="AB244" s="463"/>
      <c r="AC244" s="374"/>
      <c r="AD244" s="364">
        <f>SUM('South Andaman:Nicobar'!AB244)</f>
        <v>0</v>
      </c>
    </row>
    <row r="245" spans="1:30" s="362" customFormat="1" ht="56.25">
      <c r="A245" s="370">
        <f>+A243+0.01</f>
        <v>10.11</v>
      </c>
      <c r="B245" s="442" t="s">
        <v>311</v>
      </c>
      <c r="C245" s="524"/>
      <c r="D245" s="531"/>
      <c r="E245" s="524"/>
      <c r="F245" s="531"/>
      <c r="G245" s="531"/>
      <c r="H245" s="531"/>
      <c r="I245" s="527"/>
      <c r="J245" s="531"/>
      <c r="K245" s="524"/>
      <c r="L245" s="531"/>
      <c r="M245" s="524"/>
      <c r="N245" s="532"/>
      <c r="O245" s="530"/>
      <c r="P245" s="524"/>
      <c r="Q245" s="531"/>
      <c r="R245" s="524"/>
      <c r="S245" s="531"/>
      <c r="T245" s="524"/>
      <c r="U245" s="531"/>
      <c r="V245" s="524"/>
      <c r="W245" s="532"/>
      <c r="X245" s="530"/>
      <c r="Y245" s="434"/>
      <c r="Z245" s="463"/>
      <c r="AA245" s="438"/>
      <c r="AB245" s="463"/>
      <c r="AC245" s="443"/>
      <c r="AD245" s="364">
        <f>SUM('South Andaman:Nicobar'!AB245)</f>
        <v>0</v>
      </c>
    </row>
    <row r="246" spans="1:30" s="362" customFormat="1" ht="37.5">
      <c r="A246" s="370"/>
      <c r="B246" s="446" t="s">
        <v>54</v>
      </c>
      <c r="C246" s="438"/>
      <c r="D246" s="463"/>
      <c r="E246" s="438"/>
      <c r="F246" s="463"/>
      <c r="G246" s="531"/>
      <c r="H246" s="531"/>
      <c r="I246" s="499">
        <f>'South Andaman'!I246+'North Andaman'!I246+Nicobar!I246</f>
        <v>0</v>
      </c>
      <c r="J246" s="463">
        <f>'South Andaman'!J246+'North Andaman'!J246+Nicobar!J246</f>
        <v>0</v>
      </c>
      <c r="K246" s="438">
        <f>'South Andaman'!K246+'North Andaman'!K246+Nicobar!K246</f>
        <v>0</v>
      </c>
      <c r="L246" s="463">
        <f>'South Andaman'!L246+'North Andaman'!L246+Nicobar!L246</f>
        <v>0</v>
      </c>
      <c r="M246" s="438">
        <f>'South Andaman'!M246+'North Andaman'!M246+Nicobar!M246</f>
        <v>0</v>
      </c>
      <c r="N246" s="636">
        <f>'South Andaman'!N246+'North Andaman'!N246+Nicobar!N246</f>
        <v>0</v>
      </c>
      <c r="O246" s="463"/>
      <c r="P246" s="438">
        <f>'South Andaman'!P246+'North Andaman'!P246+Nicobar!P246</f>
        <v>0</v>
      </c>
      <c r="Q246" s="463">
        <f>'South Andaman'!Q246+'North Andaman'!Q246+Nicobar!Q246</f>
        <v>0</v>
      </c>
      <c r="R246" s="438">
        <f>'South Andaman'!R246+'North Andaman'!R246+Nicobar!R246</f>
        <v>0</v>
      </c>
      <c r="S246" s="463">
        <f>'South Andaman'!S246+'North Andaman'!S246+Nicobar!S246</f>
        <v>0</v>
      </c>
      <c r="T246" s="438">
        <v>0</v>
      </c>
      <c r="U246" s="463">
        <f>'South Andaman'!U246+'North Andaman'!U246+Nicobar!U246</f>
        <v>0</v>
      </c>
      <c r="V246" s="438">
        <f>'South Andaman'!V246+'North Andaman'!V246+Nicobar!V246</f>
        <v>0</v>
      </c>
      <c r="W246" s="636">
        <f>'South Andaman'!W246+'North Andaman'!W246+Nicobar!W246</f>
        <v>0</v>
      </c>
      <c r="X246" s="463"/>
      <c r="Y246" s="434">
        <f>SUM('South Andaman:Nicobar'!Y246)</f>
        <v>0</v>
      </c>
      <c r="Z246" s="463">
        <f t="shared" si="105"/>
        <v>0</v>
      </c>
      <c r="AA246" s="438">
        <f t="shared" si="106"/>
        <v>0</v>
      </c>
      <c r="AB246" s="463">
        <f t="shared" si="107"/>
        <v>0</v>
      </c>
      <c r="AC246" s="447"/>
      <c r="AD246" s="364">
        <f>SUM('South Andaman:Nicobar'!AB246)</f>
        <v>0</v>
      </c>
    </row>
    <row r="247" spans="1:30" s="362" customFormat="1">
      <c r="A247" s="370"/>
      <c r="B247" s="446" t="s">
        <v>55</v>
      </c>
      <c r="C247" s="438"/>
      <c r="D247" s="463"/>
      <c r="E247" s="438"/>
      <c r="F247" s="463"/>
      <c r="G247" s="463"/>
      <c r="H247" s="463"/>
      <c r="I247" s="499">
        <f>'South Andaman'!I247+'North Andaman'!I247+Nicobar!I247</f>
        <v>0</v>
      </c>
      <c r="J247" s="463">
        <f>'South Andaman'!J247+'North Andaman'!J247+Nicobar!J247</f>
        <v>0</v>
      </c>
      <c r="K247" s="438">
        <f>'South Andaman'!K247+'North Andaman'!K247+Nicobar!K247</f>
        <v>0</v>
      </c>
      <c r="L247" s="463">
        <f>'South Andaman'!L247+'North Andaman'!L247+Nicobar!L247</f>
        <v>0</v>
      </c>
      <c r="M247" s="438">
        <f>'South Andaman'!M247+'North Andaman'!M247+Nicobar!M247</f>
        <v>0</v>
      </c>
      <c r="N247" s="636">
        <f>'South Andaman'!N247+'North Andaman'!N247+Nicobar!N247</f>
        <v>0</v>
      </c>
      <c r="O247" s="463"/>
      <c r="P247" s="438">
        <f>'South Andaman'!P247+'North Andaman'!P247+Nicobar!P247</f>
        <v>0</v>
      </c>
      <c r="Q247" s="463">
        <f>'South Andaman'!Q247+'North Andaman'!Q247+Nicobar!Q247</f>
        <v>0</v>
      </c>
      <c r="R247" s="438">
        <f>'South Andaman'!R247+'North Andaman'!R247+Nicobar!R247</f>
        <v>0</v>
      </c>
      <c r="S247" s="463">
        <f>'South Andaman'!S247+'North Andaman'!S247+Nicobar!S247</f>
        <v>0</v>
      </c>
      <c r="T247" s="438">
        <v>0</v>
      </c>
      <c r="U247" s="463">
        <f>'South Andaman'!U247+'North Andaman'!U247+Nicobar!U247</f>
        <v>0</v>
      </c>
      <c r="V247" s="438">
        <f>'South Andaman'!V247+'North Andaman'!V247+Nicobar!V247</f>
        <v>0</v>
      </c>
      <c r="W247" s="636">
        <f>'South Andaman'!W247+'North Andaman'!W247+Nicobar!W247</f>
        <v>0</v>
      </c>
      <c r="X247" s="463"/>
      <c r="Y247" s="434">
        <f>SUM('South Andaman:Nicobar'!Y247)</f>
        <v>0</v>
      </c>
      <c r="Z247" s="463">
        <f t="shared" si="105"/>
        <v>0</v>
      </c>
      <c r="AA247" s="438">
        <f t="shared" si="106"/>
        <v>0</v>
      </c>
      <c r="AB247" s="463">
        <f t="shared" si="107"/>
        <v>0</v>
      </c>
      <c r="AC247" s="447"/>
      <c r="AD247" s="364">
        <f>SUM('South Andaman:Nicobar'!AB247)</f>
        <v>0</v>
      </c>
    </row>
    <row r="248" spans="1:30" s="362" customFormat="1">
      <c r="A248" s="370"/>
      <c r="B248" s="446" t="s">
        <v>56</v>
      </c>
      <c r="C248" s="438"/>
      <c r="D248" s="463"/>
      <c r="E248" s="438"/>
      <c r="F248" s="463"/>
      <c r="G248" s="463"/>
      <c r="H248" s="463"/>
      <c r="I248" s="499">
        <f>'South Andaman'!I248+'North Andaman'!I248+Nicobar!I248</f>
        <v>0</v>
      </c>
      <c r="J248" s="463">
        <f>'South Andaman'!J248+'North Andaman'!J248+Nicobar!J248</f>
        <v>0</v>
      </c>
      <c r="K248" s="438">
        <f>'South Andaman'!K248+'North Andaman'!K248+Nicobar!K248</f>
        <v>0</v>
      </c>
      <c r="L248" s="463">
        <f>'South Andaman'!L248+'North Andaman'!L248+Nicobar!L248</f>
        <v>0</v>
      </c>
      <c r="M248" s="438">
        <f>'South Andaman'!M248+'North Andaman'!M248+Nicobar!M248</f>
        <v>0</v>
      </c>
      <c r="N248" s="636">
        <f>'South Andaman'!N248+'North Andaman'!N248+Nicobar!N248</f>
        <v>0</v>
      </c>
      <c r="O248" s="463"/>
      <c r="P248" s="438">
        <f>'South Andaman'!P248+'North Andaman'!P248+Nicobar!P248</f>
        <v>0</v>
      </c>
      <c r="Q248" s="463">
        <f>'South Andaman'!Q248+'North Andaman'!Q248+Nicobar!Q248</f>
        <v>0</v>
      </c>
      <c r="R248" s="438">
        <f>'South Andaman'!R248+'North Andaman'!R248+Nicobar!R248</f>
        <v>0</v>
      </c>
      <c r="S248" s="463">
        <f>'South Andaman'!S248+'North Andaman'!S248+Nicobar!S248</f>
        <v>0</v>
      </c>
      <c r="T248" s="438">
        <v>0</v>
      </c>
      <c r="U248" s="463">
        <f>'South Andaman'!U248+'North Andaman'!U248+Nicobar!U248</f>
        <v>0</v>
      </c>
      <c r="V248" s="438">
        <f>'South Andaman'!V248+'North Andaman'!V248+Nicobar!V248</f>
        <v>0</v>
      </c>
      <c r="W248" s="636">
        <f>'South Andaman'!W248+'North Andaman'!W248+Nicobar!W248</f>
        <v>0</v>
      </c>
      <c r="X248" s="463"/>
      <c r="Y248" s="434">
        <f>SUM('South Andaman:Nicobar'!Y248)</f>
        <v>0</v>
      </c>
      <c r="Z248" s="463">
        <f t="shared" si="105"/>
        <v>0</v>
      </c>
      <c r="AA248" s="438">
        <f t="shared" si="106"/>
        <v>0</v>
      </c>
      <c r="AB248" s="463">
        <f t="shared" si="107"/>
        <v>0</v>
      </c>
      <c r="AC248" s="447"/>
      <c r="AD248" s="364">
        <f>SUM('South Andaman:Nicobar'!AB248)</f>
        <v>0</v>
      </c>
    </row>
    <row r="249" spans="1:30" s="362" customFormat="1" ht="56.25">
      <c r="A249" s="370">
        <f>+A245+0.01</f>
        <v>10.119999999999999</v>
      </c>
      <c r="B249" s="442" t="s">
        <v>312</v>
      </c>
      <c r="C249" s="531"/>
      <c r="D249" s="531"/>
      <c r="E249" s="531"/>
      <c r="F249" s="531"/>
      <c r="G249" s="531"/>
      <c r="H249" s="531"/>
      <c r="I249" s="527"/>
      <c r="J249" s="531"/>
      <c r="K249" s="531"/>
      <c r="L249" s="531"/>
      <c r="M249" s="531"/>
      <c r="N249" s="532"/>
      <c r="O249" s="533"/>
      <c r="P249" s="531"/>
      <c r="Q249" s="531"/>
      <c r="R249" s="531"/>
      <c r="S249" s="531"/>
      <c r="T249" s="531"/>
      <c r="U249" s="531"/>
      <c r="V249" s="531"/>
      <c r="W249" s="532"/>
      <c r="X249" s="533"/>
      <c r="Y249" s="434"/>
      <c r="Z249" s="463"/>
      <c r="AA249" s="438"/>
      <c r="AB249" s="463"/>
      <c r="AC249" s="447"/>
      <c r="AD249" s="364">
        <f>SUM('South Andaman:Nicobar'!AB249)</f>
        <v>0</v>
      </c>
    </row>
    <row r="250" spans="1:30" s="456" customFormat="1" ht="56.25">
      <c r="A250" s="449"/>
      <c r="B250" s="457" t="s">
        <v>54</v>
      </c>
      <c r="C250" s="452">
        <f>'South Andaman'!C250+'North Andaman'!C250+Nicobar!C250</f>
        <v>30</v>
      </c>
      <c r="D250" s="453">
        <f>'South Andaman'!D250+'North Andaman'!D250+Nicobar!D250</f>
        <v>65.34</v>
      </c>
      <c r="E250" s="452">
        <f>'South Andaman'!E250+'North Andaman'!E250+Nicobar!E250</f>
        <v>30</v>
      </c>
      <c r="F250" s="453">
        <f>'South Andaman'!F250+'North Andaman'!F250+Nicobar!F250</f>
        <v>52.269999999999996</v>
      </c>
      <c r="G250" s="535">
        <f t="shared" ref="G250:G252" si="109">E250/C250*100</f>
        <v>100</v>
      </c>
      <c r="H250" s="535">
        <f t="shared" ref="H250:H252" si="110">F250/D250*100</f>
        <v>79.996939087848176</v>
      </c>
      <c r="I250" s="534">
        <f t="shared" ref="I250:I252" si="111">C250-E250</f>
        <v>0</v>
      </c>
      <c r="J250" s="453">
        <f t="shared" ref="J250:J252" si="112">D250-F250</f>
        <v>13.070000000000007</v>
      </c>
      <c r="K250" s="535"/>
      <c r="L250" s="535"/>
      <c r="M250" s="452">
        <f>'South Andaman'!M250+'North Andaman'!M250+Nicobar!M250</f>
        <v>0</v>
      </c>
      <c r="N250" s="453">
        <f>'South Andaman'!N250+'North Andaman'!N250+Nicobar!N250</f>
        <v>13.07</v>
      </c>
      <c r="O250" s="453">
        <v>2.4</v>
      </c>
      <c r="P250" s="452">
        <f>'South Andaman'!P250+'North Andaman'!P250+Nicobar!P250</f>
        <v>39</v>
      </c>
      <c r="Q250" s="453">
        <f>'South Andaman'!Q250+'North Andaman'!Q250+Nicobar!Q250</f>
        <v>93.6</v>
      </c>
      <c r="R250" s="452">
        <f>'South Andaman'!R250+'North Andaman'!R250+Nicobar!R250</f>
        <v>39</v>
      </c>
      <c r="S250" s="453">
        <f t="shared" ref="S250:S252" si="113">Q250+L250+N250</f>
        <v>106.66999999999999</v>
      </c>
      <c r="T250" s="535"/>
      <c r="U250" s="535"/>
      <c r="V250" s="452">
        <f>'South Andaman'!V250+'North Andaman'!V250+Nicobar!V250</f>
        <v>0</v>
      </c>
      <c r="W250" s="453">
        <f>'South Andaman'!W250+'North Andaman'!W250+Nicobar!W250</f>
        <v>13.07</v>
      </c>
      <c r="X250" s="453">
        <v>2.4</v>
      </c>
      <c r="Y250" s="451">
        <f>SUM('South Andaman:Nicobar'!Y250)</f>
        <v>39</v>
      </c>
      <c r="Z250" s="453">
        <f>SUM('South Andaman:Nicobar'!Z250)</f>
        <v>93.6</v>
      </c>
      <c r="AA250" s="452">
        <f t="shared" si="106"/>
        <v>39</v>
      </c>
      <c r="AB250" s="453">
        <f t="shared" si="107"/>
        <v>106.66999999999999</v>
      </c>
      <c r="AC250" s="454" t="s">
        <v>552</v>
      </c>
      <c r="AD250" s="455">
        <f>SUM('South Andaman:Nicobar'!AB250)</f>
        <v>106.67</v>
      </c>
    </row>
    <row r="251" spans="1:30" s="456" customFormat="1" ht="56.25">
      <c r="A251" s="449"/>
      <c r="B251" s="457" t="s">
        <v>55</v>
      </c>
      <c r="C251" s="452">
        <f>'South Andaman'!C251+'North Andaman'!C251+Nicobar!C251</f>
        <v>30</v>
      </c>
      <c r="D251" s="453">
        <f>'South Andaman'!D251+'North Andaman'!D251+Nicobar!D251</f>
        <v>65.34</v>
      </c>
      <c r="E251" s="452">
        <f>'South Andaman'!E251+'North Andaman'!E251+Nicobar!E251</f>
        <v>30</v>
      </c>
      <c r="F251" s="453">
        <f>'South Andaman'!F251+'North Andaman'!F251+Nicobar!F251</f>
        <v>52.269999999999996</v>
      </c>
      <c r="G251" s="535">
        <f t="shared" si="109"/>
        <v>100</v>
      </c>
      <c r="H251" s="535">
        <f t="shared" si="110"/>
        <v>79.996939087848176</v>
      </c>
      <c r="I251" s="534">
        <f t="shared" si="111"/>
        <v>0</v>
      </c>
      <c r="J251" s="453">
        <f t="shared" si="112"/>
        <v>13.070000000000007</v>
      </c>
      <c r="K251" s="535"/>
      <c r="L251" s="535"/>
      <c r="M251" s="452">
        <f>'South Andaman'!M251+'North Andaman'!M251+Nicobar!M251</f>
        <v>0</v>
      </c>
      <c r="N251" s="453">
        <f>'South Andaman'!N251+'North Andaman'!N251+Nicobar!N251</f>
        <v>13.07</v>
      </c>
      <c r="O251" s="453">
        <v>2.4</v>
      </c>
      <c r="P251" s="452">
        <f>'South Andaman'!P251+'North Andaman'!P251+Nicobar!P251</f>
        <v>39</v>
      </c>
      <c r="Q251" s="453">
        <f>'South Andaman'!Q251+'North Andaman'!Q251+Nicobar!Q251</f>
        <v>93.6</v>
      </c>
      <c r="R251" s="452">
        <f>'South Andaman'!R251+'North Andaman'!R251+Nicobar!R251</f>
        <v>39</v>
      </c>
      <c r="S251" s="453">
        <f t="shared" si="113"/>
        <v>106.66999999999999</v>
      </c>
      <c r="T251" s="535"/>
      <c r="U251" s="535"/>
      <c r="V251" s="452">
        <f>'South Andaman'!V251+'North Andaman'!V251+Nicobar!V251</f>
        <v>0</v>
      </c>
      <c r="W251" s="453">
        <f>'South Andaman'!W251+'North Andaman'!W251+Nicobar!W251</f>
        <v>13.07</v>
      </c>
      <c r="X251" s="453">
        <v>2.4</v>
      </c>
      <c r="Y251" s="451">
        <f>SUM('South Andaman:Nicobar'!Y251)</f>
        <v>39</v>
      </c>
      <c r="Z251" s="453">
        <f>SUM('South Andaman:Nicobar'!Z251)</f>
        <v>93.6</v>
      </c>
      <c r="AA251" s="452">
        <f t="shared" si="106"/>
        <v>39</v>
      </c>
      <c r="AB251" s="453">
        <f t="shared" si="107"/>
        <v>106.66999999999999</v>
      </c>
      <c r="AC251" s="454" t="s">
        <v>552</v>
      </c>
      <c r="AD251" s="455">
        <f>SUM('South Andaman:Nicobar'!AB251)</f>
        <v>106.67</v>
      </c>
    </row>
    <row r="252" spans="1:30" s="456" customFormat="1" ht="56.25">
      <c r="A252" s="449"/>
      <c r="B252" s="457" t="s">
        <v>56</v>
      </c>
      <c r="C252" s="452">
        <f>'South Andaman'!C252+'North Andaman'!C252+Nicobar!C252</f>
        <v>30</v>
      </c>
      <c r="D252" s="453">
        <f>'South Andaman'!D252+'North Andaman'!D252+Nicobar!D252</f>
        <v>65.34</v>
      </c>
      <c r="E252" s="452">
        <f>'South Andaman'!E252+'North Andaman'!E252+Nicobar!E252</f>
        <v>30</v>
      </c>
      <c r="F252" s="453">
        <f>'South Andaman'!F252+'North Andaman'!F252+Nicobar!F252</f>
        <v>52.269999999999996</v>
      </c>
      <c r="G252" s="535">
        <f t="shared" si="109"/>
        <v>100</v>
      </c>
      <c r="H252" s="535">
        <f t="shared" si="110"/>
        <v>79.996939087848176</v>
      </c>
      <c r="I252" s="534">
        <f t="shared" si="111"/>
        <v>0</v>
      </c>
      <c r="J252" s="453">
        <f t="shared" si="112"/>
        <v>13.070000000000007</v>
      </c>
      <c r="K252" s="535"/>
      <c r="L252" s="535"/>
      <c r="M252" s="452">
        <f>'South Andaman'!M252+'North Andaman'!M252+Nicobar!M252</f>
        <v>0</v>
      </c>
      <c r="N252" s="453">
        <f>'South Andaman'!N252+'North Andaman'!N252+Nicobar!N252</f>
        <v>13.07</v>
      </c>
      <c r="O252" s="453">
        <v>2.4</v>
      </c>
      <c r="P252" s="452">
        <f>'South Andaman'!P252+'North Andaman'!P252+Nicobar!P252</f>
        <v>39</v>
      </c>
      <c r="Q252" s="453">
        <f>'South Andaman'!Q252+'North Andaman'!Q252+Nicobar!Q252</f>
        <v>93.6</v>
      </c>
      <c r="R252" s="452">
        <f>'South Andaman'!R252+'North Andaman'!R252+Nicobar!R252</f>
        <v>39</v>
      </c>
      <c r="S252" s="453">
        <f t="shared" si="113"/>
        <v>106.66999999999999</v>
      </c>
      <c r="T252" s="535"/>
      <c r="U252" s="535"/>
      <c r="V252" s="452">
        <f>'South Andaman'!V252+'North Andaman'!V252+Nicobar!V252</f>
        <v>0</v>
      </c>
      <c r="W252" s="453">
        <f>'South Andaman'!W252+'North Andaman'!W252+Nicobar!W252</f>
        <v>13.07</v>
      </c>
      <c r="X252" s="453">
        <v>2.4</v>
      </c>
      <c r="Y252" s="451">
        <f>SUM('South Andaman:Nicobar'!Y252)</f>
        <v>39</v>
      </c>
      <c r="Z252" s="453">
        <f>SUM('South Andaman:Nicobar'!Z252)</f>
        <v>93.6</v>
      </c>
      <c r="AA252" s="452">
        <f t="shared" si="106"/>
        <v>39</v>
      </c>
      <c r="AB252" s="453">
        <f t="shared" si="107"/>
        <v>106.66999999999999</v>
      </c>
      <c r="AC252" s="454" t="s">
        <v>552</v>
      </c>
      <c r="AD252" s="455">
        <f>SUM('South Andaman:Nicobar'!AB252)</f>
        <v>106.67</v>
      </c>
    </row>
    <row r="253" spans="1:30" s="362" customFormat="1" ht="75">
      <c r="A253" s="370">
        <f>+A249+0.01</f>
        <v>10.129999999999999</v>
      </c>
      <c r="B253" s="442" t="s">
        <v>246</v>
      </c>
      <c r="C253" s="524"/>
      <c r="D253" s="531"/>
      <c r="E253" s="524"/>
      <c r="F253" s="531"/>
      <c r="G253" s="531"/>
      <c r="H253" s="531"/>
      <c r="I253" s="527"/>
      <c r="J253" s="531"/>
      <c r="K253" s="524"/>
      <c r="L253" s="531"/>
      <c r="M253" s="524"/>
      <c r="N253" s="532"/>
      <c r="O253" s="530"/>
      <c r="P253" s="524"/>
      <c r="Q253" s="531"/>
      <c r="R253" s="524"/>
      <c r="S253" s="531"/>
      <c r="T253" s="524"/>
      <c r="U253" s="531"/>
      <c r="V253" s="524"/>
      <c r="W253" s="532"/>
      <c r="X253" s="530"/>
      <c r="Y253" s="434">
        <f>SUM('South Andaman:Nicobar'!Y253)</f>
        <v>0</v>
      </c>
      <c r="Z253" s="463">
        <f t="shared" si="105"/>
        <v>0</v>
      </c>
      <c r="AA253" s="438">
        <f t="shared" si="106"/>
        <v>0</v>
      </c>
      <c r="AB253" s="463">
        <f t="shared" si="107"/>
        <v>0</v>
      </c>
      <c r="AC253" s="443"/>
      <c r="AD253" s="364">
        <f>SUM('South Andaman:Nicobar'!AB253)</f>
        <v>0</v>
      </c>
    </row>
    <row r="254" spans="1:30" s="362" customFormat="1" ht="37.5">
      <c r="A254" s="370">
        <f t="shared" si="103"/>
        <v>10.139999999999999</v>
      </c>
      <c r="B254" s="442" t="s">
        <v>61</v>
      </c>
      <c r="C254" s="524"/>
      <c r="D254" s="531"/>
      <c r="E254" s="524"/>
      <c r="F254" s="531"/>
      <c r="G254" s="531"/>
      <c r="H254" s="531"/>
      <c r="I254" s="527"/>
      <c r="J254" s="531"/>
      <c r="K254" s="524"/>
      <c r="L254" s="531"/>
      <c r="M254" s="524"/>
      <c r="N254" s="532"/>
      <c r="O254" s="530"/>
      <c r="P254" s="524"/>
      <c r="Q254" s="531"/>
      <c r="R254" s="524"/>
      <c r="S254" s="531"/>
      <c r="T254" s="524"/>
      <c r="U254" s="531"/>
      <c r="V254" s="524"/>
      <c r="W254" s="532"/>
      <c r="X254" s="530"/>
      <c r="Y254" s="434"/>
      <c r="Z254" s="463"/>
      <c r="AA254" s="438"/>
      <c r="AB254" s="463"/>
      <c r="AC254" s="443"/>
      <c r="AD254" s="364">
        <f>SUM('South Andaman:Nicobar'!AB254)</f>
        <v>0</v>
      </c>
    </row>
    <row r="255" spans="1:30" s="362" customFormat="1" ht="37.5">
      <c r="A255" s="370"/>
      <c r="B255" s="442" t="s">
        <v>58</v>
      </c>
      <c r="C255" s="438"/>
      <c r="D255" s="463"/>
      <c r="E255" s="438"/>
      <c r="F255" s="463"/>
      <c r="G255" s="463"/>
      <c r="H255" s="463">
        <v>0</v>
      </c>
      <c r="I255" s="499">
        <f>'South Andaman'!I255+'North Andaman'!I255+Nicobar!I255</f>
        <v>0</v>
      </c>
      <c r="J255" s="463">
        <f>'South Andaman'!J255+'North Andaman'!J255+Nicobar!J255</f>
        <v>0</v>
      </c>
      <c r="K255" s="438">
        <f>'South Andaman'!K255+'North Andaman'!K255+Nicobar!K255</f>
        <v>0</v>
      </c>
      <c r="L255" s="463">
        <f>'South Andaman'!L255+'North Andaman'!L255+Nicobar!L255</f>
        <v>0</v>
      </c>
      <c r="M255" s="438">
        <f>'South Andaman'!M255+'North Andaman'!M255+Nicobar!M255</f>
        <v>0</v>
      </c>
      <c r="N255" s="636">
        <f>'South Andaman'!N255+'North Andaman'!N255+Nicobar!N255</f>
        <v>0</v>
      </c>
      <c r="O255" s="463">
        <v>0.94</v>
      </c>
      <c r="P255" s="438">
        <f>'South Andaman'!P255+'North Andaman'!P255+Nicobar!P255</f>
        <v>42</v>
      </c>
      <c r="Q255" s="463">
        <f>'South Andaman'!Q255+'North Andaman'!Q255+Nicobar!Q255</f>
        <v>39.479999999999997</v>
      </c>
      <c r="R255" s="438">
        <f>'South Andaman'!R255+'North Andaman'!R255+Nicobar!R255</f>
        <v>42</v>
      </c>
      <c r="S255" s="463">
        <f t="shared" ref="S255:S257" si="114">Q255+L255+N255</f>
        <v>39.479999999999997</v>
      </c>
      <c r="T255" s="438">
        <v>0</v>
      </c>
      <c r="U255" s="463">
        <f>'South Andaman'!U255+'North Andaman'!U255+Nicobar!U255</f>
        <v>0</v>
      </c>
      <c r="V255" s="438">
        <f>'South Andaman'!V255+'North Andaman'!V255+Nicobar!V255</f>
        <v>0</v>
      </c>
      <c r="W255" s="636">
        <f>'South Andaman'!W255+'North Andaman'!W255+Nicobar!W255</f>
        <v>0</v>
      </c>
      <c r="X255" s="463">
        <v>0.94</v>
      </c>
      <c r="Y255" s="434">
        <f>SUM('South Andaman:Nicobar'!Y255)</f>
        <v>42</v>
      </c>
      <c r="Z255" s="463">
        <f>SUM('South Andaman:Nicobar'!Z255)</f>
        <v>39.479999999999997</v>
      </c>
      <c r="AA255" s="438">
        <f t="shared" si="106"/>
        <v>42</v>
      </c>
      <c r="AB255" s="463">
        <f t="shared" si="107"/>
        <v>39.479999999999997</v>
      </c>
      <c r="AC255" s="380" t="s">
        <v>493</v>
      </c>
      <c r="AD255" s="364">
        <f>SUM('South Andaman:Nicobar'!AB255)</f>
        <v>39.479999999999997</v>
      </c>
    </row>
    <row r="256" spans="1:30" s="362" customFormat="1" ht="37.5">
      <c r="A256" s="370"/>
      <c r="B256" s="442" t="s">
        <v>59</v>
      </c>
      <c r="C256" s="438">
        <f>'South Andaman'!C256+'North Andaman'!C256+Nicobar!C256</f>
        <v>22</v>
      </c>
      <c r="D256" s="463">
        <f>'South Andaman'!D256+'North Andaman'!D256+Nicobar!D256</f>
        <v>18.63</v>
      </c>
      <c r="E256" s="438">
        <f>'South Andaman'!E256+'North Andaman'!E256+Nicobar!E256</f>
        <v>20</v>
      </c>
      <c r="F256" s="463">
        <f>'South Andaman'!F256+'North Andaman'!F256+Nicobar!F256</f>
        <v>7.59</v>
      </c>
      <c r="G256" s="463">
        <f t="shared" ref="G256:G257" si="115">E256/C256*100</f>
        <v>90.909090909090907</v>
      </c>
      <c r="H256" s="463">
        <f t="shared" ref="H256:H257" si="116">F256/D256*100</f>
        <v>40.740740740740748</v>
      </c>
      <c r="I256" s="499">
        <f t="shared" ref="I256:I257" si="117">C256-E256</f>
        <v>2</v>
      </c>
      <c r="J256" s="463">
        <f t="shared" ref="J256:J257" si="118">D256-F256</f>
        <v>11.04</v>
      </c>
      <c r="K256" s="438">
        <f>'South Andaman'!K256+'North Andaman'!K256+Nicobar!K256</f>
        <v>0</v>
      </c>
      <c r="L256" s="463">
        <f>'South Andaman'!L256+'North Andaman'!L256+Nicobar!L256</f>
        <v>0</v>
      </c>
      <c r="M256" s="438">
        <f>'South Andaman'!M256+'North Andaman'!M256+Nicobar!M256</f>
        <v>0</v>
      </c>
      <c r="N256" s="636">
        <f>'South Andaman'!N256+'North Andaman'!N256+Nicobar!N256</f>
        <v>0</v>
      </c>
      <c r="O256" s="463">
        <v>0.94</v>
      </c>
      <c r="P256" s="438">
        <f>'South Andaman'!P256+'North Andaman'!P256+Nicobar!P256</f>
        <v>42</v>
      </c>
      <c r="Q256" s="463">
        <f>'South Andaman'!Q256+'North Andaman'!Q256+Nicobar!Q256</f>
        <v>39.479999999999997</v>
      </c>
      <c r="R256" s="438">
        <f>'South Andaman'!R256+'North Andaman'!R256+Nicobar!R256</f>
        <v>42</v>
      </c>
      <c r="S256" s="463">
        <f t="shared" si="114"/>
        <v>39.479999999999997</v>
      </c>
      <c r="T256" s="438">
        <v>0</v>
      </c>
      <c r="U256" s="463">
        <f>'South Andaman'!U256+'North Andaman'!U256+Nicobar!U256</f>
        <v>0</v>
      </c>
      <c r="V256" s="438">
        <f>'South Andaman'!V256+'North Andaman'!V256+Nicobar!V256</f>
        <v>0</v>
      </c>
      <c r="W256" s="636">
        <f>'South Andaman'!W256+'North Andaman'!W256+Nicobar!W256</f>
        <v>0</v>
      </c>
      <c r="X256" s="463">
        <v>0.94</v>
      </c>
      <c r="Y256" s="434">
        <f>SUM('South Andaman:Nicobar'!Y256)</f>
        <v>42</v>
      </c>
      <c r="Z256" s="463">
        <f>SUM('South Andaman:Nicobar'!Z256)</f>
        <v>39.479999999999997</v>
      </c>
      <c r="AA256" s="438">
        <f t="shared" si="106"/>
        <v>42</v>
      </c>
      <c r="AB256" s="463">
        <f t="shared" si="107"/>
        <v>39.479999999999997</v>
      </c>
      <c r="AC256" s="380" t="s">
        <v>493</v>
      </c>
      <c r="AD256" s="364">
        <f>SUM('South Andaman:Nicobar'!AB256)</f>
        <v>39.479999999999997</v>
      </c>
    </row>
    <row r="257" spans="1:30" s="362" customFormat="1" ht="37.5">
      <c r="A257" s="370"/>
      <c r="B257" s="442" t="s">
        <v>62</v>
      </c>
      <c r="C257" s="438">
        <f>'South Andaman'!C257+'North Andaman'!C257+Nicobar!C257</f>
        <v>23</v>
      </c>
      <c r="D257" s="463">
        <f>'South Andaman'!D257+'North Andaman'!D257+Nicobar!D257</f>
        <v>19.48</v>
      </c>
      <c r="E257" s="438">
        <f>'South Andaman'!E257+'North Andaman'!E257+Nicobar!E257</f>
        <v>22</v>
      </c>
      <c r="F257" s="463">
        <f>'South Andaman'!F257+'North Andaman'!F257+Nicobar!F257</f>
        <v>11.190000000000001</v>
      </c>
      <c r="G257" s="463">
        <f t="shared" si="115"/>
        <v>95.652173913043484</v>
      </c>
      <c r="H257" s="463">
        <f t="shared" si="116"/>
        <v>57.4435318275154</v>
      </c>
      <c r="I257" s="499">
        <f t="shared" si="117"/>
        <v>1</v>
      </c>
      <c r="J257" s="463">
        <f t="shared" si="118"/>
        <v>8.2899999999999991</v>
      </c>
      <c r="K257" s="438">
        <f>'South Andaman'!K257+'North Andaman'!K257+Nicobar!K257</f>
        <v>0</v>
      </c>
      <c r="L257" s="463">
        <f>'South Andaman'!L257+'North Andaman'!L257+Nicobar!L257</f>
        <v>0</v>
      </c>
      <c r="M257" s="438">
        <f>'South Andaman'!M257+'North Andaman'!M257+Nicobar!M257</f>
        <v>0</v>
      </c>
      <c r="N257" s="636">
        <f>'South Andaman'!N257+'North Andaman'!N257+Nicobar!N257</f>
        <v>0</v>
      </c>
      <c r="O257" s="463">
        <v>0.94</v>
      </c>
      <c r="P257" s="438">
        <f>'South Andaman'!P257+'North Andaman'!P257+Nicobar!P257</f>
        <v>42</v>
      </c>
      <c r="Q257" s="463">
        <f>'South Andaman'!Q257+'North Andaman'!Q257+Nicobar!Q257</f>
        <v>39.479999999999997</v>
      </c>
      <c r="R257" s="438">
        <f>'South Andaman'!R257+'North Andaman'!R257+Nicobar!R257</f>
        <v>42</v>
      </c>
      <c r="S257" s="463">
        <f t="shared" si="114"/>
        <v>39.479999999999997</v>
      </c>
      <c r="T257" s="438">
        <v>0</v>
      </c>
      <c r="U257" s="463">
        <f>'South Andaman'!U257+'North Andaman'!U257+Nicobar!U257</f>
        <v>0</v>
      </c>
      <c r="V257" s="438">
        <f>'South Andaman'!V257+'North Andaman'!V257+Nicobar!V257</f>
        <v>0</v>
      </c>
      <c r="W257" s="636">
        <f>'South Andaman'!W257+'North Andaman'!W257+Nicobar!W257</f>
        <v>0</v>
      </c>
      <c r="X257" s="463">
        <v>0.94</v>
      </c>
      <c r="Y257" s="434">
        <f>SUM('South Andaman:Nicobar'!Y257)</f>
        <v>42</v>
      </c>
      <c r="Z257" s="463">
        <f>SUM('South Andaman:Nicobar'!Z257)</f>
        <v>39.479999999999997</v>
      </c>
      <c r="AA257" s="438">
        <f t="shared" si="106"/>
        <v>42</v>
      </c>
      <c r="AB257" s="463">
        <f t="shared" si="107"/>
        <v>39.479999999999997</v>
      </c>
      <c r="AC257" s="380" t="s">
        <v>493</v>
      </c>
      <c r="AD257" s="364">
        <f>SUM('South Andaman:Nicobar'!AB257)</f>
        <v>39.479999999999997</v>
      </c>
    </row>
    <row r="258" spans="1:30" s="362" customFormat="1">
      <c r="A258" s="458"/>
      <c r="B258" s="434" t="s">
        <v>36</v>
      </c>
      <c r="C258" s="434">
        <f>'South Andaman'!C258+'North Andaman'!C258+Nicobar!C258</f>
        <v>202</v>
      </c>
      <c r="D258" s="467">
        <f>'South Andaman'!D258+'North Andaman'!D258+Nicobar!D258</f>
        <v>380.05599999999998</v>
      </c>
      <c r="E258" s="434">
        <f>'South Andaman'!E258+'North Andaman'!E258+Nicobar!E258</f>
        <v>199</v>
      </c>
      <c r="F258" s="467">
        <f>'South Andaman'!F258+'North Andaman'!F258+Nicobar!F258</f>
        <v>292.33600000000001</v>
      </c>
      <c r="G258" s="463">
        <f t="shared" ref="G258:G260" si="119">E258/C258*100</f>
        <v>98.514851485148512</v>
      </c>
      <c r="H258" s="463">
        <f t="shared" ref="H258:H260" si="120">F258/D258*100</f>
        <v>76.91919085608437</v>
      </c>
      <c r="I258" s="499">
        <f>'South Andaman'!I258+'North Andaman'!I258+Nicobar!I258</f>
        <v>3</v>
      </c>
      <c r="J258" s="463">
        <f>'South Andaman'!J258+'North Andaman'!J258+Nicobar!J258</f>
        <v>87.72</v>
      </c>
      <c r="K258" s="438">
        <f>'South Andaman'!K258+'North Andaman'!K258+Nicobar!K258</f>
        <v>0</v>
      </c>
      <c r="L258" s="463">
        <f>'South Andaman'!L258+'North Andaman'!L258+Nicobar!L258</f>
        <v>0</v>
      </c>
      <c r="M258" s="438">
        <f>'South Andaman'!M258+'North Andaman'!M258+Nicobar!M258</f>
        <v>0</v>
      </c>
      <c r="N258" s="636">
        <f>'South Andaman'!N258+'North Andaman'!N258+Nicobar!N258</f>
        <v>68.39</v>
      </c>
      <c r="O258" s="438">
        <f>'South Andaman'!O258+'North Andaman'!O258+Nicobar!O258</f>
        <v>0</v>
      </c>
      <c r="P258" s="434">
        <f>'South Andaman'!P258+'North Andaman'!P258+Nicobar!P258</f>
        <v>332</v>
      </c>
      <c r="Q258" s="467">
        <f>'South Andaman'!Q258+'North Andaman'!Q258+Nicobar!Q258</f>
        <v>612.84</v>
      </c>
      <c r="R258" s="434">
        <f>'South Andaman'!R258+'North Andaman'!R258+Nicobar!R258</f>
        <v>332</v>
      </c>
      <c r="S258" s="467">
        <f>'South Andaman'!S258+'North Andaman'!S258+Nicobar!S258</f>
        <v>681.23</v>
      </c>
      <c r="T258" s="438">
        <f>'South Andaman'!T258+'North Andaman'!T258+Nicobar!T258</f>
        <v>0</v>
      </c>
      <c r="U258" s="463">
        <f>'South Andaman'!U258+'North Andaman'!U258+Nicobar!U258</f>
        <v>0</v>
      </c>
      <c r="V258" s="438">
        <f>'South Andaman'!V258+'North Andaman'!V258+Nicobar!V258</f>
        <v>0</v>
      </c>
      <c r="W258" s="636">
        <f>'South Andaman'!W258+'North Andaman'!W258+Nicobar!W258</f>
        <v>68.39</v>
      </c>
      <c r="X258" s="438">
        <v>0</v>
      </c>
      <c r="Y258" s="438">
        <f>SUM(Y241:Y257)</f>
        <v>332</v>
      </c>
      <c r="Z258" s="463">
        <f t="shared" ref="Z258:AB258" si="121">SUM(Z241:Z257)</f>
        <v>612.84</v>
      </c>
      <c r="AA258" s="438">
        <f t="shared" si="121"/>
        <v>332</v>
      </c>
      <c r="AB258" s="463">
        <f t="shared" si="121"/>
        <v>681.23</v>
      </c>
      <c r="AC258" s="436"/>
      <c r="AD258" s="364">
        <f>SUM('South Andaman:Nicobar'!AB258)</f>
        <v>681.23</v>
      </c>
    </row>
    <row r="259" spans="1:30" s="362" customFormat="1">
      <c r="A259" s="458"/>
      <c r="B259" s="459" t="s">
        <v>38</v>
      </c>
      <c r="C259" s="434">
        <f>'South Andaman'!C259+'North Andaman'!C259+Nicobar!C259</f>
        <v>202</v>
      </c>
      <c r="D259" s="467">
        <f>'South Andaman'!D259+'North Andaman'!D259+Nicobar!D259</f>
        <v>380.05599999999998</v>
      </c>
      <c r="E259" s="434">
        <f>'South Andaman'!E259+'North Andaman'!E259+Nicobar!E259</f>
        <v>199</v>
      </c>
      <c r="F259" s="467">
        <f>'South Andaman'!F259+'North Andaman'!F259+Nicobar!F259</f>
        <v>292.33600000000001</v>
      </c>
      <c r="G259" s="463">
        <f t="shared" si="119"/>
        <v>98.514851485148512</v>
      </c>
      <c r="H259" s="463">
        <f t="shared" si="120"/>
        <v>76.91919085608437</v>
      </c>
      <c r="I259" s="499">
        <f>'South Andaman'!I259+'North Andaman'!I259+Nicobar!I259</f>
        <v>3</v>
      </c>
      <c r="J259" s="463">
        <f>'South Andaman'!J259+'North Andaman'!J259+Nicobar!J259</f>
        <v>87.72</v>
      </c>
      <c r="K259" s="438">
        <f>'South Andaman'!K259+'North Andaman'!K259+Nicobar!K259</f>
        <v>0</v>
      </c>
      <c r="L259" s="463">
        <f>'South Andaman'!L259+'North Andaman'!L259+Nicobar!L259</f>
        <v>0</v>
      </c>
      <c r="M259" s="438">
        <f>'South Andaman'!M259+'North Andaman'!M259+Nicobar!M259</f>
        <v>0</v>
      </c>
      <c r="N259" s="636">
        <f>'South Andaman'!N259+'North Andaman'!N259+Nicobar!N259</f>
        <v>68.39</v>
      </c>
      <c r="O259" s="438">
        <f>'South Andaman'!O259+'North Andaman'!O259+Nicobar!O259</f>
        <v>0</v>
      </c>
      <c r="P259" s="434">
        <f>'South Andaman'!P259+'North Andaman'!P259+Nicobar!P259</f>
        <v>332</v>
      </c>
      <c r="Q259" s="467">
        <f>'South Andaman'!Q259+'North Andaman'!Q259+Nicobar!Q259</f>
        <v>612.84</v>
      </c>
      <c r="R259" s="434">
        <f>'South Andaman'!R259+'North Andaman'!R259+Nicobar!R259</f>
        <v>332</v>
      </c>
      <c r="S259" s="467">
        <f>'South Andaman'!S259+'North Andaman'!S259+Nicobar!S259</f>
        <v>681.23</v>
      </c>
      <c r="T259" s="438">
        <f>'South Andaman'!T259+'North Andaman'!T259+Nicobar!T259</f>
        <v>0</v>
      </c>
      <c r="U259" s="463">
        <f>'South Andaman'!U259+'North Andaman'!U259+Nicobar!U259</f>
        <v>0</v>
      </c>
      <c r="V259" s="438">
        <f>'South Andaman'!V259+'North Andaman'!V259+Nicobar!V259</f>
        <v>0</v>
      </c>
      <c r="W259" s="636">
        <f>'South Andaman'!W259+'North Andaman'!W259+Nicobar!W259</f>
        <v>68.39</v>
      </c>
      <c r="X259" s="438">
        <v>0</v>
      </c>
      <c r="Y259" s="438">
        <f>SUM(Y242:Y257)</f>
        <v>332</v>
      </c>
      <c r="Z259" s="463">
        <f t="shared" ref="Z259:AB259" si="122">SUM(Z242:Z257)</f>
        <v>612.84</v>
      </c>
      <c r="AA259" s="438">
        <f t="shared" si="122"/>
        <v>332</v>
      </c>
      <c r="AB259" s="463">
        <f t="shared" si="122"/>
        <v>681.23</v>
      </c>
      <c r="AC259" s="460"/>
      <c r="AD259" s="364">
        <f>SUM('South Andaman:Nicobar'!AB259)</f>
        <v>681.23</v>
      </c>
    </row>
    <row r="260" spans="1:30" s="362" customFormat="1">
      <c r="A260" s="461"/>
      <c r="B260" s="459" t="s">
        <v>63</v>
      </c>
      <c r="C260" s="434">
        <f>'South Andaman'!C260+'North Andaman'!C260+Nicobar!C260</f>
        <v>202</v>
      </c>
      <c r="D260" s="467">
        <f>'South Andaman'!D260+'North Andaman'!D260+Nicobar!D260</f>
        <v>380.05599999999998</v>
      </c>
      <c r="E260" s="434">
        <f>'South Andaman'!E260+'North Andaman'!E260+Nicobar!E260</f>
        <v>199</v>
      </c>
      <c r="F260" s="467">
        <f>'South Andaman'!F260+'North Andaman'!F260+Nicobar!F260</f>
        <v>292.33600000000001</v>
      </c>
      <c r="G260" s="463">
        <f t="shared" si="119"/>
        <v>98.514851485148512</v>
      </c>
      <c r="H260" s="463">
        <f t="shared" si="120"/>
        <v>76.91919085608437</v>
      </c>
      <c r="I260" s="435">
        <f>'South Andaman'!I260+'North Andaman'!I260+Nicobar!I260</f>
        <v>3</v>
      </c>
      <c r="J260" s="467">
        <f>'South Andaman'!J260+'North Andaman'!J260+Nicobar!J260</f>
        <v>87.72</v>
      </c>
      <c r="K260" s="434">
        <f>'South Andaman'!K260+'North Andaman'!K260+Nicobar!K260</f>
        <v>0</v>
      </c>
      <c r="L260" s="467">
        <f>'South Andaman'!L260+'North Andaman'!L260+Nicobar!L260</f>
        <v>0</v>
      </c>
      <c r="M260" s="434">
        <f>'South Andaman'!M260+'North Andaman'!M260+Nicobar!M260</f>
        <v>0</v>
      </c>
      <c r="N260" s="538">
        <f>'South Andaman'!N260+'North Andaman'!N260+Nicobar!N260</f>
        <v>68.39</v>
      </c>
      <c r="O260" s="434"/>
      <c r="P260" s="434">
        <f>'South Andaman'!P260+'North Andaman'!P260+Nicobar!P260</f>
        <v>332</v>
      </c>
      <c r="Q260" s="467">
        <f>'South Andaman'!Q260+'North Andaman'!Q260+Nicobar!Q260</f>
        <v>612.84</v>
      </c>
      <c r="R260" s="434">
        <f>'South Andaman'!R260+'North Andaman'!R260+Nicobar!R260</f>
        <v>332</v>
      </c>
      <c r="S260" s="467">
        <f>'South Andaman'!S260+'North Andaman'!S260+Nicobar!S260</f>
        <v>681.23</v>
      </c>
      <c r="T260" s="434">
        <f>'South Andaman'!T260+'North Andaman'!T260+Nicobar!T260</f>
        <v>0</v>
      </c>
      <c r="U260" s="467">
        <f>'South Andaman'!U260+'North Andaman'!U260+Nicobar!U260</f>
        <v>0</v>
      </c>
      <c r="V260" s="434">
        <f>'South Andaman'!V260+'North Andaman'!V260+Nicobar!V260</f>
        <v>0</v>
      </c>
      <c r="W260" s="538">
        <f>'South Andaman'!W260+'North Andaman'!W260+Nicobar!W260</f>
        <v>68.39</v>
      </c>
      <c r="X260" s="434"/>
      <c r="Y260" s="434">
        <f>SUM(Y241:Y257)</f>
        <v>332</v>
      </c>
      <c r="Z260" s="467">
        <f t="shared" ref="Z260:AB260" si="123">SUM(Z241:Z257)</f>
        <v>612.84</v>
      </c>
      <c r="AA260" s="434">
        <f t="shared" si="123"/>
        <v>332</v>
      </c>
      <c r="AB260" s="467">
        <f t="shared" si="123"/>
        <v>681.23</v>
      </c>
      <c r="AC260" s="460"/>
      <c r="AD260" s="364">
        <f>SUM('South Andaman:Nicobar'!AB260)</f>
        <v>681.23</v>
      </c>
    </row>
    <row r="261" spans="1:30" s="362" customFormat="1">
      <c r="A261" s="375">
        <v>11</v>
      </c>
      <c r="B261" s="371" t="s">
        <v>64</v>
      </c>
      <c r="C261" s="434"/>
      <c r="D261" s="467"/>
      <c r="E261" s="434"/>
      <c r="F261" s="467"/>
      <c r="G261" s="467"/>
      <c r="H261" s="467"/>
      <c r="I261" s="435"/>
      <c r="J261" s="467"/>
      <c r="K261" s="434"/>
      <c r="L261" s="467"/>
      <c r="M261" s="434"/>
      <c r="N261" s="538"/>
      <c r="O261" s="498"/>
      <c r="P261" s="434"/>
      <c r="Q261" s="467"/>
      <c r="R261" s="434"/>
      <c r="S261" s="467"/>
      <c r="T261" s="434"/>
      <c r="U261" s="467"/>
      <c r="V261" s="434"/>
      <c r="W261" s="538"/>
      <c r="X261" s="498"/>
      <c r="Y261" s="434"/>
      <c r="Z261" s="467"/>
      <c r="AA261" s="434"/>
      <c r="AB261" s="467"/>
      <c r="AC261" s="374"/>
      <c r="AD261" s="364">
        <f>SUM('South Andaman:Nicobar'!AB261)</f>
        <v>0</v>
      </c>
    </row>
    <row r="262" spans="1:30" s="362" customFormat="1" ht="37.5">
      <c r="A262" s="370"/>
      <c r="B262" s="371" t="s">
        <v>280</v>
      </c>
      <c r="C262" s="434"/>
      <c r="D262" s="467"/>
      <c r="E262" s="434"/>
      <c r="F262" s="467"/>
      <c r="G262" s="467"/>
      <c r="H262" s="467"/>
      <c r="I262" s="435"/>
      <c r="J262" s="467"/>
      <c r="K262" s="434"/>
      <c r="L262" s="467"/>
      <c r="M262" s="434"/>
      <c r="N262" s="538"/>
      <c r="O262" s="498"/>
      <c r="P262" s="434"/>
      <c r="Q262" s="467"/>
      <c r="R262" s="434"/>
      <c r="S262" s="467"/>
      <c r="T262" s="434"/>
      <c r="U262" s="467"/>
      <c r="V262" s="434"/>
      <c r="W262" s="538"/>
      <c r="X262" s="498"/>
      <c r="Y262" s="434"/>
      <c r="Z262" s="467"/>
      <c r="AA262" s="434"/>
      <c r="AB262" s="467"/>
      <c r="AC262" s="374"/>
      <c r="AD262" s="364">
        <f>SUM('South Andaman:Nicobar'!AB262)</f>
        <v>0</v>
      </c>
    </row>
    <row r="263" spans="1:30" s="362" customFormat="1" ht="56.25">
      <c r="A263" s="370">
        <v>11.01</v>
      </c>
      <c r="B263" s="377" t="s">
        <v>65</v>
      </c>
      <c r="C263" s="438"/>
      <c r="D263" s="463"/>
      <c r="E263" s="438"/>
      <c r="F263" s="463"/>
      <c r="G263" s="463"/>
      <c r="H263" s="463"/>
      <c r="I263" s="499"/>
      <c r="J263" s="463"/>
      <c r="K263" s="438"/>
      <c r="L263" s="463"/>
      <c r="M263" s="438"/>
      <c r="N263" s="636"/>
      <c r="O263" s="500"/>
      <c r="P263" s="438"/>
      <c r="Q263" s="463"/>
      <c r="R263" s="438"/>
      <c r="S263" s="463"/>
      <c r="T263" s="438"/>
      <c r="U263" s="463"/>
      <c r="V263" s="438"/>
      <c r="W263" s="636"/>
      <c r="X263" s="500"/>
      <c r="Y263" s="438"/>
      <c r="Z263" s="463"/>
      <c r="AA263" s="438"/>
      <c r="AB263" s="463"/>
      <c r="AC263" s="380"/>
      <c r="AD263" s="364">
        <f>SUM('South Andaman:Nicobar'!AB263)</f>
        <v>0</v>
      </c>
    </row>
    <row r="264" spans="1:30" s="362" customFormat="1" ht="37.5">
      <c r="A264" s="370"/>
      <c r="B264" s="377" t="s">
        <v>41</v>
      </c>
      <c r="C264" s="438">
        <f>'South Andaman'!C264+'North Andaman'!C264+Nicobar!C264</f>
        <v>663</v>
      </c>
      <c r="D264" s="463">
        <f>'South Andaman'!D264+'North Andaman'!D264+Nicobar!D264</f>
        <v>3.3149999999999995</v>
      </c>
      <c r="E264" s="438">
        <f>'South Andaman'!E264+'North Andaman'!E264+Nicobar!E264</f>
        <v>0</v>
      </c>
      <c r="F264" s="463">
        <f>'South Andaman'!F264+'North Andaman'!F264+Nicobar!F264</f>
        <v>0</v>
      </c>
      <c r="G264" s="463">
        <f t="shared" ref="G264:G266" si="124">E264/C264*100</f>
        <v>0</v>
      </c>
      <c r="H264" s="463">
        <f t="shared" ref="H264:H266" si="125">F264/D264*100</f>
        <v>0</v>
      </c>
      <c r="I264" s="499">
        <f t="shared" ref="I264:I266" si="126">C264-E264</f>
        <v>663</v>
      </c>
      <c r="J264" s="463">
        <f t="shared" ref="J264:J266" si="127">D264-F264</f>
        <v>3.3149999999999995</v>
      </c>
      <c r="K264" s="438">
        <f>'South Andaman'!K264+'North Andaman'!K264+Nicobar!K264</f>
        <v>0</v>
      </c>
      <c r="L264" s="463">
        <f>'South Andaman'!L264+'North Andaman'!L264+Nicobar!L264</f>
        <v>0</v>
      </c>
      <c r="M264" s="438">
        <f>'South Andaman'!M264+'North Andaman'!M264+Nicobar!M264</f>
        <v>0</v>
      </c>
      <c r="N264" s="636">
        <f>'South Andaman'!N264+'North Andaman'!N264+Nicobar!N264</f>
        <v>0</v>
      </c>
      <c r="O264" s="465">
        <v>5.0000000000000001E-3</v>
      </c>
      <c r="P264" s="438">
        <f>'South Andaman'!P264+'North Andaman'!P264+Nicobar!P264</f>
        <v>696</v>
      </c>
      <c r="Q264" s="463">
        <f>'South Andaman'!Q264+'North Andaman'!Q264+Nicobar!Q264</f>
        <v>3.48</v>
      </c>
      <c r="R264" s="438">
        <f>'South Andaman'!R264+'North Andaman'!R264+Nicobar!R264</f>
        <v>696</v>
      </c>
      <c r="S264" s="463">
        <f>'South Andaman'!S264+'North Andaman'!S264+Nicobar!S264</f>
        <v>3.48</v>
      </c>
      <c r="T264" s="438">
        <v>0</v>
      </c>
      <c r="U264" s="463">
        <f>'South Andaman'!U264+'North Andaman'!U264+Nicobar!U264</f>
        <v>0</v>
      </c>
      <c r="V264" s="438">
        <f>'South Andaman'!V264+'North Andaman'!V264+Nicobar!V264</f>
        <v>0</v>
      </c>
      <c r="W264" s="636">
        <f>'South Andaman'!W264+'North Andaman'!W264+Nicobar!W264</f>
        <v>0</v>
      </c>
      <c r="X264" s="465">
        <v>5.0000000000000001E-3</v>
      </c>
      <c r="Y264" s="438">
        <f>SUM('South Andaman:Nicobar'!Y264)</f>
        <v>696</v>
      </c>
      <c r="Z264" s="463">
        <f>SUM('South Andaman:Nicobar'!Z264)</f>
        <v>3.48</v>
      </c>
      <c r="AA264" s="438">
        <f>'South Andaman'!AA264+'North Andaman'!AA264+Nicobar!AA264</f>
        <v>696</v>
      </c>
      <c r="AB264" s="463">
        <f>'South Andaman'!AB264+'North Andaman'!AB264+Nicobar!AB264</f>
        <v>3.48</v>
      </c>
      <c r="AC264" s="380" t="s">
        <v>493</v>
      </c>
      <c r="AD264" s="364">
        <f>SUM('South Andaman:Nicobar'!AB264)</f>
        <v>3.48</v>
      </c>
    </row>
    <row r="265" spans="1:30" s="362" customFormat="1" ht="37.5">
      <c r="A265" s="370"/>
      <c r="B265" s="377" t="s">
        <v>42</v>
      </c>
      <c r="C265" s="438">
        <f>'South Andaman'!C265+'North Andaman'!C265+Nicobar!C265</f>
        <v>994</v>
      </c>
      <c r="D265" s="463">
        <f>'South Andaman'!D265+'North Andaman'!D265+Nicobar!D265</f>
        <v>4.97</v>
      </c>
      <c r="E265" s="438">
        <f>'South Andaman'!E265+'North Andaman'!E265+Nicobar!E265</f>
        <v>0</v>
      </c>
      <c r="F265" s="463">
        <f>'South Andaman'!F265+'North Andaman'!F265+Nicobar!F265</f>
        <v>0</v>
      </c>
      <c r="G265" s="463">
        <f t="shared" si="124"/>
        <v>0</v>
      </c>
      <c r="H265" s="463">
        <f t="shared" si="125"/>
        <v>0</v>
      </c>
      <c r="I265" s="499">
        <f t="shared" si="126"/>
        <v>994</v>
      </c>
      <c r="J265" s="463">
        <f t="shared" si="127"/>
        <v>4.97</v>
      </c>
      <c r="K265" s="438">
        <f>'South Andaman'!K265+'North Andaman'!K265+Nicobar!K265</f>
        <v>0</v>
      </c>
      <c r="L265" s="463">
        <f>'South Andaman'!L265+'North Andaman'!L265+Nicobar!L265</f>
        <v>0</v>
      </c>
      <c r="M265" s="438">
        <f>'South Andaman'!M265+'North Andaman'!M265+Nicobar!M265</f>
        <v>0</v>
      </c>
      <c r="N265" s="636">
        <f>'South Andaman'!N265+'North Andaman'!N265+Nicobar!N265</f>
        <v>0</v>
      </c>
      <c r="O265" s="465">
        <v>5.0000000000000001E-3</v>
      </c>
      <c r="P265" s="438">
        <f>'South Andaman'!P265+'North Andaman'!P265+Nicobar!P265</f>
        <v>1044</v>
      </c>
      <c r="Q265" s="463">
        <f>'South Andaman'!Q265+'North Andaman'!Q265+Nicobar!Q265</f>
        <v>5.22</v>
      </c>
      <c r="R265" s="438">
        <f>'South Andaman'!R265+'North Andaman'!R265+Nicobar!R265</f>
        <v>1044</v>
      </c>
      <c r="S265" s="463">
        <f>'South Andaman'!S265+'North Andaman'!S265+Nicobar!S265</f>
        <v>5.22</v>
      </c>
      <c r="T265" s="438">
        <v>0</v>
      </c>
      <c r="U265" s="463">
        <f>'South Andaman'!U265+'North Andaman'!U265+Nicobar!U265</f>
        <v>0</v>
      </c>
      <c r="V265" s="438">
        <f>'South Andaman'!V265+'North Andaman'!V265+Nicobar!V265</f>
        <v>0</v>
      </c>
      <c r="W265" s="636">
        <f>'South Andaman'!W265+'North Andaman'!W265+Nicobar!W265</f>
        <v>0</v>
      </c>
      <c r="X265" s="465">
        <v>5.0000000000000001E-3</v>
      </c>
      <c r="Y265" s="438">
        <f>SUM('South Andaman:Nicobar'!Y265)</f>
        <v>1044</v>
      </c>
      <c r="Z265" s="463">
        <f>SUM('South Andaman:Nicobar'!Z265)</f>
        <v>5.22</v>
      </c>
      <c r="AA265" s="438">
        <f>'South Andaman'!AA265+'North Andaman'!AA265+Nicobar!AA265</f>
        <v>1044</v>
      </c>
      <c r="AB265" s="463">
        <f>'South Andaman'!AB265+'North Andaman'!AB265+Nicobar!AB265</f>
        <v>5.22</v>
      </c>
      <c r="AC265" s="380" t="s">
        <v>493</v>
      </c>
      <c r="AD265" s="364">
        <f>SUM('South Andaman:Nicobar'!AB265)</f>
        <v>5.22</v>
      </c>
    </row>
    <row r="266" spans="1:30" s="362" customFormat="1" ht="37.5">
      <c r="A266" s="370"/>
      <c r="B266" s="377" t="s">
        <v>66</v>
      </c>
      <c r="C266" s="438">
        <f>'South Andaman'!C266+'North Andaman'!C266+Nicobar!C266</f>
        <v>344</v>
      </c>
      <c r="D266" s="463">
        <f>'South Andaman'!D266+'North Andaman'!D266+Nicobar!D266</f>
        <v>1.72</v>
      </c>
      <c r="E266" s="438">
        <f>'South Andaman'!E266+'North Andaman'!E266+Nicobar!E266</f>
        <v>0</v>
      </c>
      <c r="F266" s="463">
        <f>'South Andaman'!F266+'North Andaman'!F266+Nicobar!F266</f>
        <v>0</v>
      </c>
      <c r="G266" s="463">
        <f t="shared" si="124"/>
        <v>0</v>
      </c>
      <c r="H266" s="463">
        <f t="shared" si="125"/>
        <v>0</v>
      </c>
      <c r="I266" s="499">
        <f t="shared" si="126"/>
        <v>344</v>
      </c>
      <c r="J266" s="463">
        <f t="shared" si="127"/>
        <v>1.72</v>
      </c>
      <c r="K266" s="438">
        <f>'South Andaman'!K266+'North Andaman'!K266+Nicobar!K266</f>
        <v>0</v>
      </c>
      <c r="L266" s="463">
        <f>'South Andaman'!L266+'North Andaman'!L266+Nicobar!L266</f>
        <v>0</v>
      </c>
      <c r="M266" s="438">
        <f>'South Andaman'!M266+'North Andaman'!M266+Nicobar!M266</f>
        <v>0</v>
      </c>
      <c r="N266" s="636">
        <f>'South Andaman'!N266+'North Andaman'!N266+Nicobar!N266</f>
        <v>0</v>
      </c>
      <c r="O266" s="465">
        <v>5.0000000000000001E-3</v>
      </c>
      <c r="P266" s="438">
        <f>'South Andaman'!P266+'North Andaman'!P266+Nicobar!P266</f>
        <v>366</v>
      </c>
      <c r="Q266" s="463">
        <f>'South Andaman'!Q266+'North Andaman'!Q266+Nicobar!Q266</f>
        <v>1.83</v>
      </c>
      <c r="R266" s="438">
        <f>'South Andaman'!R266+'North Andaman'!R266+Nicobar!R266</f>
        <v>366</v>
      </c>
      <c r="S266" s="463">
        <f>'South Andaman'!S266+'North Andaman'!S266+Nicobar!S266</f>
        <v>1.83</v>
      </c>
      <c r="T266" s="438">
        <v>0</v>
      </c>
      <c r="U266" s="463">
        <f>'South Andaman'!U266+'North Andaman'!U266+Nicobar!U266</f>
        <v>0</v>
      </c>
      <c r="V266" s="438">
        <f>'South Andaman'!V266+'North Andaman'!V266+Nicobar!V266</f>
        <v>0</v>
      </c>
      <c r="W266" s="636">
        <f>'South Andaman'!W266+'North Andaman'!W266+Nicobar!W266</f>
        <v>0</v>
      </c>
      <c r="X266" s="465">
        <v>5.0000000000000001E-3</v>
      </c>
      <c r="Y266" s="438">
        <f>SUM('South Andaman:Nicobar'!Y266)</f>
        <v>366</v>
      </c>
      <c r="Z266" s="463">
        <f>SUM('South Andaman:Nicobar'!Z266)</f>
        <v>1.83</v>
      </c>
      <c r="AA266" s="438">
        <f>'South Andaman'!AA266+'North Andaman'!AA266+Nicobar!AA266</f>
        <v>366</v>
      </c>
      <c r="AB266" s="463">
        <f>'South Andaman'!AB266+'North Andaman'!AB266+Nicobar!AB266</f>
        <v>1.83</v>
      </c>
      <c r="AC266" s="380" t="s">
        <v>493</v>
      </c>
      <c r="AD266" s="364">
        <f>SUM('South Andaman:Nicobar'!AB266)</f>
        <v>1.83</v>
      </c>
    </row>
    <row r="267" spans="1:30" s="362" customFormat="1" ht="37.5">
      <c r="A267" s="370">
        <v>11.02</v>
      </c>
      <c r="B267" s="377" t="s">
        <v>67</v>
      </c>
      <c r="C267" s="438"/>
      <c r="D267" s="463"/>
      <c r="E267" s="438"/>
      <c r="F267" s="463"/>
      <c r="G267" s="463"/>
      <c r="H267" s="463"/>
      <c r="I267" s="499"/>
      <c r="J267" s="463"/>
      <c r="K267" s="438"/>
      <c r="L267" s="463"/>
      <c r="M267" s="438"/>
      <c r="N267" s="636"/>
      <c r="O267" s="500"/>
      <c r="P267" s="438"/>
      <c r="Q267" s="463"/>
      <c r="R267" s="438"/>
      <c r="S267" s="463"/>
      <c r="T267" s="438"/>
      <c r="U267" s="463"/>
      <c r="V267" s="438"/>
      <c r="W267" s="636"/>
      <c r="X267" s="500"/>
      <c r="Y267" s="438">
        <f>SUM('South Andaman:Nicobar'!Y267)</f>
        <v>0</v>
      </c>
      <c r="Z267" s="463">
        <f>SUM('South Andaman:Nicobar'!Z267)</f>
        <v>0</v>
      </c>
      <c r="AA267" s="438">
        <f>'South Andaman'!AA267+'North Andaman'!AA267+Nicobar!AA267</f>
        <v>0</v>
      </c>
      <c r="AB267" s="463">
        <f>'South Andaman'!AB267+'North Andaman'!AB267+Nicobar!AB267</f>
        <v>0</v>
      </c>
      <c r="AC267" s="380"/>
      <c r="AD267" s="364">
        <f>SUM('South Andaman:Nicobar'!AB267)</f>
        <v>0</v>
      </c>
    </row>
    <row r="268" spans="1:30" s="362" customFormat="1" ht="37.5">
      <c r="A268" s="370"/>
      <c r="B268" s="377" t="s">
        <v>41</v>
      </c>
      <c r="C268" s="438">
        <f>'South Andaman'!C268+'North Andaman'!C268+Nicobar!C268</f>
        <v>663</v>
      </c>
      <c r="D268" s="463">
        <f>'South Andaman'!D268+'North Andaman'!D268+Nicobar!D268</f>
        <v>3.3149999999999995</v>
      </c>
      <c r="E268" s="438">
        <f>'South Andaman'!E268+'North Andaman'!E268+Nicobar!E268</f>
        <v>0</v>
      </c>
      <c r="F268" s="463">
        <f>'South Andaman'!F268+'North Andaman'!F268+Nicobar!F268</f>
        <v>0</v>
      </c>
      <c r="G268" s="463">
        <f t="shared" ref="G268:G270" si="128">E268/C268*100</f>
        <v>0</v>
      </c>
      <c r="H268" s="463">
        <f t="shared" ref="H268:H270" si="129">F268/D268*100</f>
        <v>0</v>
      </c>
      <c r="I268" s="499">
        <f t="shared" ref="I268:I270" si="130">C268-E268</f>
        <v>663</v>
      </c>
      <c r="J268" s="463">
        <f t="shared" ref="J268:J270" si="131">D268-F268</f>
        <v>3.3149999999999995</v>
      </c>
      <c r="K268" s="438">
        <f>'South Andaman'!K268+'North Andaman'!K268+Nicobar!K268</f>
        <v>0</v>
      </c>
      <c r="L268" s="463">
        <f>'South Andaman'!L268+'North Andaman'!L268+Nicobar!L268</f>
        <v>0</v>
      </c>
      <c r="M268" s="438">
        <f>'South Andaman'!M268+'North Andaman'!M268+Nicobar!M268</f>
        <v>0</v>
      </c>
      <c r="N268" s="636">
        <f>'South Andaman'!N268+'North Andaman'!N268+Nicobar!N268</f>
        <v>0</v>
      </c>
      <c r="O268" s="465">
        <v>5.0000000000000001E-3</v>
      </c>
      <c r="P268" s="438">
        <f>'South Andaman'!P268+'North Andaman'!P268+Nicobar!P268</f>
        <v>696</v>
      </c>
      <c r="Q268" s="463">
        <f>'South Andaman'!Q268+'North Andaman'!Q268+Nicobar!Q268</f>
        <v>3.48</v>
      </c>
      <c r="R268" s="438">
        <f>'South Andaman'!R268+'North Andaman'!R268+Nicobar!R268</f>
        <v>696</v>
      </c>
      <c r="S268" s="463">
        <f>'South Andaman'!S268+'North Andaman'!S268+Nicobar!S268</f>
        <v>3.48</v>
      </c>
      <c r="T268" s="438">
        <v>0</v>
      </c>
      <c r="U268" s="463">
        <f>'South Andaman'!U268+'North Andaman'!U268+Nicobar!U268</f>
        <v>0</v>
      </c>
      <c r="V268" s="438">
        <f>'South Andaman'!V268+'North Andaman'!V268+Nicobar!V268</f>
        <v>0</v>
      </c>
      <c r="W268" s="636">
        <f>'South Andaman'!W268+'North Andaman'!W268+Nicobar!W268</f>
        <v>0</v>
      </c>
      <c r="X268" s="465">
        <v>5.0000000000000001E-3</v>
      </c>
      <c r="Y268" s="438">
        <f>SUM('South Andaman:Nicobar'!Y268)</f>
        <v>696</v>
      </c>
      <c r="Z268" s="463">
        <f>SUM('South Andaman:Nicobar'!Z268)</f>
        <v>3.48</v>
      </c>
      <c r="AA268" s="438">
        <f>'South Andaman'!AA268+'North Andaman'!AA268+Nicobar!AA268</f>
        <v>696</v>
      </c>
      <c r="AB268" s="463">
        <f>'South Andaman'!AB268+'North Andaman'!AB268+Nicobar!AB268</f>
        <v>3.48</v>
      </c>
      <c r="AC268" s="380" t="s">
        <v>493</v>
      </c>
      <c r="AD268" s="364">
        <f>SUM('South Andaman:Nicobar'!AB268)</f>
        <v>3.48</v>
      </c>
    </row>
    <row r="269" spans="1:30" s="362" customFormat="1" ht="37.5">
      <c r="A269" s="370"/>
      <c r="B269" s="377" t="s">
        <v>42</v>
      </c>
      <c r="C269" s="438">
        <f>'South Andaman'!C269+'North Andaman'!C269+Nicobar!C269</f>
        <v>994</v>
      </c>
      <c r="D269" s="463">
        <f>'South Andaman'!D269+'North Andaman'!D269+Nicobar!D269</f>
        <v>4.97</v>
      </c>
      <c r="E269" s="438">
        <f>'South Andaman'!E269+'North Andaman'!E269+Nicobar!E269</f>
        <v>0</v>
      </c>
      <c r="F269" s="463">
        <f>'South Andaman'!F269+'North Andaman'!F269+Nicobar!F269</f>
        <v>0</v>
      </c>
      <c r="G269" s="463">
        <f t="shared" si="128"/>
        <v>0</v>
      </c>
      <c r="H269" s="463">
        <f t="shared" si="129"/>
        <v>0</v>
      </c>
      <c r="I269" s="499">
        <f t="shared" si="130"/>
        <v>994</v>
      </c>
      <c r="J269" s="463">
        <f t="shared" si="131"/>
        <v>4.97</v>
      </c>
      <c r="K269" s="438">
        <f>'South Andaman'!K269+'North Andaman'!K269+Nicobar!K269</f>
        <v>0</v>
      </c>
      <c r="L269" s="463">
        <f>'South Andaman'!L269+'North Andaman'!L269+Nicobar!L269</f>
        <v>0</v>
      </c>
      <c r="M269" s="438">
        <f>'South Andaman'!M269+'North Andaman'!M269+Nicobar!M269</f>
        <v>0</v>
      </c>
      <c r="N269" s="636">
        <f>'South Andaman'!N269+'North Andaman'!N269+Nicobar!N269</f>
        <v>0</v>
      </c>
      <c r="O269" s="465">
        <v>5.0000000000000001E-3</v>
      </c>
      <c r="P269" s="438">
        <f>'South Andaman'!P269+'North Andaman'!P269+Nicobar!P269</f>
        <v>1044</v>
      </c>
      <c r="Q269" s="463">
        <f>'South Andaman'!Q269+'North Andaman'!Q269+Nicobar!Q269</f>
        <v>5.22</v>
      </c>
      <c r="R269" s="438">
        <f>'South Andaman'!R269+'North Andaman'!R269+Nicobar!R269</f>
        <v>1044</v>
      </c>
      <c r="S269" s="463">
        <f>'South Andaman'!S269+'North Andaman'!S269+Nicobar!S269</f>
        <v>5.22</v>
      </c>
      <c r="T269" s="438">
        <v>0</v>
      </c>
      <c r="U269" s="463">
        <f>'South Andaman'!U269+'North Andaman'!U269+Nicobar!U269</f>
        <v>0</v>
      </c>
      <c r="V269" s="438">
        <f>'South Andaman'!V269+'North Andaman'!V269+Nicobar!V269</f>
        <v>0</v>
      </c>
      <c r="W269" s="636">
        <f>'South Andaman'!W269+'North Andaman'!W269+Nicobar!W269</f>
        <v>0</v>
      </c>
      <c r="X269" s="465">
        <v>5.0000000000000001E-3</v>
      </c>
      <c r="Y269" s="438">
        <f>SUM('South Andaman:Nicobar'!Y269)</f>
        <v>1044</v>
      </c>
      <c r="Z269" s="463">
        <f>SUM('South Andaman:Nicobar'!Z269)</f>
        <v>5.22</v>
      </c>
      <c r="AA269" s="438">
        <f>'South Andaman'!AA269+'North Andaman'!AA269+Nicobar!AA269</f>
        <v>1044</v>
      </c>
      <c r="AB269" s="463">
        <f>'South Andaman'!AB269+'North Andaman'!AB269+Nicobar!AB269</f>
        <v>5.22</v>
      </c>
      <c r="AC269" s="380" t="s">
        <v>493</v>
      </c>
      <c r="AD269" s="364">
        <f>SUM('South Andaman:Nicobar'!AB269)</f>
        <v>5.22</v>
      </c>
    </row>
    <row r="270" spans="1:30" s="362" customFormat="1" ht="37.5">
      <c r="A270" s="370"/>
      <c r="B270" s="377" t="s">
        <v>66</v>
      </c>
      <c r="C270" s="438">
        <f>'South Andaman'!C270+'North Andaman'!C270+Nicobar!C270</f>
        <v>344</v>
      </c>
      <c r="D270" s="463">
        <f>'South Andaman'!D270+'North Andaman'!D270+Nicobar!D270</f>
        <v>1.72</v>
      </c>
      <c r="E270" s="438">
        <f>'South Andaman'!E270+'North Andaman'!E270+Nicobar!E270</f>
        <v>0</v>
      </c>
      <c r="F270" s="463">
        <f>'South Andaman'!F270+'North Andaman'!F270+Nicobar!F270</f>
        <v>0</v>
      </c>
      <c r="G270" s="463">
        <f t="shared" si="128"/>
        <v>0</v>
      </c>
      <c r="H270" s="463">
        <f t="shared" si="129"/>
        <v>0</v>
      </c>
      <c r="I270" s="499">
        <f t="shared" si="130"/>
        <v>344</v>
      </c>
      <c r="J270" s="463">
        <f t="shared" si="131"/>
        <v>1.72</v>
      </c>
      <c r="K270" s="438">
        <f>'South Andaman'!K270+'North Andaman'!K270+Nicobar!K270</f>
        <v>0</v>
      </c>
      <c r="L270" s="463">
        <f>'South Andaman'!L270+'North Andaman'!L270+Nicobar!L270</f>
        <v>0</v>
      </c>
      <c r="M270" s="438">
        <f>'South Andaman'!M270+'North Andaman'!M270+Nicobar!M270</f>
        <v>0</v>
      </c>
      <c r="N270" s="636">
        <f>'South Andaman'!N270+'North Andaman'!N270+Nicobar!N270</f>
        <v>0</v>
      </c>
      <c r="O270" s="465">
        <v>5.0000000000000001E-3</v>
      </c>
      <c r="P270" s="438">
        <f>'South Andaman'!P270+'North Andaman'!P270+Nicobar!P270</f>
        <v>366</v>
      </c>
      <c r="Q270" s="463">
        <f>'South Andaman'!Q270+'North Andaman'!Q270+Nicobar!Q270</f>
        <v>1.83</v>
      </c>
      <c r="R270" s="438">
        <f>'South Andaman'!R270+'North Andaman'!R270+Nicobar!R270</f>
        <v>366</v>
      </c>
      <c r="S270" s="463">
        <f>'South Andaman'!S270+'North Andaman'!S270+Nicobar!S270</f>
        <v>1.83</v>
      </c>
      <c r="T270" s="438">
        <v>0</v>
      </c>
      <c r="U270" s="463">
        <f>'South Andaman'!U270+'North Andaman'!U270+Nicobar!U270</f>
        <v>0</v>
      </c>
      <c r="V270" s="438">
        <f>'South Andaman'!V270+'North Andaman'!V270+Nicobar!V270</f>
        <v>0</v>
      </c>
      <c r="W270" s="636">
        <f>'South Andaman'!W270+'North Andaman'!W270+Nicobar!W270</f>
        <v>0</v>
      </c>
      <c r="X270" s="465">
        <v>5.0000000000000001E-3</v>
      </c>
      <c r="Y270" s="438">
        <f>SUM('South Andaman:Nicobar'!Y270)</f>
        <v>366</v>
      </c>
      <c r="Z270" s="463">
        <f>SUM('South Andaman:Nicobar'!Z270)</f>
        <v>1.83</v>
      </c>
      <c r="AA270" s="438">
        <f>'South Andaman'!AA270+'North Andaman'!AA270+Nicobar!AA270</f>
        <v>366</v>
      </c>
      <c r="AB270" s="463">
        <f>'South Andaman'!AB270+'North Andaman'!AB270+Nicobar!AB270</f>
        <v>1.83</v>
      </c>
      <c r="AC270" s="380" t="s">
        <v>493</v>
      </c>
      <c r="AD270" s="364">
        <f>SUM('South Andaman:Nicobar'!AB270)</f>
        <v>1.83</v>
      </c>
    </row>
    <row r="271" spans="1:30" s="362" customFormat="1" ht="37.5">
      <c r="A271" s="370">
        <v>11.03</v>
      </c>
      <c r="B271" s="384" t="s">
        <v>68</v>
      </c>
      <c r="C271" s="501"/>
      <c r="D271" s="615"/>
      <c r="E271" s="501"/>
      <c r="F271" s="615"/>
      <c r="G271" s="615"/>
      <c r="H271" s="615"/>
      <c r="I271" s="503"/>
      <c r="J271" s="615"/>
      <c r="K271" s="501"/>
      <c r="L271" s="615"/>
      <c r="M271" s="501"/>
      <c r="N271" s="637"/>
      <c r="O271" s="504"/>
      <c r="P271" s="501"/>
      <c r="Q271" s="615"/>
      <c r="R271" s="501"/>
      <c r="S271" s="615"/>
      <c r="T271" s="501"/>
      <c r="U271" s="615"/>
      <c r="V271" s="501"/>
      <c r="W271" s="637"/>
      <c r="X271" s="504"/>
      <c r="Y271" s="438">
        <f>SUM('South Andaman:Nicobar'!Y271)</f>
        <v>0</v>
      </c>
      <c r="Z271" s="463">
        <f>SUM('South Andaman:Nicobar'!Z271)</f>
        <v>0</v>
      </c>
      <c r="AA271" s="438">
        <f t="shared" ref="AA271" si="132">Y271+V271+T271</f>
        <v>0</v>
      </c>
      <c r="AB271" s="463">
        <f t="shared" ref="AB271" si="133">Z271+W271+U271</f>
        <v>0</v>
      </c>
      <c r="AC271" s="385"/>
      <c r="AD271" s="364">
        <f>SUM('South Andaman:Nicobar'!AB271)</f>
        <v>0</v>
      </c>
    </row>
    <row r="272" spans="1:30" s="362" customFormat="1" ht="37.5">
      <c r="A272" s="370">
        <v>11.04</v>
      </c>
      <c r="B272" s="386" t="s">
        <v>277</v>
      </c>
      <c r="C272" s="459"/>
      <c r="D272" s="616"/>
      <c r="E272" s="459"/>
      <c r="F272" s="616"/>
      <c r="G272" s="616"/>
      <c r="H272" s="616"/>
      <c r="I272" s="505"/>
      <c r="J272" s="616"/>
      <c r="K272" s="459"/>
      <c r="L272" s="616"/>
      <c r="M272" s="459"/>
      <c r="N272" s="638"/>
      <c r="O272" s="506"/>
      <c r="P272" s="459"/>
      <c r="Q272" s="616"/>
      <c r="R272" s="459"/>
      <c r="S272" s="616"/>
      <c r="T272" s="459"/>
      <c r="U272" s="616"/>
      <c r="V272" s="459"/>
      <c r="W272" s="638"/>
      <c r="X272" s="506"/>
      <c r="Y272" s="438">
        <f>SUM('South Andaman:Nicobar'!Y272)</f>
        <v>0</v>
      </c>
      <c r="Z272" s="463">
        <f>SUM('South Andaman:Nicobar'!Z272)</f>
        <v>0</v>
      </c>
      <c r="AA272" s="459"/>
      <c r="AB272" s="616"/>
      <c r="AC272" s="387"/>
      <c r="AD272" s="364">
        <f>SUM('South Andaman:Nicobar'!AB272)</f>
        <v>0</v>
      </c>
    </row>
    <row r="273" spans="1:30" s="362" customFormat="1" ht="93.75">
      <c r="A273" s="370"/>
      <c r="B273" s="384" t="s">
        <v>278</v>
      </c>
      <c r="C273" s="501"/>
      <c r="D273" s="615"/>
      <c r="E273" s="501"/>
      <c r="F273" s="615"/>
      <c r="G273" s="615"/>
      <c r="H273" s="615"/>
      <c r="I273" s="503"/>
      <c r="J273" s="615"/>
      <c r="K273" s="501"/>
      <c r="L273" s="615"/>
      <c r="M273" s="501"/>
      <c r="N273" s="637"/>
      <c r="O273" s="504"/>
      <c r="P273" s="501"/>
      <c r="Q273" s="615"/>
      <c r="R273" s="501"/>
      <c r="S273" s="615"/>
      <c r="T273" s="501"/>
      <c r="U273" s="615"/>
      <c r="V273" s="501"/>
      <c r="W273" s="637"/>
      <c r="X273" s="504"/>
      <c r="Y273" s="438">
        <f>SUM('South Andaman:Nicobar'!Y273)</f>
        <v>0</v>
      </c>
      <c r="Z273" s="463">
        <f>SUM('South Andaman:Nicobar'!Z273)</f>
        <v>0</v>
      </c>
      <c r="AA273" s="438">
        <f t="shared" ref="AA273:AA274" si="134">Y273+V273+T273</f>
        <v>0</v>
      </c>
      <c r="AB273" s="463">
        <f t="shared" ref="AB273:AB274" si="135">Z273+W273+U273</f>
        <v>0</v>
      </c>
      <c r="AC273" s="385"/>
      <c r="AD273" s="364">
        <f>SUM('South Andaman:Nicobar'!AB273)</f>
        <v>0</v>
      </c>
    </row>
    <row r="274" spans="1:30" s="362" customFormat="1" ht="93.75">
      <c r="A274" s="370"/>
      <c r="B274" s="384" t="s">
        <v>279</v>
      </c>
      <c r="C274" s="501"/>
      <c r="D274" s="615"/>
      <c r="E274" s="501"/>
      <c r="F274" s="615"/>
      <c r="G274" s="615"/>
      <c r="H274" s="615"/>
      <c r="I274" s="503"/>
      <c r="J274" s="615"/>
      <c r="K274" s="501"/>
      <c r="L274" s="615"/>
      <c r="M274" s="501"/>
      <c r="N274" s="637"/>
      <c r="O274" s="504"/>
      <c r="P274" s="501"/>
      <c r="Q274" s="615"/>
      <c r="R274" s="501"/>
      <c r="S274" s="615"/>
      <c r="T274" s="501"/>
      <c r="U274" s="615"/>
      <c r="V274" s="501"/>
      <c r="W274" s="637"/>
      <c r="X274" s="504"/>
      <c r="Y274" s="438">
        <f>SUM('South Andaman:Nicobar'!Y274)</f>
        <v>0</v>
      </c>
      <c r="Z274" s="463">
        <f>SUM('South Andaman:Nicobar'!Z274)</f>
        <v>0</v>
      </c>
      <c r="AA274" s="438">
        <f t="shared" si="134"/>
        <v>0</v>
      </c>
      <c r="AB274" s="463">
        <f t="shared" si="135"/>
        <v>0</v>
      </c>
      <c r="AC274" s="385"/>
      <c r="AD274" s="364">
        <f>SUM('South Andaman:Nicobar'!AB274)</f>
        <v>0</v>
      </c>
    </row>
    <row r="275" spans="1:30" s="362" customFormat="1" ht="37.5">
      <c r="A275" s="370"/>
      <c r="B275" s="386" t="s">
        <v>281</v>
      </c>
      <c r="C275" s="459"/>
      <c r="D275" s="616"/>
      <c r="E275" s="459"/>
      <c r="F275" s="616"/>
      <c r="G275" s="616"/>
      <c r="H275" s="616"/>
      <c r="I275" s="505"/>
      <c r="J275" s="616"/>
      <c r="K275" s="459"/>
      <c r="L275" s="616"/>
      <c r="M275" s="459"/>
      <c r="N275" s="638"/>
      <c r="O275" s="506"/>
      <c r="P275" s="459"/>
      <c r="Q275" s="616"/>
      <c r="R275" s="459"/>
      <c r="S275" s="616"/>
      <c r="T275" s="459"/>
      <c r="U275" s="616"/>
      <c r="V275" s="459"/>
      <c r="W275" s="638"/>
      <c r="X275" s="506"/>
      <c r="Y275" s="438">
        <f>SUM('South Andaman:Nicobar'!Y275)</f>
        <v>0</v>
      </c>
      <c r="Z275" s="463">
        <f>SUM('South Andaman:Nicobar'!Z275)</f>
        <v>0</v>
      </c>
      <c r="AA275" s="459"/>
      <c r="AB275" s="616"/>
      <c r="AC275" s="387"/>
      <c r="AD275" s="364">
        <f>SUM('South Andaman:Nicobar'!AB275)</f>
        <v>0</v>
      </c>
    </row>
    <row r="276" spans="1:30" s="362" customFormat="1" ht="131.25">
      <c r="A276" s="370">
        <v>11.05</v>
      </c>
      <c r="B276" s="377" t="s">
        <v>69</v>
      </c>
      <c r="C276" s="438"/>
      <c r="D276" s="463"/>
      <c r="E276" s="438"/>
      <c r="F276" s="463"/>
      <c r="G276" s="463"/>
      <c r="H276" s="463"/>
      <c r="I276" s="499"/>
      <c r="J276" s="463"/>
      <c r="K276" s="438"/>
      <c r="L276" s="463"/>
      <c r="M276" s="438"/>
      <c r="N276" s="636"/>
      <c r="O276" s="500"/>
      <c r="P276" s="438"/>
      <c r="Q276" s="463"/>
      <c r="R276" s="438"/>
      <c r="S276" s="463"/>
      <c r="T276" s="438"/>
      <c r="U276" s="463"/>
      <c r="V276" s="438"/>
      <c r="W276" s="636"/>
      <c r="X276" s="500"/>
      <c r="Y276" s="438">
        <f>SUM('South Andaman:Nicobar'!Y276)</f>
        <v>0</v>
      </c>
      <c r="Z276" s="463">
        <f>SUM('South Andaman:Nicobar'!Z276)</f>
        <v>0</v>
      </c>
      <c r="AA276" s="438">
        <f t="shared" ref="AA276" si="136">Y276+V276+T276</f>
        <v>0</v>
      </c>
      <c r="AB276" s="463">
        <f t="shared" ref="AB276" si="137">Z276+W276+U276</f>
        <v>0</v>
      </c>
      <c r="AC276" s="380"/>
      <c r="AD276" s="364">
        <f>SUM('South Andaman:Nicobar'!AB276)</f>
        <v>0</v>
      </c>
    </row>
    <row r="277" spans="1:30" s="362" customFormat="1" ht="37.5">
      <c r="A277" s="370"/>
      <c r="B277" s="377" t="s">
        <v>41</v>
      </c>
      <c r="C277" s="438">
        <f>'South Andaman'!C277+'North Andaman'!C277+Nicobar!C277</f>
        <v>18</v>
      </c>
      <c r="D277" s="463">
        <f>'South Andaman'!D277+'North Andaman'!D277+Nicobar!D277</f>
        <v>5.3999999999999992E-2</v>
      </c>
      <c r="E277" s="438">
        <f>'South Andaman'!E277+'North Andaman'!E277+Nicobar!E277</f>
        <v>18</v>
      </c>
      <c r="F277" s="463">
        <f>'South Andaman'!F277+'North Andaman'!F277+Nicobar!F277</f>
        <v>5.3999999999999992E-2</v>
      </c>
      <c r="G277" s="463">
        <f t="shared" ref="G277:G279" si="138">E277/C277*100</f>
        <v>100</v>
      </c>
      <c r="H277" s="463">
        <f t="shared" ref="H277:H279" si="139">F277/D277*100</f>
        <v>100</v>
      </c>
      <c r="I277" s="499">
        <f t="shared" ref="I277:I279" si="140">C277-E277</f>
        <v>0</v>
      </c>
      <c r="J277" s="463">
        <f t="shared" ref="J277:J279" si="141">D277-F277</f>
        <v>0</v>
      </c>
      <c r="K277" s="438">
        <f>'South Andaman'!K277+'North Andaman'!K277+Nicobar!K277</f>
        <v>0</v>
      </c>
      <c r="L277" s="463">
        <f>'South Andaman'!L277+'North Andaman'!L277+Nicobar!L277</f>
        <v>0</v>
      </c>
      <c r="M277" s="438">
        <f>'South Andaman'!M277+'North Andaman'!M277+Nicobar!M277</f>
        <v>0</v>
      </c>
      <c r="N277" s="636">
        <f>'South Andaman'!N277+'North Andaman'!N277+Nicobar!N277</f>
        <v>0</v>
      </c>
      <c r="O277" s="465">
        <v>3.0000000000000001E-3</v>
      </c>
      <c r="P277" s="438">
        <f>'South Andaman'!P277+'North Andaman'!P277+Nicobar!P277</f>
        <v>18</v>
      </c>
      <c r="Q277" s="463">
        <f>'South Andaman'!Q277+'North Andaman'!Q277+Nicobar!Q277</f>
        <v>0.10800000000000001</v>
      </c>
      <c r="R277" s="438">
        <f>'South Andaman'!R277+'North Andaman'!R277+Nicobar!R277</f>
        <v>18</v>
      </c>
      <c r="S277" s="463">
        <f>'South Andaman'!S277+'North Andaman'!S277+Nicobar!S277</f>
        <v>0.10800000000000001</v>
      </c>
      <c r="T277" s="438">
        <v>0</v>
      </c>
      <c r="U277" s="463">
        <f>'South Andaman'!U277+'North Andaman'!U277+Nicobar!U277</f>
        <v>0</v>
      </c>
      <c r="V277" s="438">
        <f>'South Andaman'!V277+'North Andaman'!V277+Nicobar!V277</f>
        <v>0</v>
      </c>
      <c r="W277" s="636">
        <f>'South Andaman'!W277+'North Andaman'!W277+Nicobar!W277</f>
        <v>0</v>
      </c>
      <c r="X277" s="465">
        <v>6.0000000000000001E-3</v>
      </c>
      <c r="Y277" s="438">
        <f>SUM('South Andaman:Nicobar'!Y277)</f>
        <v>18</v>
      </c>
      <c r="Z277" s="463">
        <f>SUM('South Andaman:Nicobar'!Z277)</f>
        <v>0.10800000000000001</v>
      </c>
      <c r="AA277" s="438">
        <f>'South Andaman'!AA277+'North Andaman'!AA277+Nicobar!AA277</f>
        <v>18</v>
      </c>
      <c r="AB277" s="463">
        <f>'South Andaman'!AB277+'North Andaman'!AB277+Nicobar!AB277</f>
        <v>0.10800000000000001</v>
      </c>
      <c r="AC277" s="380" t="s">
        <v>526</v>
      </c>
      <c r="AD277" s="364">
        <f>SUM('South Andaman:Nicobar'!AB277)</f>
        <v>0.10800000000000001</v>
      </c>
    </row>
    <row r="278" spans="1:30" s="362" customFormat="1" ht="37.5">
      <c r="A278" s="370"/>
      <c r="B278" s="377" t="s">
        <v>42</v>
      </c>
      <c r="C278" s="438">
        <f>'South Andaman'!C278+'North Andaman'!C278+Nicobar!C278</f>
        <v>18</v>
      </c>
      <c r="D278" s="463">
        <f>'South Andaman'!D278+'North Andaman'!D278+Nicobar!D278</f>
        <v>5.3999999999999992E-2</v>
      </c>
      <c r="E278" s="438">
        <f>'South Andaman'!E278+'North Andaman'!E278+Nicobar!E278</f>
        <v>18</v>
      </c>
      <c r="F278" s="463">
        <f>'South Andaman'!F278+'North Andaman'!F278+Nicobar!F278</f>
        <v>5.3999999999999992E-2</v>
      </c>
      <c r="G278" s="463">
        <f t="shared" si="138"/>
        <v>100</v>
      </c>
      <c r="H278" s="463">
        <f t="shared" si="139"/>
        <v>100</v>
      </c>
      <c r="I278" s="499">
        <f t="shared" si="140"/>
        <v>0</v>
      </c>
      <c r="J278" s="463">
        <f t="shared" si="141"/>
        <v>0</v>
      </c>
      <c r="K278" s="438">
        <f>'South Andaman'!K278+'North Andaman'!K278+Nicobar!K278</f>
        <v>0</v>
      </c>
      <c r="L278" s="463">
        <f>'South Andaman'!L278+'North Andaman'!L278+Nicobar!L278</f>
        <v>0</v>
      </c>
      <c r="M278" s="438">
        <f>'South Andaman'!M278+'North Andaman'!M278+Nicobar!M278</f>
        <v>0</v>
      </c>
      <c r="N278" s="636">
        <f>'South Andaman'!N278+'North Andaman'!N278+Nicobar!N278</f>
        <v>0</v>
      </c>
      <c r="O278" s="465">
        <v>3.0000000000000001E-3</v>
      </c>
      <c r="P278" s="438">
        <f>'South Andaman'!P278+'North Andaman'!P278+Nicobar!P278</f>
        <v>18</v>
      </c>
      <c r="Q278" s="463">
        <f>'South Andaman'!Q278+'North Andaman'!Q278+Nicobar!Q278</f>
        <v>0.10800000000000001</v>
      </c>
      <c r="R278" s="438">
        <f>'South Andaman'!R278+'North Andaman'!R278+Nicobar!R278</f>
        <v>18</v>
      </c>
      <c r="S278" s="463">
        <f>'South Andaman'!S278+'North Andaman'!S278+Nicobar!S278</f>
        <v>0.10800000000000001</v>
      </c>
      <c r="T278" s="438">
        <v>0</v>
      </c>
      <c r="U278" s="463">
        <f>'South Andaman'!U278+'North Andaman'!U278+Nicobar!U278</f>
        <v>0</v>
      </c>
      <c r="V278" s="438">
        <f>'South Andaman'!V278+'North Andaman'!V278+Nicobar!V278</f>
        <v>0</v>
      </c>
      <c r="W278" s="636">
        <f>'South Andaman'!W278+'North Andaman'!W278+Nicobar!W278</f>
        <v>0</v>
      </c>
      <c r="X278" s="465">
        <v>6.0000000000000001E-3</v>
      </c>
      <c r="Y278" s="438">
        <f>SUM('South Andaman:Nicobar'!Y278)</f>
        <v>18</v>
      </c>
      <c r="Z278" s="463">
        <f>SUM('South Andaman:Nicobar'!Z278)</f>
        <v>0.10800000000000001</v>
      </c>
      <c r="AA278" s="438">
        <f>'South Andaman'!AA278+'North Andaman'!AA278+Nicobar!AA278</f>
        <v>18</v>
      </c>
      <c r="AB278" s="463">
        <f>'South Andaman'!AB278+'North Andaman'!AB278+Nicobar!AB278</f>
        <v>0.10800000000000001</v>
      </c>
      <c r="AC278" s="380" t="s">
        <v>526</v>
      </c>
      <c r="AD278" s="364">
        <f>SUM('South Andaman:Nicobar'!AB278)</f>
        <v>0.10800000000000001</v>
      </c>
    </row>
    <row r="279" spans="1:30" s="362" customFormat="1" ht="37.5">
      <c r="A279" s="370"/>
      <c r="B279" s="377" t="s">
        <v>66</v>
      </c>
      <c r="C279" s="438">
        <f>'South Andaman'!C279+'North Andaman'!C279+Nicobar!C279</f>
        <v>18</v>
      </c>
      <c r="D279" s="463">
        <f>'South Andaman'!D279+'North Andaman'!D279+Nicobar!D279</f>
        <v>5.3999999999999992E-2</v>
      </c>
      <c r="E279" s="438">
        <f>'South Andaman'!E279+'North Andaman'!E279+Nicobar!E279</f>
        <v>18</v>
      </c>
      <c r="F279" s="463">
        <f>'South Andaman'!F279+'North Andaman'!F279+Nicobar!F279</f>
        <v>5.3999999999999992E-2</v>
      </c>
      <c r="G279" s="463">
        <f t="shared" si="138"/>
        <v>100</v>
      </c>
      <c r="H279" s="463">
        <f t="shared" si="139"/>
        <v>100</v>
      </c>
      <c r="I279" s="499">
        <f t="shared" si="140"/>
        <v>0</v>
      </c>
      <c r="J279" s="463">
        <f t="shared" si="141"/>
        <v>0</v>
      </c>
      <c r="K279" s="438">
        <f>'South Andaman'!K279+'North Andaman'!K279+Nicobar!K279</f>
        <v>0</v>
      </c>
      <c r="L279" s="463">
        <f>'South Andaman'!L279+'North Andaman'!L279+Nicobar!L279</f>
        <v>0</v>
      </c>
      <c r="M279" s="438">
        <f>'South Andaman'!M279+'North Andaman'!M279+Nicobar!M279</f>
        <v>0</v>
      </c>
      <c r="N279" s="636">
        <f>'South Andaman'!N279+'North Andaman'!N279+Nicobar!N279</f>
        <v>0</v>
      </c>
      <c r="O279" s="465">
        <v>3.0000000000000001E-3</v>
      </c>
      <c r="P279" s="438">
        <f>'South Andaman'!P279+'North Andaman'!P279+Nicobar!P279</f>
        <v>18</v>
      </c>
      <c r="Q279" s="463">
        <f>'South Andaman'!Q279+'North Andaman'!Q279+Nicobar!Q279</f>
        <v>0.10800000000000001</v>
      </c>
      <c r="R279" s="438">
        <f>'South Andaman'!R279+'North Andaman'!R279+Nicobar!R279</f>
        <v>18</v>
      </c>
      <c r="S279" s="463">
        <f>'South Andaman'!S279+'North Andaman'!S279+Nicobar!S279</f>
        <v>0.10800000000000001</v>
      </c>
      <c r="T279" s="438">
        <v>0</v>
      </c>
      <c r="U279" s="463">
        <f>'South Andaman'!U279+'North Andaman'!U279+Nicobar!U279</f>
        <v>0</v>
      </c>
      <c r="V279" s="438">
        <f>'South Andaman'!V279+'North Andaman'!V279+Nicobar!V279</f>
        <v>0</v>
      </c>
      <c r="W279" s="636">
        <f>'South Andaman'!W279+'North Andaman'!W279+Nicobar!W279</f>
        <v>0</v>
      </c>
      <c r="X279" s="465">
        <v>6.0000000000000001E-3</v>
      </c>
      <c r="Y279" s="438">
        <f>SUM('South Andaman:Nicobar'!Y279)</f>
        <v>18</v>
      </c>
      <c r="Z279" s="463">
        <f>SUM('South Andaman:Nicobar'!Z279)</f>
        <v>0.10800000000000001</v>
      </c>
      <c r="AA279" s="438">
        <f>'South Andaman'!AA279+'North Andaman'!AA279+Nicobar!AA279</f>
        <v>18</v>
      </c>
      <c r="AB279" s="463">
        <f>'South Andaman'!AB279+'North Andaman'!AB279+Nicobar!AB279</f>
        <v>0.10800000000000001</v>
      </c>
      <c r="AC279" s="380" t="s">
        <v>526</v>
      </c>
      <c r="AD279" s="364">
        <f>SUM('South Andaman:Nicobar'!AB279)</f>
        <v>0.10800000000000001</v>
      </c>
    </row>
    <row r="280" spans="1:30" s="362" customFormat="1" ht="37.5">
      <c r="A280" s="370"/>
      <c r="B280" s="386" t="s">
        <v>282</v>
      </c>
      <c r="C280" s="459"/>
      <c r="D280" s="616"/>
      <c r="E280" s="459"/>
      <c r="F280" s="616"/>
      <c r="G280" s="616"/>
      <c r="H280" s="616"/>
      <c r="I280" s="505"/>
      <c r="J280" s="616"/>
      <c r="K280" s="459"/>
      <c r="L280" s="616"/>
      <c r="M280" s="459"/>
      <c r="N280" s="638"/>
      <c r="O280" s="506"/>
      <c r="P280" s="459"/>
      <c r="Q280" s="616"/>
      <c r="R280" s="459"/>
      <c r="S280" s="616"/>
      <c r="T280" s="459"/>
      <c r="U280" s="616"/>
      <c r="V280" s="459"/>
      <c r="W280" s="638"/>
      <c r="X280" s="506"/>
      <c r="Y280" s="438">
        <f>SUM('South Andaman:Nicobar'!Y280)</f>
        <v>0</v>
      </c>
      <c r="Z280" s="463">
        <f>SUM('South Andaman:Nicobar'!Z280)</f>
        <v>0</v>
      </c>
      <c r="AA280" s="459"/>
      <c r="AB280" s="616"/>
      <c r="AC280" s="387"/>
      <c r="AD280" s="364">
        <f>SUM('South Andaman:Nicobar'!AB280)</f>
        <v>0</v>
      </c>
    </row>
    <row r="281" spans="1:30" s="362" customFormat="1">
      <c r="A281" s="370">
        <v>11.06</v>
      </c>
      <c r="B281" s="377" t="s">
        <v>70</v>
      </c>
      <c r="C281" s="438">
        <f>'South Andaman'!C281+'North Andaman'!C281+Nicobar!C281</f>
        <v>0</v>
      </c>
      <c r="D281" s="463">
        <f>'South Andaman'!D281+'North Andaman'!D281+Nicobar!D281</f>
        <v>0</v>
      </c>
      <c r="E281" s="438">
        <f>'South Andaman'!E281+'North Andaman'!E281+Nicobar!E281</f>
        <v>0</v>
      </c>
      <c r="F281" s="463">
        <f>'South Andaman'!F281+'North Andaman'!F281+Nicobar!F281</f>
        <v>0</v>
      </c>
      <c r="G281" s="463"/>
      <c r="H281" s="463"/>
      <c r="I281" s="499">
        <f>'South Andaman'!I281+'North Andaman'!I281+Nicobar!I281</f>
        <v>0</v>
      </c>
      <c r="J281" s="463">
        <f>'South Andaman'!J281+'North Andaman'!J281+Nicobar!J281</f>
        <v>0</v>
      </c>
      <c r="K281" s="438">
        <f>'South Andaman'!K281+'North Andaman'!K281+Nicobar!K281</f>
        <v>0</v>
      </c>
      <c r="L281" s="463">
        <f>'South Andaman'!L281+'North Andaman'!L281+Nicobar!L281</f>
        <v>0</v>
      </c>
      <c r="M281" s="438">
        <f>'South Andaman'!M281+'North Andaman'!M281+Nicobar!M281</f>
        <v>0</v>
      </c>
      <c r="N281" s="636">
        <f>'South Andaman'!N281+'North Andaman'!N281+Nicobar!N281</f>
        <v>0</v>
      </c>
      <c r="O281" s="465"/>
      <c r="P281" s="438"/>
      <c r="Q281" s="463">
        <f>'South Andaman'!Q281+'North Andaman'!Q281+Nicobar!Q281</f>
        <v>0</v>
      </c>
      <c r="R281" s="438">
        <f>'South Andaman'!R281+'North Andaman'!R281+Nicobar!R281</f>
        <v>0</v>
      </c>
      <c r="S281" s="463">
        <f>'South Andaman'!S281+'North Andaman'!S281+Nicobar!S281</f>
        <v>0</v>
      </c>
      <c r="T281" s="438">
        <v>0</v>
      </c>
      <c r="U281" s="463">
        <f>'South Andaman'!U281+'North Andaman'!U281+Nicobar!U281</f>
        <v>0</v>
      </c>
      <c r="V281" s="438">
        <f>'South Andaman'!V281+'North Andaman'!V281+Nicobar!V281</f>
        <v>0</v>
      </c>
      <c r="W281" s="636">
        <f>'South Andaman'!W281+'North Andaman'!W281+Nicobar!W281</f>
        <v>0</v>
      </c>
      <c r="X281" s="465"/>
      <c r="Y281" s="438">
        <f>SUM('South Andaman:Nicobar'!Y281)</f>
        <v>0</v>
      </c>
      <c r="Z281" s="463">
        <f>SUM('South Andaman:Nicobar'!Z281)</f>
        <v>0</v>
      </c>
      <c r="AA281" s="438">
        <f t="shared" ref="AA281:AA282" si="142">Y281+V281+T281</f>
        <v>0</v>
      </c>
      <c r="AB281" s="463">
        <f t="shared" ref="AB281:AB282" si="143">Z281+W281+U281</f>
        <v>0</v>
      </c>
      <c r="AC281" s="380"/>
      <c r="AD281" s="364">
        <f>SUM('South Andaman:Nicobar'!AB281)</f>
        <v>0</v>
      </c>
    </row>
    <row r="282" spans="1:30" s="362" customFormat="1" ht="37.5">
      <c r="A282" s="370">
        <v>11.07</v>
      </c>
      <c r="B282" s="377" t="s">
        <v>71</v>
      </c>
      <c r="C282" s="438">
        <f>'South Andaman'!C282+'North Andaman'!C282+Nicobar!C282</f>
        <v>174</v>
      </c>
      <c r="D282" s="463">
        <f>'South Andaman'!D282+'North Andaman'!D282+Nicobar!D282</f>
        <v>2.7839999999999998</v>
      </c>
      <c r="E282" s="438">
        <f>'South Andaman'!E282+'North Andaman'!E282+Nicobar!E282</f>
        <v>0</v>
      </c>
      <c r="F282" s="463">
        <f>'South Andaman'!F282+'North Andaman'!F282+Nicobar!F282</f>
        <v>0</v>
      </c>
      <c r="G282" s="463">
        <f t="shared" ref="G282" si="144">E282/C282*100</f>
        <v>0</v>
      </c>
      <c r="H282" s="463">
        <f t="shared" ref="H282:H283" si="145">F282/D282*100</f>
        <v>0</v>
      </c>
      <c r="I282" s="499">
        <f t="shared" ref="I282" si="146">C282-E282</f>
        <v>174</v>
      </c>
      <c r="J282" s="463">
        <f t="shared" ref="J282" si="147">D282-F282</f>
        <v>2.7839999999999998</v>
      </c>
      <c r="K282" s="438">
        <f>'South Andaman'!K282+'North Andaman'!K282+Nicobar!K282</f>
        <v>0</v>
      </c>
      <c r="L282" s="463">
        <f>'South Andaman'!L282+'North Andaman'!L282+Nicobar!L282</f>
        <v>0</v>
      </c>
      <c r="M282" s="438">
        <f>'South Andaman'!M282+'North Andaman'!M282+Nicobar!M282</f>
        <v>0</v>
      </c>
      <c r="N282" s="636">
        <f>'South Andaman'!N282+'North Andaman'!N282+Nicobar!N282</f>
        <v>0</v>
      </c>
      <c r="O282" s="465">
        <v>1.6E-2</v>
      </c>
      <c r="P282" s="438">
        <f>'South Andaman'!P282+'North Andaman'!P282+Nicobar!P282</f>
        <v>174</v>
      </c>
      <c r="Q282" s="463">
        <f>'South Andaman'!Q282+'North Andaman'!Q282+Nicobar!Q282</f>
        <v>2.7840000000000003</v>
      </c>
      <c r="R282" s="438">
        <f>'South Andaman'!R282+'North Andaman'!R282+Nicobar!R282</f>
        <v>174</v>
      </c>
      <c r="S282" s="463">
        <f>'South Andaman'!S282+'North Andaman'!S282+Nicobar!S282</f>
        <v>2.7840000000000003</v>
      </c>
      <c r="T282" s="438">
        <v>0</v>
      </c>
      <c r="U282" s="463">
        <f>'South Andaman'!U282+'North Andaman'!U282+Nicobar!U282</f>
        <v>0</v>
      </c>
      <c r="V282" s="438">
        <f>'South Andaman'!V282+'North Andaman'!V282+Nicobar!V282</f>
        <v>0</v>
      </c>
      <c r="W282" s="636">
        <f>'South Andaman'!W282+'North Andaman'!W282+Nicobar!W282</f>
        <v>0</v>
      </c>
      <c r="X282" s="465">
        <v>1.6E-2</v>
      </c>
      <c r="Y282" s="438">
        <f>SUM('South Andaman:Nicobar'!Y282)</f>
        <v>174</v>
      </c>
      <c r="Z282" s="463">
        <f>SUM('South Andaman:Nicobar'!Z282)</f>
        <v>2.7840000000000003</v>
      </c>
      <c r="AA282" s="438">
        <f t="shared" si="142"/>
        <v>174</v>
      </c>
      <c r="AB282" s="463">
        <f t="shared" si="143"/>
        <v>2.7840000000000003</v>
      </c>
      <c r="AC282" s="380" t="s">
        <v>493</v>
      </c>
      <c r="AD282" s="364">
        <f>SUM('South Andaman:Nicobar'!AB282)</f>
        <v>2.7840000000000003</v>
      </c>
    </row>
    <row r="283" spans="1:30" s="362" customFormat="1">
      <c r="A283" s="364"/>
      <c r="B283" s="434" t="s">
        <v>36</v>
      </c>
      <c r="C283" s="434">
        <f>SUM(C268:C282)</f>
        <v>2229</v>
      </c>
      <c r="D283" s="467">
        <f>'South Andaman'!D283+'North Andaman'!D283+Nicobar!D283</f>
        <v>22.956000000000003</v>
      </c>
      <c r="E283" s="434">
        <f>SUM(E268:E282)</f>
        <v>54</v>
      </c>
      <c r="F283" s="467">
        <f>'South Andaman'!F283+'North Andaman'!F283+Nicobar!F283</f>
        <v>0.16199999999999998</v>
      </c>
      <c r="G283" s="463">
        <f>E283/C283*100</f>
        <v>2.4226110363391657</v>
      </c>
      <c r="H283" s="463">
        <f t="shared" si="145"/>
        <v>0.70569785676947183</v>
      </c>
      <c r="I283" s="435">
        <f>SUM(I268:I282)</f>
        <v>2175</v>
      </c>
      <c r="J283" s="467">
        <f>'South Andaman'!J283+'North Andaman'!J283+Nicobar!J283</f>
        <v>22.794</v>
      </c>
      <c r="K283" s="434">
        <f>'South Andaman'!K283+'North Andaman'!K283+Nicobar!K283</f>
        <v>0</v>
      </c>
      <c r="L283" s="467">
        <f>'South Andaman'!L283+'North Andaman'!L283+Nicobar!L283</f>
        <v>0</v>
      </c>
      <c r="M283" s="434">
        <f>'South Andaman'!M283+'North Andaman'!M283+Nicobar!M283</f>
        <v>0</v>
      </c>
      <c r="N283" s="538">
        <f>'South Andaman'!N283+'North Andaman'!N283+Nicobar!N283</f>
        <v>0</v>
      </c>
      <c r="O283" s="434">
        <f>'South Andaman'!O283+'North Andaman'!O283+Nicobar!O283</f>
        <v>0</v>
      </c>
      <c r="P283" s="434">
        <f>SUM(P268:P282)</f>
        <v>2334</v>
      </c>
      <c r="Q283" s="467">
        <f>'South Andaman'!Q283+'North Andaman'!Q283+Nicobar!Q283</f>
        <v>24.167999999999999</v>
      </c>
      <c r="R283" s="434">
        <f>SUM(R268:R282)</f>
        <v>2334</v>
      </c>
      <c r="S283" s="467">
        <f>'South Andaman'!S283+'North Andaman'!S283+Nicobar!S283</f>
        <v>24.167999999999999</v>
      </c>
      <c r="T283" s="434">
        <f>'South Andaman'!T283+'North Andaman'!T283+Nicobar!T283</f>
        <v>0</v>
      </c>
      <c r="U283" s="467">
        <f>'South Andaman'!U283+'North Andaman'!U283+Nicobar!U283</f>
        <v>0</v>
      </c>
      <c r="V283" s="434">
        <f>'South Andaman'!V283+'North Andaman'!V283+Nicobar!V283</f>
        <v>0</v>
      </c>
      <c r="W283" s="538">
        <f>'South Andaman'!W283+'North Andaman'!W283+Nicobar!W283</f>
        <v>0</v>
      </c>
      <c r="X283" s="434">
        <v>0</v>
      </c>
      <c r="Y283" s="434">
        <f>SUM(Y268:Y282)</f>
        <v>2334</v>
      </c>
      <c r="Z283" s="467">
        <f>'South Andaman'!Z283+'North Andaman'!Z283+Nicobar!Z283</f>
        <v>24.167999999999999</v>
      </c>
      <c r="AA283" s="434">
        <f>SUM(AA268:AA282)</f>
        <v>2334</v>
      </c>
      <c r="AB283" s="467">
        <f>'South Andaman'!AB283+'North Andaman'!AB283+Nicobar!AB283</f>
        <v>24.167999999999999</v>
      </c>
      <c r="AC283" s="436"/>
      <c r="AD283" s="364">
        <f>SUM('South Andaman:Nicobar'!AB283)</f>
        <v>24.167999999999999</v>
      </c>
    </row>
    <row r="284" spans="1:30" s="362" customFormat="1" ht="56.25">
      <c r="A284" s="375">
        <v>12</v>
      </c>
      <c r="B284" s="371" t="s">
        <v>72</v>
      </c>
      <c r="C284" s="434"/>
      <c r="D284" s="467"/>
      <c r="E284" s="434"/>
      <c r="F284" s="467"/>
      <c r="G284" s="467"/>
      <c r="H284" s="467"/>
      <c r="I284" s="435"/>
      <c r="J284" s="467"/>
      <c r="K284" s="434"/>
      <c r="L284" s="467"/>
      <c r="M284" s="434"/>
      <c r="N284" s="538"/>
      <c r="O284" s="498"/>
      <c r="P284" s="434"/>
      <c r="Q284" s="467"/>
      <c r="R284" s="434"/>
      <c r="S284" s="467"/>
      <c r="T284" s="434"/>
      <c r="U284" s="467"/>
      <c r="V284" s="434"/>
      <c r="W284" s="538"/>
      <c r="X284" s="498"/>
      <c r="Y284" s="434"/>
      <c r="Z284" s="467"/>
      <c r="AA284" s="434"/>
      <c r="AB284" s="467"/>
      <c r="AC284" s="374"/>
      <c r="AD284" s="364">
        <f>SUM('South Andaman:Nicobar'!AB284)</f>
        <v>0</v>
      </c>
    </row>
    <row r="285" spans="1:30" s="362" customFormat="1" ht="37.5">
      <c r="A285" s="370">
        <v>12.01</v>
      </c>
      <c r="B285" s="371" t="s">
        <v>73</v>
      </c>
      <c r="C285" s="434"/>
      <c r="D285" s="467"/>
      <c r="E285" s="434"/>
      <c r="F285" s="467"/>
      <c r="G285" s="467"/>
      <c r="H285" s="467"/>
      <c r="I285" s="435"/>
      <c r="J285" s="467"/>
      <c r="K285" s="434"/>
      <c r="L285" s="467"/>
      <c r="M285" s="434"/>
      <c r="N285" s="538"/>
      <c r="O285" s="498"/>
      <c r="P285" s="434"/>
      <c r="Q285" s="467"/>
      <c r="R285" s="434"/>
      <c r="S285" s="467"/>
      <c r="T285" s="434"/>
      <c r="U285" s="467"/>
      <c r="V285" s="434"/>
      <c r="W285" s="538"/>
      <c r="X285" s="498"/>
      <c r="Y285" s="434"/>
      <c r="Z285" s="467"/>
      <c r="AA285" s="434"/>
      <c r="AB285" s="467"/>
      <c r="AC285" s="374"/>
      <c r="AD285" s="364">
        <f>SUM('South Andaman:Nicobar'!AB285)</f>
        <v>0</v>
      </c>
    </row>
    <row r="286" spans="1:30" s="456" customFormat="1" ht="56.25">
      <c r="A286" s="449"/>
      <c r="B286" s="462" t="s">
        <v>74</v>
      </c>
      <c r="C286" s="452">
        <f>'South Andaman'!C286+'North Andaman'!C286+Nicobar!C286</f>
        <v>40</v>
      </c>
      <c r="D286" s="453">
        <f>'South Andaman'!D286+'North Andaman'!D286+Nicobar!D286</f>
        <v>87.12</v>
      </c>
      <c r="E286" s="452">
        <f>'South Andaman'!E286+'North Andaman'!E286+Nicobar!E286</f>
        <v>39</v>
      </c>
      <c r="F286" s="453">
        <f>'South Andaman'!F286+'North Andaman'!F286+Nicobar!F286</f>
        <v>70.570000000000007</v>
      </c>
      <c r="G286" s="453">
        <f t="shared" ref="G286:G290" si="148">E286/C286*100</f>
        <v>97.5</v>
      </c>
      <c r="H286" s="453">
        <f t="shared" ref="H286" si="149">F286/D286*100</f>
        <v>81.003213957759414</v>
      </c>
      <c r="I286" s="534">
        <f t="shared" ref="I286:I290" si="150">C286-E286</f>
        <v>1</v>
      </c>
      <c r="J286" s="453">
        <f t="shared" ref="J286:J290" si="151">D286-F286</f>
        <v>16.549999999999997</v>
      </c>
      <c r="K286" s="452">
        <f>'South Andaman'!K286+'North Andaman'!K286+Nicobar!K286</f>
        <v>0</v>
      </c>
      <c r="L286" s="453">
        <f>'South Andaman'!L286+'North Andaman'!L286+Nicobar!L286</f>
        <v>0</v>
      </c>
      <c r="M286" s="452">
        <f>'South Andaman'!M286+'North Andaman'!M286+Nicobar!M286</f>
        <v>0</v>
      </c>
      <c r="N286" s="647">
        <f>'South Andaman'!N286+'North Andaman'!N286+Nicobar!N286</f>
        <v>16.55</v>
      </c>
      <c r="O286" s="536">
        <v>2.4</v>
      </c>
      <c r="P286" s="452">
        <f>'South Andaman'!P286+'North Andaman'!P286+Nicobar!P286</f>
        <v>54</v>
      </c>
      <c r="Q286" s="453">
        <f>'South Andaman'!Q286+'North Andaman'!Q286+Nicobar!Q286</f>
        <v>129.6</v>
      </c>
      <c r="R286" s="452">
        <f>'South Andaman'!R286+'North Andaman'!R286+Nicobar!R286</f>
        <v>54</v>
      </c>
      <c r="S286" s="453">
        <f>Q286+L286+N286</f>
        <v>146.15</v>
      </c>
      <c r="T286" s="452">
        <v>0</v>
      </c>
      <c r="U286" s="453">
        <f>'South Andaman'!U286+'North Andaman'!U286+Nicobar!U286</f>
        <v>0</v>
      </c>
      <c r="V286" s="452">
        <f>'South Andaman'!V286+'North Andaman'!V286+Nicobar!V286</f>
        <v>0</v>
      </c>
      <c r="W286" s="647">
        <f>'South Andaman'!W286+'North Andaman'!W286+Nicobar!W286</f>
        <v>16.55</v>
      </c>
      <c r="X286" s="536">
        <v>2.4</v>
      </c>
      <c r="Y286" s="452">
        <f>SUM('South Andaman:Nicobar'!Y286)</f>
        <v>54</v>
      </c>
      <c r="Z286" s="453">
        <f>SUM('South Andaman:Nicobar'!Z286)</f>
        <v>129.6</v>
      </c>
      <c r="AA286" s="452">
        <f t="shared" ref="AA286:AA296" si="152">Y286+V286+T286</f>
        <v>54</v>
      </c>
      <c r="AB286" s="453">
        <f t="shared" ref="AB286:AB296" si="153">Z286+W286+U286</f>
        <v>146.15</v>
      </c>
      <c r="AC286" s="454" t="s">
        <v>552</v>
      </c>
      <c r="AD286" s="455">
        <f>SUM('South Andaman:Nicobar'!AB286)</f>
        <v>146.14999999999998</v>
      </c>
    </row>
    <row r="287" spans="1:30" s="362" customFormat="1" ht="37.5">
      <c r="A287" s="370"/>
      <c r="B287" s="444" t="s">
        <v>75</v>
      </c>
      <c r="C287" s="438">
        <f>'South Andaman'!C287+'North Andaman'!C287+Nicobar!C287</f>
        <v>1</v>
      </c>
      <c r="D287" s="463">
        <f>'South Andaman'!D287+'North Andaman'!D287+Nicobar!D287</f>
        <v>2.1800000000000002</v>
      </c>
      <c r="E287" s="438">
        <f>'South Andaman'!E287+'North Andaman'!E287+Nicobar!E287</f>
        <v>1</v>
      </c>
      <c r="F287" s="463">
        <f>'South Andaman'!F287+'North Andaman'!F287+Nicobar!F287</f>
        <v>1.3</v>
      </c>
      <c r="G287" s="463">
        <f t="shared" si="148"/>
        <v>100</v>
      </c>
      <c r="H287" s="463">
        <f t="shared" ref="H287:H290" si="154">F287/D287*100</f>
        <v>59.633027522935777</v>
      </c>
      <c r="I287" s="499">
        <f t="shared" si="150"/>
        <v>0</v>
      </c>
      <c r="J287" s="463">
        <f t="shared" si="151"/>
        <v>0.88000000000000012</v>
      </c>
      <c r="K287" s="438">
        <f>'South Andaman'!K287+'North Andaman'!K287+Nicobar!K287</f>
        <v>0</v>
      </c>
      <c r="L287" s="463">
        <f>'South Andaman'!L287+'North Andaman'!L287+Nicobar!L287</f>
        <v>0</v>
      </c>
      <c r="M287" s="438">
        <f>'South Andaman'!M287+'North Andaman'!M287+Nicobar!M287</f>
        <v>0</v>
      </c>
      <c r="N287" s="636">
        <f>'South Andaman'!N287+'North Andaman'!N287+Nicobar!N287</f>
        <v>0</v>
      </c>
      <c r="O287" s="465">
        <v>2.4</v>
      </c>
      <c r="P287" s="438">
        <f>'South Andaman'!P287+'North Andaman'!P287+Nicobar!P287</f>
        <v>2</v>
      </c>
      <c r="Q287" s="463">
        <f>'South Andaman'!Q287+'North Andaman'!Q287+Nicobar!Q287</f>
        <v>4.8</v>
      </c>
      <c r="R287" s="438">
        <f>'South Andaman'!R287+'North Andaman'!R287+Nicobar!R287</f>
        <v>2</v>
      </c>
      <c r="S287" s="463">
        <f t="shared" ref="S287:S290" si="155">Q287+L287+N287</f>
        <v>4.8</v>
      </c>
      <c r="T287" s="438">
        <v>0</v>
      </c>
      <c r="U287" s="463">
        <f>'South Andaman'!U287+'North Andaman'!U287+Nicobar!U287</f>
        <v>0</v>
      </c>
      <c r="V287" s="438">
        <f>'South Andaman'!V287+'North Andaman'!V287+Nicobar!V287</f>
        <v>0</v>
      </c>
      <c r="W287" s="636">
        <f>'South Andaman'!W287+'North Andaman'!W287+Nicobar!W287</f>
        <v>0</v>
      </c>
      <c r="X287" s="465">
        <v>2.4</v>
      </c>
      <c r="Y287" s="438">
        <f>SUM('South Andaman:Nicobar'!Y287)</f>
        <v>2</v>
      </c>
      <c r="Z287" s="463">
        <f>SUM('South Andaman:Nicobar'!Z287)</f>
        <v>4.8</v>
      </c>
      <c r="AA287" s="438">
        <f t="shared" si="152"/>
        <v>2</v>
      </c>
      <c r="AB287" s="463">
        <f t="shared" si="153"/>
        <v>4.8</v>
      </c>
      <c r="AC287" s="380" t="s">
        <v>493</v>
      </c>
      <c r="AD287" s="364">
        <f>SUM('South Andaman:Nicobar'!AB287)</f>
        <v>4.8</v>
      </c>
    </row>
    <row r="288" spans="1:30" s="362" customFormat="1" ht="37.5">
      <c r="A288" s="370"/>
      <c r="B288" s="464" t="s">
        <v>76</v>
      </c>
      <c r="C288" s="438">
        <f>'South Andaman'!C288+'North Andaman'!C288+Nicobar!C288</f>
        <v>6</v>
      </c>
      <c r="D288" s="463">
        <f>'South Andaman'!D288+'North Andaman'!D288+Nicobar!D288</f>
        <v>15.68</v>
      </c>
      <c r="E288" s="438">
        <f>'South Andaman'!E288+'North Andaman'!E288+Nicobar!E288</f>
        <v>6</v>
      </c>
      <c r="F288" s="463">
        <f>'South Andaman'!F288+'North Andaman'!F288+Nicobar!F288</f>
        <v>9.11</v>
      </c>
      <c r="G288" s="463">
        <f t="shared" si="148"/>
        <v>100</v>
      </c>
      <c r="H288" s="463">
        <f t="shared" si="154"/>
        <v>58.099489795918366</v>
      </c>
      <c r="I288" s="499">
        <f t="shared" si="150"/>
        <v>0</v>
      </c>
      <c r="J288" s="463">
        <f t="shared" si="151"/>
        <v>6.57</v>
      </c>
      <c r="K288" s="438">
        <f>'South Andaman'!K288+'North Andaman'!K288+Nicobar!K288</f>
        <v>0</v>
      </c>
      <c r="L288" s="463">
        <f>'South Andaman'!L288+'North Andaman'!L288+Nicobar!L288</f>
        <v>0</v>
      </c>
      <c r="M288" s="438">
        <f>'South Andaman'!M288+'North Andaman'!M288+Nicobar!M288</f>
        <v>0</v>
      </c>
      <c r="N288" s="636">
        <f>'South Andaman'!N288+'North Andaman'!N288+Nicobar!N288</f>
        <v>0</v>
      </c>
      <c r="O288" s="465">
        <v>2.8776000000000002</v>
      </c>
      <c r="P288" s="438">
        <f>'South Andaman'!P288+'North Andaman'!P288+Nicobar!P288</f>
        <v>9</v>
      </c>
      <c r="Q288" s="463">
        <f>'South Andaman'!Q288+'North Andaman'!Q288+Nicobar!Q288</f>
        <v>25.898399999999999</v>
      </c>
      <c r="R288" s="438">
        <f>'South Andaman'!R288+'North Andaman'!R288+Nicobar!R288</f>
        <v>9</v>
      </c>
      <c r="S288" s="463">
        <f t="shared" si="155"/>
        <v>25.898399999999999</v>
      </c>
      <c r="T288" s="463"/>
      <c r="U288" s="463">
        <f>'South Andaman'!U288+'North Andaman'!U288+Nicobar!U288</f>
        <v>0</v>
      </c>
      <c r="V288" s="438">
        <f>'South Andaman'!V288+'North Andaman'!V288+Nicobar!V288</f>
        <v>0</v>
      </c>
      <c r="W288" s="636">
        <f>'South Andaman'!W288+'North Andaman'!W288+Nicobar!W288</f>
        <v>0</v>
      </c>
      <c r="X288" s="465">
        <v>2.8776000000000002</v>
      </c>
      <c r="Y288" s="438">
        <f>SUM('South Andaman:Nicobar'!Y288)</f>
        <v>9</v>
      </c>
      <c r="Z288" s="463">
        <f>SUM('South Andaman:Nicobar'!Z288)</f>
        <v>25.898399999999999</v>
      </c>
      <c r="AA288" s="438">
        <f t="shared" si="152"/>
        <v>9</v>
      </c>
      <c r="AB288" s="463">
        <f t="shared" si="153"/>
        <v>25.898399999999999</v>
      </c>
      <c r="AC288" s="380" t="s">
        <v>493</v>
      </c>
      <c r="AD288" s="364">
        <f>SUM('South Andaman:Nicobar'!AB288)</f>
        <v>25.898399999999999</v>
      </c>
    </row>
    <row r="289" spans="1:30" s="362" customFormat="1" ht="37.5">
      <c r="A289" s="370"/>
      <c r="B289" s="444" t="s">
        <v>77</v>
      </c>
      <c r="C289" s="438">
        <f>'South Andaman'!C289+'North Andaman'!C289+Nicobar!C289</f>
        <v>3</v>
      </c>
      <c r="D289" s="463">
        <f>'South Andaman'!D289+'North Andaman'!D289+Nicobar!D289</f>
        <v>6.9689999999999994</v>
      </c>
      <c r="E289" s="438">
        <f>'South Andaman'!E289+'North Andaman'!E289+Nicobar!E289</f>
        <v>2</v>
      </c>
      <c r="F289" s="463">
        <f>'South Andaman'!F289+'North Andaman'!F289+Nicobar!F289</f>
        <v>3.1</v>
      </c>
      <c r="G289" s="463">
        <f t="shared" si="148"/>
        <v>66.666666666666657</v>
      </c>
      <c r="H289" s="463">
        <f t="shared" si="154"/>
        <v>44.482709140479272</v>
      </c>
      <c r="I289" s="499">
        <f t="shared" si="150"/>
        <v>1</v>
      </c>
      <c r="J289" s="463">
        <f t="shared" si="151"/>
        <v>3.8689999999999993</v>
      </c>
      <c r="K289" s="438">
        <f>'South Andaman'!K289+'North Andaman'!K289+Nicobar!K289</f>
        <v>0</v>
      </c>
      <c r="L289" s="463">
        <f>'South Andaman'!L289+'North Andaman'!L289+Nicobar!L289</f>
        <v>0</v>
      </c>
      <c r="M289" s="438">
        <f>'South Andaman'!M289+'North Andaman'!M289+Nicobar!M289</f>
        <v>0</v>
      </c>
      <c r="N289" s="636">
        <f>'South Andaman'!N289+'North Andaman'!N289+Nicobar!N289</f>
        <v>0</v>
      </c>
      <c r="O289" s="465">
        <v>2.5550000000000002</v>
      </c>
      <c r="P289" s="438">
        <f>'South Andaman'!P289+'North Andaman'!P289+Nicobar!P289</f>
        <v>3</v>
      </c>
      <c r="Q289" s="463">
        <f>'South Andaman'!Q289+'North Andaman'!Q289+Nicobar!Q289</f>
        <v>7.6650000000000009</v>
      </c>
      <c r="R289" s="438">
        <f>'South Andaman'!R289+'North Andaman'!R289+Nicobar!R289</f>
        <v>3</v>
      </c>
      <c r="S289" s="463">
        <f t="shared" si="155"/>
        <v>7.6650000000000009</v>
      </c>
      <c r="T289" s="438">
        <v>0</v>
      </c>
      <c r="U289" s="463">
        <f>'South Andaman'!U289+'North Andaman'!U289+Nicobar!U289</f>
        <v>0</v>
      </c>
      <c r="V289" s="438">
        <f>'South Andaman'!V289+'North Andaman'!V289+Nicobar!V289</f>
        <v>0</v>
      </c>
      <c r="W289" s="636">
        <f>'South Andaman'!W289+'North Andaman'!W289+Nicobar!W289</f>
        <v>0</v>
      </c>
      <c r="X289" s="465">
        <v>2.5550000000000002</v>
      </c>
      <c r="Y289" s="438">
        <f>SUM('South Andaman:Nicobar'!Y289)</f>
        <v>3</v>
      </c>
      <c r="Z289" s="463">
        <f>SUM('South Andaman:Nicobar'!Z289)</f>
        <v>7.6650000000000009</v>
      </c>
      <c r="AA289" s="438">
        <f t="shared" si="152"/>
        <v>3</v>
      </c>
      <c r="AB289" s="463">
        <f t="shared" si="153"/>
        <v>7.6650000000000009</v>
      </c>
      <c r="AC289" s="380" t="s">
        <v>493</v>
      </c>
      <c r="AD289" s="364">
        <f>SUM('South Andaman:Nicobar'!AB289)</f>
        <v>7.6650000000000009</v>
      </c>
    </row>
    <row r="290" spans="1:30" s="362" customFormat="1" ht="56.25">
      <c r="A290" s="370"/>
      <c r="B290" s="464" t="s">
        <v>78</v>
      </c>
      <c r="C290" s="438">
        <f>'South Andaman'!C290+'North Andaman'!C290+Nicobar!C290</f>
        <v>9</v>
      </c>
      <c r="D290" s="463">
        <f>'South Andaman'!D290+'North Andaman'!D290+Nicobar!D290</f>
        <v>23.523</v>
      </c>
      <c r="E290" s="438">
        <f>'South Andaman'!E290+'North Andaman'!E290+Nicobar!E290</f>
        <v>9</v>
      </c>
      <c r="F290" s="463">
        <f>'South Andaman'!F290+'North Andaman'!F290+Nicobar!F290</f>
        <v>17.02</v>
      </c>
      <c r="G290" s="463">
        <f t="shared" si="148"/>
        <v>100</v>
      </c>
      <c r="H290" s="463">
        <f t="shared" si="154"/>
        <v>72.354716660289924</v>
      </c>
      <c r="I290" s="499">
        <f t="shared" si="150"/>
        <v>0</v>
      </c>
      <c r="J290" s="463">
        <f t="shared" si="151"/>
        <v>6.5030000000000001</v>
      </c>
      <c r="K290" s="438">
        <f>'South Andaman'!K290+'North Andaman'!K290+Nicobar!K290</f>
        <v>0</v>
      </c>
      <c r="L290" s="463">
        <f>'South Andaman'!L290+'North Andaman'!L290+Nicobar!L290</f>
        <v>0</v>
      </c>
      <c r="M290" s="438">
        <f>'South Andaman'!M290+'North Andaman'!M290+Nicobar!M290</f>
        <v>0</v>
      </c>
      <c r="N290" s="636">
        <f>'South Andaman'!N290+'North Andaman'!N290+Nicobar!N290</f>
        <v>0</v>
      </c>
      <c r="O290" s="465">
        <v>2.8780000000000001</v>
      </c>
      <c r="P290" s="438">
        <f>'South Andaman'!P290+'North Andaman'!P290+Nicobar!P290</f>
        <v>10</v>
      </c>
      <c r="Q290" s="463">
        <f>'South Andaman'!Q290+'North Andaman'!Q290+Nicobar!Q290</f>
        <v>28.78</v>
      </c>
      <c r="R290" s="438">
        <f>'South Andaman'!R290+'North Andaman'!R290+Nicobar!R290</f>
        <v>10</v>
      </c>
      <c r="S290" s="463">
        <f t="shared" si="155"/>
        <v>28.78</v>
      </c>
      <c r="T290" s="438">
        <v>0</v>
      </c>
      <c r="U290" s="463">
        <f>'South Andaman'!U290+'North Andaman'!U290+Nicobar!U290</f>
        <v>0</v>
      </c>
      <c r="V290" s="438">
        <f>'South Andaman'!V290+'North Andaman'!V290+Nicobar!V290</f>
        <v>0</v>
      </c>
      <c r="W290" s="636">
        <f>'South Andaman'!W290+'North Andaman'!W290+Nicobar!W290</f>
        <v>0</v>
      </c>
      <c r="X290" s="465">
        <v>2.8780000000000001</v>
      </c>
      <c r="Y290" s="438">
        <f>SUM('South Andaman:Nicobar'!Y290)</f>
        <v>10</v>
      </c>
      <c r="Z290" s="463">
        <f>SUM('South Andaman:Nicobar'!Z290)</f>
        <v>28.78</v>
      </c>
      <c r="AA290" s="438">
        <f t="shared" si="152"/>
        <v>10</v>
      </c>
      <c r="AB290" s="463">
        <f t="shared" si="153"/>
        <v>28.78</v>
      </c>
      <c r="AC290" s="380" t="s">
        <v>493</v>
      </c>
      <c r="AD290" s="364">
        <f>SUM('South Andaman:Nicobar'!AB290)</f>
        <v>28.78</v>
      </c>
    </row>
    <row r="291" spans="1:30" s="362" customFormat="1">
      <c r="A291" s="370">
        <v>12.02</v>
      </c>
      <c r="B291" s="444" t="s">
        <v>79</v>
      </c>
      <c r="C291" s="528"/>
      <c r="D291" s="463">
        <f>'South Andaman'!D291+'North Andaman'!D291+Nicobar!D291</f>
        <v>0</v>
      </c>
      <c r="E291" s="528"/>
      <c r="F291" s="463">
        <f>'South Andaman'!F291+'North Andaman'!F291+Nicobar!F291</f>
        <v>0</v>
      </c>
      <c r="G291" s="622"/>
      <c r="H291" s="622"/>
      <c r="I291" s="529"/>
      <c r="J291" s="622"/>
      <c r="K291" s="528"/>
      <c r="L291" s="622"/>
      <c r="M291" s="528"/>
      <c r="N291" s="646"/>
      <c r="O291" s="465"/>
      <c r="P291" s="528"/>
      <c r="Q291" s="622"/>
      <c r="R291" s="528"/>
      <c r="S291" s="622"/>
      <c r="T291" s="528"/>
      <c r="U291" s="622"/>
      <c r="V291" s="528"/>
      <c r="W291" s="646"/>
      <c r="X291" s="465"/>
      <c r="Y291" s="438">
        <f>SUM('South Andaman:Nicobar'!Y291)</f>
        <v>0</v>
      </c>
      <c r="Z291" s="463">
        <f>SUM('South Andaman:Nicobar'!Z291)</f>
        <v>0</v>
      </c>
      <c r="AA291" s="438">
        <f t="shared" si="152"/>
        <v>0</v>
      </c>
      <c r="AB291" s="463">
        <f t="shared" si="153"/>
        <v>0</v>
      </c>
      <c r="AC291" s="445"/>
      <c r="AD291" s="364">
        <f>SUM('South Andaman:Nicobar'!AB291)</f>
        <v>0</v>
      </c>
    </row>
    <row r="292" spans="1:30" s="362" customFormat="1" ht="37.5">
      <c r="A292" s="370">
        <f>+A291+0.01</f>
        <v>12.03</v>
      </c>
      <c r="B292" s="444" t="s">
        <v>374</v>
      </c>
      <c r="C292" s="528"/>
      <c r="D292" s="463">
        <f>'South Andaman'!D292+'North Andaman'!D292+Nicobar!D292</f>
        <v>0</v>
      </c>
      <c r="E292" s="528"/>
      <c r="F292" s="463">
        <f>'South Andaman'!F292+'North Andaman'!F292+Nicobar!F292</f>
        <v>0</v>
      </c>
      <c r="G292" s="622"/>
      <c r="H292" s="622"/>
      <c r="I292" s="529"/>
      <c r="J292" s="622"/>
      <c r="K292" s="528"/>
      <c r="L292" s="622"/>
      <c r="M292" s="528"/>
      <c r="N292" s="646"/>
      <c r="O292" s="465">
        <v>1</v>
      </c>
      <c r="P292" s="438">
        <f>'South Andaman'!P292+'North Andaman'!P292+Nicobar!P292</f>
        <v>9</v>
      </c>
      <c r="Q292" s="463">
        <f>'South Andaman'!Q292+'North Andaman'!Q292+Nicobar!Q292</f>
        <v>9</v>
      </c>
      <c r="R292" s="438">
        <f>'South Andaman'!R292+'North Andaman'!R292+Nicobar!R292</f>
        <v>9</v>
      </c>
      <c r="S292" s="463">
        <f>'South Andaman'!S292+'North Andaman'!S292+Nicobar!S292</f>
        <v>9</v>
      </c>
      <c r="T292" s="528"/>
      <c r="U292" s="622"/>
      <c r="V292" s="528"/>
      <c r="W292" s="646"/>
      <c r="X292" s="465"/>
      <c r="Y292" s="438"/>
      <c r="Z292" s="463">
        <f>SUM('South Andaman:Nicobar'!Z292)</f>
        <v>0</v>
      </c>
      <c r="AA292" s="438"/>
      <c r="AB292" s="463"/>
      <c r="AC292" s="443" t="s">
        <v>525</v>
      </c>
      <c r="AD292" s="364">
        <f>SUM('South Andaman:Nicobar'!AB292)</f>
        <v>0</v>
      </c>
    </row>
    <row r="293" spans="1:30" s="362" customFormat="1" ht="37.5">
      <c r="A293" s="370">
        <f t="shared" ref="A293:A296" si="156">+A292+0.01</f>
        <v>12.04</v>
      </c>
      <c r="B293" s="377" t="s">
        <v>80</v>
      </c>
      <c r="C293" s="438">
        <f>'South Andaman'!C293+'North Andaman'!C293+Nicobar!C293</f>
        <v>9</v>
      </c>
      <c r="D293" s="463">
        <f>'South Andaman'!D293+'North Andaman'!D293+Nicobar!D293</f>
        <v>4.5</v>
      </c>
      <c r="E293" s="438">
        <f>'South Andaman'!E293+'North Andaman'!E293+Nicobar!E293</f>
        <v>0</v>
      </c>
      <c r="F293" s="463">
        <f>'South Andaman'!F293+'North Andaman'!F293+Nicobar!F293</f>
        <v>0</v>
      </c>
      <c r="G293" s="463">
        <f t="shared" ref="G293:G294" si="157">E293/C293*100</f>
        <v>0</v>
      </c>
      <c r="H293" s="463">
        <f t="shared" ref="H293:H294" si="158">F293/D293*100</f>
        <v>0</v>
      </c>
      <c r="I293" s="499">
        <f t="shared" ref="I293:I294" si="159">C293-E293</f>
        <v>9</v>
      </c>
      <c r="J293" s="463">
        <f t="shared" ref="J293:J294" si="160">D293-F293</f>
        <v>4.5</v>
      </c>
      <c r="K293" s="438">
        <f>'South Andaman'!K293+'North Andaman'!K293+Nicobar!K293</f>
        <v>0</v>
      </c>
      <c r="L293" s="463">
        <f>'South Andaman'!L293+'North Andaman'!L293+Nicobar!L293</f>
        <v>0</v>
      </c>
      <c r="M293" s="438">
        <f>'South Andaman'!M293+'North Andaman'!M293+Nicobar!M293</f>
        <v>0</v>
      </c>
      <c r="N293" s="636">
        <f>'South Andaman'!N293+'North Andaman'!N293+Nicobar!N293</f>
        <v>0</v>
      </c>
      <c r="O293" s="465">
        <v>0.5</v>
      </c>
      <c r="P293" s="438">
        <f>'South Andaman'!P293+'North Andaman'!P293+Nicobar!P293</f>
        <v>9</v>
      </c>
      <c r="Q293" s="463">
        <f>'South Andaman'!Q293+'North Andaman'!Q293+Nicobar!Q293</f>
        <v>4.5</v>
      </c>
      <c r="R293" s="438">
        <f>'South Andaman'!R293+'North Andaman'!R293+Nicobar!R293</f>
        <v>9</v>
      </c>
      <c r="S293" s="463">
        <f>'South Andaman'!S293+'North Andaman'!S293+Nicobar!S293</f>
        <v>4.5</v>
      </c>
      <c r="T293" s="438">
        <v>0</v>
      </c>
      <c r="U293" s="463">
        <f>'South Andaman'!U293+'North Andaman'!U293+Nicobar!U293</f>
        <v>0</v>
      </c>
      <c r="V293" s="438">
        <f>'South Andaman'!V293+'North Andaman'!V293+Nicobar!V293</f>
        <v>0</v>
      </c>
      <c r="W293" s="636">
        <f>'South Andaman'!W293+'North Andaman'!W293+Nicobar!W293</f>
        <v>0</v>
      </c>
      <c r="X293" s="465">
        <v>0.5</v>
      </c>
      <c r="Y293" s="438">
        <f>SUM('South Andaman:Nicobar'!Y293)</f>
        <v>9</v>
      </c>
      <c r="Z293" s="463">
        <f>SUM('South Andaman:Nicobar'!Z293)</f>
        <v>4.5</v>
      </c>
      <c r="AA293" s="438">
        <f t="shared" si="152"/>
        <v>9</v>
      </c>
      <c r="AB293" s="463">
        <f t="shared" si="153"/>
        <v>4.5</v>
      </c>
      <c r="AC293" s="380" t="s">
        <v>493</v>
      </c>
      <c r="AD293" s="364">
        <f>SUM('South Andaman:Nicobar'!AB293)</f>
        <v>4.5</v>
      </c>
    </row>
    <row r="294" spans="1:30" s="362" customFormat="1" ht="37.5">
      <c r="A294" s="370">
        <f t="shared" si="156"/>
        <v>12.049999999999999</v>
      </c>
      <c r="B294" s="464" t="s">
        <v>332</v>
      </c>
      <c r="C294" s="438">
        <f>'South Andaman'!C294+'North Andaman'!C294+Nicobar!C294</f>
        <v>9</v>
      </c>
      <c r="D294" s="463">
        <f>'South Andaman'!D294+'North Andaman'!D294+Nicobar!D294</f>
        <v>2.7</v>
      </c>
      <c r="E294" s="438">
        <f>'South Andaman'!E294+'North Andaman'!E294+Nicobar!E294</f>
        <v>0</v>
      </c>
      <c r="F294" s="463">
        <f>'South Andaman'!F294+'North Andaman'!F294+Nicobar!F294</f>
        <v>0</v>
      </c>
      <c r="G294" s="463">
        <f t="shared" si="157"/>
        <v>0</v>
      </c>
      <c r="H294" s="463">
        <f t="shared" si="158"/>
        <v>0</v>
      </c>
      <c r="I294" s="499">
        <f t="shared" si="159"/>
        <v>9</v>
      </c>
      <c r="J294" s="463">
        <f t="shared" si="160"/>
        <v>2.7</v>
      </c>
      <c r="K294" s="438">
        <f>'South Andaman'!K294+'North Andaman'!K294+Nicobar!K294</f>
        <v>0</v>
      </c>
      <c r="L294" s="463">
        <f>'South Andaman'!L294+'North Andaman'!L294+Nicobar!L294</f>
        <v>0</v>
      </c>
      <c r="M294" s="438">
        <f>'South Andaman'!M294+'North Andaman'!M294+Nicobar!M294</f>
        <v>0</v>
      </c>
      <c r="N294" s="636">
        <f>'South Andaman'!N294+'North Andaman'!N294+Nicobar!N294</f>
        <v>0</v>
      </c>
      <c r="O294" s="465">
        <v>0.3</v>
      </c>
      <c r="P294" s="438">
        <f>'South Andaman'!P294+'North Andaman'!P294+Nicobar!P294</f>
        <v>9</v>
      </c>
      <c r="Q294" s="463">
        <f>'South Andaman'!Q294+'North Andaman'!Q294+Nicobar!Q294</f>
        <v>2.6999999999999997</v>
      </c>
      <c r="R294" s="438">
        <f>'South Andaman'!R294+'North Andaman'!R294+Nicobar!R294</f>
        <v>9</v>
      </c>
      <c r="S294" s="463">
        <f>'South Andaman'!S294+'North Andaman'!S294+Nicobar!S294</f>
        <v>2.6999999999999997</v>
      </c>
      <c r="T294" s="438">
        <v>0</v>
      </c>
      <c r="U294" s="463">
        <f>'South Andaman'!U294+'North Andaman'!U294+Nicobar!U294</f>
        <v>0</v>
      </c>
      <c r="V294" s="438">
        <f>'South Andaman'!V294+'North Andaman'!V294+Nicobar!V294</f>
        <v>0</v>
      </c>
      <c r="W294" s="636">
        <f>'South Andaman'!W294+'North Andaman'!W294+Nicobar!W294</f>
        <v>0</v>
      </c>
      <c r="X294" s="465">
        <v>0.3</v>
      </c>
      <c r="Y294" s="438">
        <f>SUM('South Andaman:Nicobar'!Y294)</f>
        <v>9</v>
      </c>
      <c r="Z294" s="463">
        <f>SUM('South Andaman:Nicobar'!Z294)</f>
        <v>2.6999999999999997</v>
      </c>
      <c r="AA294" s="438">
        <f t="shared" si="152"/>
        <v>9</v>
      </c>
      <c r="AB294" s="463">
        <f t="shared" si="153"/>
        <v>2.6999999999999997</v>
      </c>
      <c r="AC294" s="380" t="s">
        <v>493</v>
      </c>
      <c r="AD294" s="364">
        <f>SUM('South Andaman:Nicobar'!AB294)</f>
        <v>2.6999999999999997</v>
      </c>
    </row>
    <row r="295" spans="1:30" s="362" customFormat="1">
      <c r="A295" s="370">
        <f t="shared" si="156"/>
        <v>12.059999999999999</v>
      </c>
      <c r="B295" s="444" t="s">
        <v>81</v>
      </c>
      <c r="C295" s="528"/>
      <c r="D295" s="622"/>
      <c r="E295" s="528"/>
      <c r="F295" s="622"/>
      <c r="G295" s="622"/>
      <c r="H295" s="622"/>
      <c r="I295" s="529"/>
      <c r="J295" s="622"/>
      <c r="K295" s="528"/>
      <c r="L295" s="622"/>
      <c r="M295" s="528"/>
      <c r="N295" s="646"/>
      <c r="O295" s="465">
        <v>0.1</v>
      </c>
      <c r="P295" s="438">
        <f>'South Andaman'!P295+'North Andaman'!P295+Nicobar!P295</f>
        <v>9</v>
      </c>
      <c r="Q295" s="463">
        <f>'South Andaman'!Q295+'North Andaman'!Q295+Nicobar!Q295</f>
        <v>0.90000000000000013</v>
      </c>
      <c r="R295" s="438">
        <f>'South Andaman'!R295+'North Andaman'!R295+Nicobar!R295</f>
        <v>9</v>
      </c>
      <c r="S295" s="463">
        <f>'South Andaman'!S295+'North Andaman'!S295+Nicobar!S295</f>
        <v>0.90000000000000013</v>
      </c>
      <c r="T295" s="528"/>
      <c r="U295" s="622"/>
      <c r="V295" s="528"/>
      <c r="W295" s="646"/>
      <c r="X295" s="465">
        <v>0.1</v>
      </c>
      <c r="Y295" s="438"/>
      <c r="Z295" s="463">
        <f>SUM('South Andaman:Nicobar'!Z295)</f>
        <v>0</v>
      </c>
      <c r="AA295" s="438">
        <f t="shared" si="152"/>
        <v>0</v>
      </c>
      <c r="AB295" s="463">
        <f t="shared" si="153"/>
        <v>0</v>
      </c>
      <c r="AC295" s="445" t="s">
        <v>525</v>
      </c>
      <c r="AD295" s="364">
        <f>SUM('South Andaman:Nicobar'!AB295)</f>
        <v>0</v>
      </c>
    </row>
    <row r="296" spans="1:30" s="362" customFormat="1">
      <c r="A296" s="370">
        <f t="shared" si="156"/>
        <v>12.069999999999999</v>
      </c>
      <c r="B296" s="381" t="s">
        <v>82</v>
      </c>
      <c r="C296" s="438"/>
      <c r="D296" s="463"/>
      <c r="E296" s="438"/>
      <c r="F296" s="463"/>
      <c r="G296" s="463"/>
      <c r="H296" s="463"/>
      <c r="I296" s="499"/>
      <c r="J296" s="463"/>
      <c r="K296" s="438"/>
      <c r="L296" s="463"/>
      <c r="M296" s="438"/>
      <c r="N296" s="636"/>
      <c r="O296" s="465">
        <v>0.1</v>
      </c>
      <c r="P296" s="438">
        <f>'South Andaman'!P296+'North Andaman'!P296+Nicobar!P296</f>
        <v>9</v>
      </c>
      <c r="Q296" s="463">
        <f>'South Andaman'!Q296+'North Andaman'!Q296+Nicobar!Q296</f>
        <v>0.90000000000000013</v>
      </c>
      <c r="R296" s="438">
        <f>'South Andaman'!R296+'North Andaman'!R296+Nicobar!R296</f>
        <v>9</v>
      </c>
      <c r="S296" s="463">
        <f>'South Andaman'!S296+'North Andaman'!S296+Nicobar!S296</f>
        <v>0.90000000000000013</v>
      </c>
      <c r="T296" s="438"/>
      <c r="U296" s="463"/>
      <c r="V296" s="438"/>
      <c r="W296" s="636"/>
      <c r="X296" s="465">
        <v>0.1</v>
      </c>
      <c r="Y296" s="438"/>
      <c r="Z296" s="463">
        <f>SUM('South Andaman:Nicobar'!Z296)</f>
        <v>0</v>
      </c>
      <c r="AA296" s="438">
        <f t="shared" si="152"/>
        <v>0</v>
      </c>
      <c r="AB296" s="463">
        <f t="shared" si="153"/>
        <v>0</v>
      </c>
      <c r="AC296" s="445" t="s">
        <v>525</v>
      </c>
      <c r="AD296" s="364">
        <f>SUM('South Andaman:Nicobar'!AB296)</f>
        <v>0</v>
      </c>
    </row>
    <row r="297" spans="1:30" s="362" customFormat="1">
      <c r="A297" s="364"/>
      <c r="B297" s="434" t="s">
        <v>36</v>
      </c>
      <c r="C297" s="434">
        <f>C293</f>
        <v>9</v>
      </c>
      <c r="D297" s="467">
        <f>'South Andaman'!D297+'North Andaman'!D297+Nicobar!D297</f>
        <v>142.672</v>
      </c>
      <c r="E297" s="434">
        <f>E290</f>
        <v>9</v>
      </c>
      <c r="F297" s="467">
        <f>'South Andaman'!F297+'North Andaman'!F297+Nicobar!F297</f>
        <v>101.10000000000001</v>
      </c>
      <c r="G297" s="467">
        <f t="shared" ref="G297" si="161">E297/C297*100</f>
        <v>100</v>
      </c>
      <c r="H297" s="467">
        <f t="shared" ref="H297" si="162">F297/D297*100</f>
        <v>70.861836940675133</v>
      </c>
      <c r="I297" s="435">
        <f>'South Andaman'!I297+'North Andaman'!I297+Nicobar!I297</f>
        <v>20</v>
      </c>
      <c r="J297" s="467">
        <f>'South Andaman'!J297+'North Andaman'!J297+Nicobar!J297</f>
        <v>41.572000000000003</v>
      </c>
      <c r="K297" s="434">
        <f>'South Andaman'!K297+'North Andaman'!K297+Nicobar!K297</f>
        <v>0</v>
      </c>
      <c r="L297" s="467">
        <f>'South Andaman'!L297+'North Andaman'!L297+Nicobar!L297</f>
        <v>0</v>
      </c>
      <c r="M297" s="434">
        <f>'South Andaman'!M297+'North Andaman'!M297+Nicobar!M297</f>
        <v>0</v>
      </c>
      <c r="N297" s="538">
        <f>'South Andaman'!N297+'North Andaman'!N297+Nicobar!N297</f>
        <v>16.55</v>
      </c>
      <c r="O297" s="434">
        <f>'South Andaman'!O297+'North Andaman'!O297+Nicobar!O297</f>
        <v>0</v>
      </c>
      <c r="P297" s="434">
        <f>P293</f>
        <v>9</v>
      </c>
      <c r="Q297" s="467">
        <f>'South Andaman'!Q297+'North Andaman'!Q297+Nicobar!Q297</f>
        <v>214.74339999999995</v>
      </c>
      <c r="R297" s="434">
        <f>R293</f>
        <v>9</v>
      </c>
      <c r="S297" s="467">
        <f>'South Andaman'!S297+'North Andaman'!S297+Nicobar!S297</f>
        <v>231.29340000000002</v>
      </c>
      <c r="T297" s="434">
        <f>'South Andaman'!T297+'North Andaman'!T297+Nicobar!T297</f>
        <v>0</v>
      </c>
      <c r="U297" s="467">
        <f>'South Andaman'!U297+'North Andaman'!U297+Nicobar!U297</f>
        <v>0</v>
      </c>
      <c r="V297" s="434">
        <f>'South Andaman'!V297+'North Andaman'!V297+Nicobar!V297</f>
        <v>0</v>
      </c>
      <c r="W297" s="538">
        <f>'South Andaman'!W297+'North Andaman'!W297+Nicobar!W297</f>
        <v>16.55</v>
      </c>
      <c r="X297" s="434">
        <v>0</v>
      </c>
      <c r="Y297" s="434">
        <f>Y296</f>
        <v>0</v>
      </c>
      <c r="Z297" s="467">
        <f>SUM(Z286:Z296)</f>
        <v>203.9434</v>
      </c>
      <c r="AA297" s="434">
        <f>AA296</f>
        <v>0</v>
      </c>
      <c r="AB297" s="467">
        <f>SUM(AB286:AB296)</f>
        <v>220.49340000000001</v>
      </c>
      <c r="AC297" s="436"/>
      <c r="AD297" s="364">
        <f>SUM('South Andaman:Nicobar'!AB297)</f>
        <v>220.49340000000004</v>
      </c>
    </row>
    <row r="298" spans="1:30" s="362" customFormat="1" ht="56.25">
      <c r="A298" s="375">
        <v>13</v>
      </c>
      <c r="B298" s="371" t="s">
        <v>83</v>
      </c>
      <c r="C298" s="434"/>
      <c r="D298" s="467"/>
      <c r="E298" s="434"/>
      <c r="F298" s="467"/>
      <c r="G298" s="467"/>
      <c r="H298" s="467"/>
      <c r="I298" s="435"/>
      <c r="J298" s="467"/>
      <c r="K298" s="434"/>
      <c r="L298" s="467"/>
      <c r="M298" s="434"/>
      <c r="N298" s="538"/>
      <c r="O298" s="498"/>
      <c r="P298" s="434"/>
      <c r="Q298" s="467"/>
      <c r="R298" s="434"/>
      <c r="S298" s="467"/>
      <c r="T298" s="434"/>
      <c r="U298" s="467"/>
      <c r="V298" s="434"/>
      <c r="W298" s="538"/>
      <c r="X298" s="498"/>
      <c r="Y298" s="434"/>
      <c r="Z298" s="467"/>
      <c r="AA298" s="434"/>
      <c r="AB298" s="467"/>
      <c r="AC298" s="374"/>
      <c r="AD298" s="364">
        <f>SUM('South Andaman:Nicobar'!AB298)</f>
        <v>0</v>
      </c>
    </row>
    <row r="299" spans="1:30" s="362" customFormat="1" ht="56.25">
      <c r="A299" s="370">
        <v>13.01</v>
      </c>
      <c r="B299" s="377" t="s">
        <v>84</v>
      </c>
      <c r="C299" s="438">
        <f>'South Andaman'!C299+'North Andaman'!C299+Nicobar!C299</f>
        <v>12</v>
      </c>
      <c r="D299" s="463">
        <f>'South Andaman'!D299+'North Andaman'!D299+Nicobar!D299</f>
        <v>26.14</v>
      </c>
      <c r="E299" s="438">
        <f>'South Andaman'!E299+'North Andaman'!E299+Nicobar!E299</f>
        <v>10</v>
      </c>
      <c r="F299" s="463">
        <f>'South Andaman'!F299+'North Andaman'!F299+Nicobar!F299</f>
        <v>1.96</v>
      </c>
      <c r="G299" s="463">
        <f t="shared" ref="G299" si="163">E299/C299*100</f>
        <v>83.333333333333343</v>
      </c>
      <c r="H299" s="463">
        <f t="shared" ref="H299" si="164">F299/D299*100</f>
        <v>7.4980872226472828</v>
      </c>
      <c r="I299" s="499">
        <f t="shared" ref="I299" si="165">C299-E299</f>
        <v>2</v>
      </c>
      <c r="J299" s="463">
        <f t="shared" ref="J299" si="166">D299-F299</f>
        <v>24.18</v>
      </c>
      <c r="K299" s="438">
        <f>'South Andaman'!K299+'North Andaman'!K299+Nicobar!K299</f>
        <v>0</v>
      </c>
      <c r="L299" s="463">
        <f>'South Andaman'!L299+'North Andaman'!L299+Nicobar!L299</f>
        <v>0</v>
      </c>
      <c r="M299" s="438">
        <f>'South Andaman'!M299+'North Andaman'!M299+Nicobar!M299</f>
        <v>0</v>
      </c>
      <c r="N299" s="636">
        <f>'South Andaman'!N299+'North Andaman'!N299+Nicobar!N299</f>
        <v>0</v>
      </c>
      <c r="O299" s="438">
        <v>2.4</v>
      </c>
      <c r="P299" s="438">
        <f>'South Andaman'!P299+'North Andaman'!P299+Nicobar!P299</f>
        <v>37</v>
      </c>
      <c r="Q299" s="463">
        <f>'South Andaman'!Q299+'North Andaman'!Q299+Nicobar!Q299</f>
        <v>88.8</v>
      </c>
      <c r="R299" s="438">
        <f>'South Andaman'!R299+'North Andaman'!R299+Nicobar!R299</f>
        <v>37</v>
      </c>
      <c r="S299" s="463">
        <f>'South Andaman'!S299+'North Andaman'!S299+Nicobar!S299</f>
        <v>88.8</v>
      </c>
      <c r="T299" s="438">
        <v>0</v>
      </c>
      <c r="U299" s="463">
        <f>'South Andaman'!U299+'North Andaman'!U299+Nicobar!U299</f>
        <v>0</v>
      </c>
      <c r="V299" s="438">
        <f>'South Andaman'!V299+'North Andaman'!V299+Nicobar!V299</f>
        <v>0</v>
      </c>
      <c r="W299" s="636">
        <f>'South Andaman'!W299+'North Andaman'!W299+Nicobar!W299</f>
        <v>0</v>
      </c>
      <c r="X299" s="438">
        <v>2.4</v>
      </c>
      <c r="Y299" s="438">
        <f>SUM('South Andaman:Nicobar'!Y299)</f>
        <v>37</v>
      </c>
      <c r="Z299" s="463">
        <f t="shared" ref="Z299" si="167">X299*Y299</f>
        <v>88.8</v>
      </c>
      <c r="AA299" s="438">
        <f t="shared" ref="AA299:AA305" si="168">Y299+V299+T299</f>
        <v>37</v>
      </c>
      <c r="AB299" s="463">
        <f t="shared" ref="AB299:AB305" si="169">Z299+W299+U299</f>
        <v>88.8</v>
      </c>
      <c r="AC299" s="380" t="s">
        <v>493</v>
      </c>
      <c r="AD299" s="364">
        <f>SUM('South Andaman:Nicobar'!AB299)</f>
        <v>88.8</v>
      </c>
    </row>
    <row r="300" spans="1:30" s="362" customFormat="1">
      <c r="A300" s="370">
        <f t="shared" ref="A300:A305" si="170">+A299+0.01</f>
        <v>13.02</v>
      </c>
      <c r="B300" s="444" t="s">
        <v>79</v>
      </c>
      <c r="C300" s="438"/>
      <c r="D300" s="463"/>
      <c r="E300" s="438"/>
      <c r="F300" s="463"/>
      <c r="G300" s="463"/>
      <c r="H300" s="463"/>
      <c r="I300" s="499"/>
      <c r="J300" s="463"/>
      <c r="K300" s="438"/>
      <c r="L300" s="463"/>
      <c r="M300" s="438"/>
      <c r="N300" s="636"/>
      <c r="O300" s="463"/>
      <c r="P300" s="438"/>
      <c r="Q300" s="463"/>
      <c r="R300" s="438"/>
      <c r="S300" s="463"/>
      <c r="T300" s="438"/>
      <c r="U300" s="463"/>
      <c r="V300" s="438"/>
      <c r="W300" s="636"/>
      <c r="X300" s="438"/>
      <c r="Y300" s="438">
        <f>SUM('South Andaman:Nicobar'!Y300)</f>
        <v>0</v>
      </c>
      <c r="Z300" s="463">
        <f t="shared" ref="Z300:Z305" si="171">X300*Y300</f>
        <v>0</v>
      </c>
      <c r="AA300" s="438">
        <f t="shared" si="168"/>
        <v>0</v>
      </c>
      <c r="AB300" s="463">
        <f t="shared" si="169"/>
        <v>0</v>
      </c>
      <c r="AC300" s="445"/>
      <c r="AD300" s="364">
        <f>SUM('South Andaman:Nicobar'!AB300)</f>
        <v>0</v>
      </c>
    </row>
    <row r="301" spans="1:30" s="362" customFormat="1" ht="37.5">
      <c r="A301" s="370">
        <f t="shared" si="170"/>
        <v>13.03</v>
      </c>
      <c r="B301" s="444" t="s">
        <v>374</v>
      </c>
      <c r="C301" s="438"/>
      <c r="D301" s="463"/>
      <c r="E301" s="438"/>
      <c r="F301" s="463"/>
      <c r="G301" s="463"/>
      <c r="H301" s="463"/>
      <c r="I301" s="499"/>
      <c r="J301" s="463"/>
      <c r="K301" s="438"/>
      <c r="L301" s="463"/>
      <c r="M301" s="438"/>
      <c r="N301" s="636"/>
      <c r="O301" s="466">
        <v>0.1</v>
      </c>
      <c r="P301" s="438">
        <f>'South Andaman'!P301+'North Andaman'!P301+Nicobar!P301</f>
        <v>37</v>
      </c>
      <c r="Q301" s="463">
        <f>'South Andaman'!Q301+'North Andaman'!Q301+Nicobar!Q301</f>
        <v>3.7</v>
      </c>
      <c r="R301" s="438">
        <f>'South Andaman'!R301+'North Andaman'!R301+Nicobar!R301</f>
        <v>37</v>
      </c>
      <c r="S301" s="463">
        <f>'South Andaman'!S301+'North Andaman'!S301+Nicobar!S301</f>
        <v>3.7</v>
      </c>
      <c r="T301" s="438"/>
      <c r="U301" s="463"/>
      <c r="V301" s="438"/>
      <c r="W301" s="636"/>
      <c r="X301" s="438"/>
      <c r="Y301" s="438"/>
      <c r="Z301" s="463">
        <f t="shared" si="171"/>
        <v>0</v>
      </c>
      <c r="AA301" s="438"/>
      <c r="AB301" s="463"/>
      <c r="AC301" s="443" t="s">
        <v>525</v>
      </c>
      <c r="AD301" s="364">
        <f>SUM('South Andaman:Nicobar'!AB301)</f>
        <v>0</v>
      </c>
    </row>
    <row r="302" spans="1:30" s="362" customFormat="1" ht="37.5">
      <c r="A302" s="370">
        <f t="shared" si="170"/>
        <v>13.04</v>
      </c>
      <c r="B302" s="377" t="s">
        <v>80</v>
      </c>
      <c r="C302" s="438">
        <f>'South Andaman'!C302+'North Andaman'!C302+Nicobar!C302</f>
        <v>37</v>
      </c>
      <c r="D302" s="463">
        <f>'South Andaman'!D302+'North Andaman'!D302+Nicobar!D302</f>
        <v>3.7</v>
      </c>
      <c r="E302" s="438">
        <f>'South Andaman'!E302+'North Andaman'!E302+Nicobar!E302</f>
        <v>0</v>
      </c>
      <c r="F302" s="463">
        <f>'South Andaman'!F302+'North Andaman'!F302+Nicobar!F302</f>
        <v>0</v>
      </c>
      <c r="G302" s="463">
        <f t="shared" ref="G302:G303" si="172">E302/C302*100</f>
        <v>0</v>
      </c>
      <c r="H302" s="463">
        <f t="shared" ref="H302:H303" si="173">F302/D302*100</f>
        <v>0</v>
      </c>
      <c r="I302" s="499">
        <f t="shared" ref="I302:I303" si="174">C302-E302</f>
        <v>37</v>
      </c>
      <c r="J302" s="463">
        <f t="shared" ref="J302:J303" si="175">D302-F302</f>
        <v>3.7</v>
      </c>
      <c r="K302" s="438">
        <f>'South Andaman'!K302+'North Andaman'!K302+Nicobar!K302</f>
        <v>0</v>
      </c>
      <c r="L302" s="463">
        <f>'South Andaman'!L302+'North Andaman'!L302+Nicobar!L302</f>
        <v>0</v>
      </c>
      <c r="M302" s="438">
        <f>'South Andaman'!M302+'North Andaman'!M302+Nicobar!M302</f>
        <v>0</v>
      </c>
      <c r="N302" s="636">
        <f>'South Andaman'!N302+'North Andaman'!N302+Nicobar!N302</f>
        <v>0</v>
      </c>
      <c r="O302" s="466">
        <v>0.1</v>
      </c>
      <c r="P302" s="438">
        <f>'South Andaman'!P302+'North Andaman'!P302+Nicobar!P302</f>
        <v>37</v>
      </c>
      <c r="Q302" s="463">
        <f>'South Andaman'!Q302+'North Andaman'!Q302+Nicobar!Q302</f>
        <v>3.7</v>
      </c>
      <c r="R302" s="438">
        <f>'South Andaman'!R302+'North Andaman'!R302+Nicobar!R302</f>
        <v>37</v>
      </c>
      <c r="S302" s="463">
        <f>'South Andaman'!S302+'North Andaman'!S302+Nicobar!S302</f>
        <v>3.7</v>
      </c>
      <c r="T302" s="438"/>
      <c r="U302" s="463">
        <f>'South Andaman'!U302+'North Andaman'!U302+Nicobar!U302</f>
        <v>0</v>
      </c>
      <c r="V302" s="438">
        <f>'South Andaman'!V302+'North Andaman'!V302+Nicobar!V302</f>
        <v>0</v>
      </c>
      <c r="W302" s="636">
        <f>'South Andaman'!W302+'North Andaman'!W302+Nicobar!W302</f>
        <v>0</v>
      </c>
      <c r="X302" s="466">
        <v>0.1</v>
      </c>
      <c r="Y302" s="438">
        <f>SUM('South Andaman:Nicobar'!Y302)</f>
        <v>37</v>
      </c>
      <c r="Z302" s="463">
        <f t="shared" si="171"/>
        <v>3.7</v>
      </c>
      <c r="AA302" s="438">
        <f t="shared" si="168"/>
        <v>37</v>
      </c>
      <c r="AB302" s="463">
        <f t="shared" si="169"/>
        <v>3.7</v>
      </c>
      <c r="AC302" s="380" t="s">
        <v>493</v>
      </c>
      <c r="AD302" s="364">
        <f>SUM('South Andaman:Nicobar'!AB302)</f>
        <v>3.7</v>
      </c>
    </row>
    <row r="303" spans="1:30" s="362" customFormat="1" ht="37.5">
      <c r="A303" s="370">
        <f t="shared" si="170"/>
        <v>13.049999999999999</v>
      </c>
      <c r="B303" s="442" t="s">
        <v>333</v>
      </c>
      <c r="C303" s="438">
        <f>'South Andaman'!C303+'North Andaman'!C303+Nicobar!C303</f>
        <v>37</v>
      </c>
      <c r="D303" s="463">
        <f>'South Andaman'!D303+'North Andaman'!D303+Nicobar!D303</f>
        <v>4.4399999999999995</v>
      </c>
      <c r="E303" s="438">
        <f>'South Andaman'!E303+'North Andaman'!E303+Nicobar!E303</f>
        <v>0</v>
      </c>
      <c r="F303" s="463">
        <f>'South Andaman'!F303+'North Andaman'!F303+Nicobar!F303</f>
        <v>0</v>
      </c>
      <c r="G303" s="463">
        <f t="shared" si="172"/>
        <v>0</v>
      </c>
      <c r="H303" s="463">
        <f t="shared" si="173"/>
        <v>0</v>
      </c>
      <c r="I303" s="499">
        <f t="shared" si="174"/>
        <v>37</v>
      </c>
      <c r="J303" s="463">
        <f t="shared" si="175"/>
        <v>4.4399999999999995</v>
      </c>
      <c r="K303" s="438">
        <f>'South Andaman'!K303+'North Andaman'!K303+Nicobar!K303</f>
        <v>0</v>
      </c>
      <c r="L303" s="463">
        <f>'South Andaman'!L303+'North Andaman'!L303+Nicobar!L303</f>
        <v>0</v>
      </c>
      <c r="M303" s="438">
        <f>'South Andaman'!M303+'North Andaman'!M303+Nicobar!M303</f>
        <v>0</v>
      </c>
      <c r="N303" s="636">
        <f>'South Andaman'!N303+'North Andaman'!N303+Nicobar!N303</f>
        <v>0</v>
      </c>
      <c r="O303" s="466">
        <v>0.12</v>
      </c>
      <c r="P303" s="438">
        <f>'South Andaman'!P303+'North Andaman'!P303+Nicobar!P303</f>
        <v>37</v>
      </c>
      <c r="Q303" s="463">
        <f>'South Andaman'!Q303+'North Andaman'!Q303+Nicobar!Q303</f>
        <v>4.4399999999999995</v>
      </c>
      <c r="R303" s="438">
        <f>'South Andaman'!R303+'North Andaman'!R303+Nicobar!R303</f>
        <v>37</v>
      </c>
      <c r="S303" s="463">
        <f>'South Andaman'!S303+'North Andaman'!S303+Nicobar!S303</f>
        <v>4.4399999999999995</v>
      </c>
      <c r="T303" s="438"/>
      <c r="U303" s="463">
        <f>'South Andaman'!U303+'North Andaman'!U303+Nicobar!U303</f>
        <v>0</v>
      </c>
      <c r="V303" s="438">
        <f>'South Andaman'!V303+'North Andaman'!V303+Nicobar!V303</f>
        <v>0</v>
      </c>
      <c r="W303" s="636">
        <f>'South Andaman'!W303+'North Andaman'!W303+Nicobar!W303</f>
        <v>0</v>
      </c>
      <c r="X303" s="466">
        <v>0.12</v>
      </c>
      <c r="Y303" s="438">
        <f>SUM('South Andaman:Nicobar'!Y303)</f>
        <v>37</v>
      </c>
      <c r="Z303" s="463">
        <f>'South Andaman'!Z303+'North Andaman'!Z303+Nicobar!Z303</f>
        <v>4.4399999999999995</v>
      </c>
      <c r="AA303" s="438">
        <f t="shared" si="168"/>
        <v>37</v>
      </c>
      <c r="AB303" s="463">
        <f t="shared" si="169"/>
        <v>4.4399999999999995</v>
      </c>
      <c r="AC303" s="380" t="s">
        <v>493</v>
      </c>
      <c r="AD303" s="364">
        <f>SUM('South Andaman:Nicobar'!AB303)</f>
        <v>4.4399999999999995</v>
      </c>
    </row>
    <row r="304" spans="1:30" s="362" customFormat="1">
      <c r="A304" s="370">
        <f t="shared" si="170"/>
        <v>13.059999999999999</v>
      </c>
      <c r="B304" s="444" t="s">
        <v>81</v>
      </c>
      <c r="C304" s="438"/>
      <c r="D304" s="463"/>
      <c r="E304" s="438"/>
      <c r="F304" s="463"/>
      <c r="G304" s="463"/>
      <c r="H304" s="463"/>
      <c r="I304" s="499"/>
      <c r="J304" s="463"/>
      <c r="K304" s="438"/>
      <c r="L304" s="463"/>
      <c r="M304" s="438"/>
      <c r="N304" s="636"/>
      <c r="O304" s="463">
        <v>0.01</v>
      </c>
      <c r="P304" s="438">
        <f>'South Andaman'!P304+'North Andaman'!P304+Nicobar!P304</f>
        <v>37</v>
      </c>
      <c r="Q304" s="463">
        <f>'South Andaman'!Q304+'North Andaman'!Q304+Nicobar!Q304</f>
        <v>1.1099999999999999</v>
      </c>
      <c r="R304" s="438">
        <f>'South Andaman'!R304+'North Andaman'!R304+Nicobar!R304</f>
        <v>37</v>
      </c>
      <c r="S304" s="463">
        <f>'South Andaman'!S304+'North Andaman'!S304+Nicobar!S304</f>
        <v>1.1099999999999999</v>
      </c>
      <c r="T304" s="438"/>
      <c r="U304" s="463"/>
      <c r="V304" s="438"/>
      <c r="W304" s="636"/>
      <c r="X304" s="463">
        <v>0.01</v>
      </c>
      <c r="Y304" s="438">
        <f>SUM('South Andaman:Nicobar'!Y304)</f>
        <v>0</v>
      </c>
      <c r="Z304" s="463">
        <f t="shared" si="171"/>
        <v>0</v>
      </c>
      <c r="AA304" s="438">
        <f t="shared" si="168"/>
        <v>0</v>
      </c>
      <c r="AB304" s="463">
        <f t="shared" si="169"/>
        <v>0</v>
      </c>
      <c r="AC304" s="445" t="s">
        <v>525</v>
      </c>
      <c r="AD304" s="364">
        <f>SUM('South Andaman:Nicobar'!AB304)</f>
        <v>0</v>
      </c>
    </row>
    <row r="305" spans="1:30" s="362" customFormat="1">
      <c r="A305" s="370">
        <f t="shared" si="170"/>
        <v>13.069999999999999</v>
      </c>
      <c r="B305" s="381" t="s">
        <v>82</v>
      </c>
      <c r="C305" s="438"/>
      <c r="D305" s="463"/>
      <c r="E305" s="438"/>
      <c r="F305" s="463"/>
      <c r="G305" s="463"/>
      <c r="H305" s="463"/>
      <c r="I305" s="499"/>
      <c r="J305" s="463"/>
      <c r="K305" s="438"/>
      <c r="L305" s="463"/>
      <c r="M305" s="438"/>
      <c r="N305" s="636"/>
      <c r="O305" s="463">
        <v>0.02</v>
      </c>
      <c r="P305" s="438">
        <f>'South Andaman'!P305+'North Andaman'!P305+Nicobar!P305</f>
        <v>37</v>
      </c>
      <c r="Q305" s="463">
        <f>'South Andaman'!Q305+'North Andaman'!Q305+Nicobar!Q305</f>
        <v>0.7400000000000001</v>
      </c>
      <c r="R305" s="438">
        <f>'South Andaman'!R305+'North Andaman'!R305+Nicobar!R305</f>
        <v>37</v>
      </c>
      <c r="S305" s="463">
        <f>'South Andaman'!S305+'North Andaman'!S305+Nicobar!S305</f>
        <v>0.7400000000000001</v>
      </c>
      <c r="T305" s="438"/>
      <c r="U305" s="463"/>
      <c r="V305" s="438"/>
      <c r="W305" s="636"/>
      <c r="X305" s="463">
        <v>0.02</v>
      </c>
      <c r="Y305" s="438">
        <f>SUM('South Andaman:Nicobar'!Y305)</f>
        <v>0</v>
      </c>
      <c r="Z305" s="463">
        <f t="shared" si="171"/>
        <v>0</v>
      </c>
      <c r="AA305" s="438">
        <f t="shared" si="168"/>
        <v>0</v>
      </c>
      <c r="AB305" s="463">
        <f t="shared" si="169"/>
        <v>0</v>
      </c>
      <c r="AC305" s="445" t="s">
        <v>525</v>
      </c>
      <c r="AD305" s="364">
        <f>SUM('South Andaman:Nicobar'!AB305)</f>
        <v>0</v>
      </c>
    </row>
    <row r="306" spans="1:30" s="362" customFormat="1">
      <c r="A306" s="364"/>
      <c r="B306" s="434" t="s">
        <v>36</v>
      </c>
      <c r="C306" s="434">
        <f>C302</f>
        <v>37</v>
      </c>
      <c r="D306" s="467">
        <f>'South Andaman'!D306+'North Andaman'!D306+Nicobar!D306</f>
        <v>34.28</v>
      </c>
      <c r="E306" s="434"/>
      <c r="F306" s="467">
        <f>'South Andaman'!F306+'North Andaman'!F306+Nicobar!F306</f>
        <v>1.96</v>
      </c>
      <c r="G306" s="467">
        <f t="shared" ref="G306" si="176">E306/C306*100</f>
        <v>0</v>
      </c>
      <c r="H306" s="467">
        <f t="shared" ref="H306" si="177">F306/D306*100</f>
        <v>5.7176196032672104</v>
      </c>
      <c r="I306" s="435">
        <f>'South Andaman'!I306+'North Andaman'!I306+Nicobar!I306</f>
        <v>76</v>
      </c>
      <c r="J306" s="467">
        <f>'South Andaman'!J306+'North Andaman'!J306+Nicobar!J306</f>
        <v>32.32</v>
      </c>
      <c r="K306" s="434">
        <f>'South Andaman'!K306+'North Andaman'!K306+Nicobar!K306</f>
        <v>0</v>
      </c>
      <c r="L306" s="467">
        <f>'South Andaman'!L306+'North Andaman'!L306+Nicobar!L306</f>
        <v>0</v>
      </c>
      <c r="M306" s="434">
        <f>'South Andaman'!M306+'North Andaman'!M306+Nicobar!M306</f>
        <v>0</v>
      </c>
      <c r="N306" s="538">
        <f>'South Andaman'!N306+'North Andaman'!N306+Nicobar!N306</f>
        <v>0</v>
      </c>
      <c r="O306" s="434"/>
      <c r="P306" s="434">
        <f>P302</f>
        <v>37</v>
      </c>
      <c r="Q306" s="467">
        <f>'South Andaman'!Q306+'North Andaman'!Q306+Nicobar!Q306</f>
        <v>102.49</v>
      </c>
      <c r="R306" s="434">
        <f>R302</f>
        <v>37</v>
      </c>
      <c r="S306" s="467">
        <f>'South Andaman'!S306+'North Andaman'!S306+Nicobar!S306</f>
        <v>102.49</v>
      </c>
      <c r="T306" s="434">
        <f>'South Andaman'!T306+'North Andaman'!T306+Nicobar!T306</f>
        <v>0</v>
      </c>
      <c r="U306" s="467">
        <f>'South Andaman'!U306+'North Andaman'!U306+Nicobar!U306</f>
        <v>0</v>
      </c>
      <c r="V306" s="434">
        <f>'South Andaman'!V306+'North Andaman'!V306+Nicobar!V306</f>
        <v>0</v>
      </c>
      <c r="W306" s="538">
        <f>'South Andaman'!W306+'North Andaman'!W306+Nicobar!W306</f>
        <v>0</v>
      </c>
      <c r="X306" s="434"/>
      <c r="Y306" s="434">
        <f>Y305</f>
        <v>0</v>
      </c>
      <c r="Z306" s="467">
        <f>Z299+Z302+Z303</f>
        <v>96.94</v>
      </c>
      <c r="AA306" s="434">
        <f>AA305</f>
        <v>0</v>
      </c>
      <c r="AB306" s="467">
        <f>Z306</f>
        <v>96.94</v>
      </c>
      <c r="AC306" s="436"/>
      <c r="AD306" s="364">
        <f>SUM('South Andaman:Nicobar'!AB306)</f>
        <v>96.94</v>
      </c>
    </row>
    <row r="307" spans="1:30" s="362" customFormat="1" ht="56.25">
      <c r="A307" s="375">
        <v>14</v>
      </c>
      <c r="B307" s="371" t="s">
        <v>85</v>
      </c>
      <c r="C307" s="434"/>
      <c r="D307" s="467"/>
      <c r="E307" s="434"/>
      <c r="F307" s="467"/>
      <c r="G307" s="467"/>
      <c r="H307" s="467"/>
      <c r="I307" s="435"/>
      <c r="J307" s="467"/>
      <c r="K307" s="434"/>
      <c r="L307" s="467"/>
      <c r="M307" s="434"/>
      <c r="N307" s="538"/>
      <c r="O307" s="498"/>
      <c r="P307" s="434"/>
      <c r="Q307" s="467"/>
      <c r="R307" s="434"/>
      <c r="S307" s="467"/>
      <c r="T307" s="434"/>
      <c r="U307" s="467"/>
      <c r="V307" s="434"/>
      <c r="W307" s="538"/>
      <c r="X307" s="498"/>
      <c r="Y307" s="434"/>
      <c r="Z307" s="467"/>
      <c r="AA307" s="434"/>
      <c r="AB307" s="467"/>
      <c r="AC307" s="374"/>
      <c r="AD307" s="364">
        <f>SUM('South Andaman:Nicobar'!AB307)</f>
        <v>0</v>
      </c>
    </row>
    <row r="308" spans="1:30" s="456" customFormat="1" ht="93.75">
      <c r="A308" s="449">
        <v>14.01</v>
      </c>
      <c r="B308" s="450" t="s">
        <v>86</v>
      </c>
      <c r="C308" s="452">
        <f>'South Andaman'!C308+'North Andaman'!C308+Nicobar!C308</f>
        <v>3</v>
      </c>
      <c r="D308" s="453">
        <f>'South Andaman'!D308+'North Andaman'!D308+Nicobar!D308</f>
        <v>150</v>
      </c>
      <c r="E308" s="452">
        <f>'South Andaman'!E308+'North Andaman'!E308+Nicobar!E308</f>
        <v>0</v>
      </c>
      <c r="F308" s="453">
        <f>'South Andaman'!F308+'North Andaman'!F308+Nicobar!F308</f>
        <v>0</v>
      </c>
      <c r="G308" s="453">
        <f t="shared" ref="G308" si="178">E308/C308*100</f>
        <v>0</v>
      </c>
      <c r="H308" s="453">
        <f t="shared" ref="H308" si="179">F308/D308*100</f>
        <v>0</v>
      </c>
      <c r="I308" s="534">
        <f t="shared" ref="I308" si="180">C308-E308</f>
        <v>3</v>
      </c>
      <c r="J308" s="453">
        <f t="shared" ref="J308" si="181">D308-F308</f>
        <v>150</v>
      </c>
      <c r="K308" s="452">
        <f>'South Andaman'!K308+'North Andaman'!K308+Nicobar!K308</f>
        <v>0</v>
      </c>
      <c r="L308" s="453">
        <f>'South Andaman'!L308+'North Andaman'!L308+Nicobar!L308</f>
        <v>0</v>
      </c>
      <c r="M308" s="452">
        <f>'South Andaman'!M308+'North Andaman'!M308+Nicobar!M308</f>
        <v>0</v>
      </c>
      <c r="N308" s="453">
        <f>'South Andaman'!N308+'North Andaman'!N308+Nicobar!N308</f>
        <v>150</v>
      </c>
      <c r="O308" s="453">
        <v>50</v>
      </c>
      <c r="P308" s="453">
        <f>'South Andaman'!P308+'North Andaman'!P308+Nicobar!P308</f>
        <v>3</v>
      </c>
      <c r="Q308" s="453">
        <f>'South Andaman'!Q308+'North Andaman'!Q308+Nicobar!Q308</f>
        <v>150</v>
      </c>
      <c r="R308" s="453">
        <f>'South Andaman'!R308+'North Andaman'!R308+Nicobar!R308</f>
        <v>3</v>
      </c>
      <c r="S308" s="453">
        <f>Q308+L308+N308</f>
        <v>300</v>
      </c>
      <c r="T308" s="452">
        <v>0</v>
      </c>
      <c r="U308" s="453">
        <f>'South Andaman'!U308+'North Andaman'!U308+Nicobar!U308</f>
        <v>0</v>
      </c>
      <c r="V308" s="452">
        <f>'South Andaman'!V308+'North Andaman'!V308+Nicobar!V308</f>
        <v>0</v>
      </c>
      <c r="W308" s="453">
        <f>'South Andaman'!W308+'North Andaman'!W308+Nicobar!W308</f>
        <v>75</v>
      </c>
      <c r="X308" s="453">
        <v>25</v>
      </c>
      <c r="Y308" s="452">
        <f>'South Andaman'!Y308+'North Andaman'!Y308+Nicobar!Y308</f>
        <v>3</v>
      </c>
      <c r="Z308" s="453">
        <f>'South Andaman'!Z308+'North Andaman'!Z308+Nicobar!Z308</f>
        <v>75</v>
      </c>
      <c r="AA308" s="452">
        <f t="shared" ref="AA308" si="182">Y308+V308+T308</f>
        <v>3</v>
      </c>
      <c r="AB308" s="453">
        <f t="shared" ref="AB308" si="183">Z308+W308+U308</f>
        <v>150</v>
      </c>
      <c r="AC308" s="468" t="s">
        <v>551</v>
      </c>
      <c r="AD308" s="455">
        <f>SUM('South Andaman:Nicobar'!AB308)</f>
        <v>150</v>
      </c>
    </row>
    <row r="309" spans="1:30" s="362" customFormat="1">
      <c r="A309" s="370"/>
      <c r="B309" s="377" t="s">
        <v>305</v>
      </c>
      <c r="C309" s="438"/>
      <c r="D309" s="463"/>
      <c r="E309" s="438"/>
      <c r="F309" s="463"/>
      <c r="G309" s="463"/>
      <c r="H309" s="463"/>
      <c r="I309" s="499"/>
      <c r="J309" s="463"/>
      <c r="K309" s="438"/>
      <c r="L309" s="463"/>
      <c r="M309" s="438"/>
      <c r="N309" s="636"/>
      <c r="O309" s="508"/>
      <c r="P309" s="438"/>
      <c r="Q309" s="463"/>
      <c r="R309" s="438"/>
      <c r="S309" s="463"/>
      <c r="T309" s="438"/>
      <c r="U309" s="463"/>
      <c r="V309" s="438"/>
      <c r="W309" s="636"/>
      <c r="X309" s="508"/>
      <c r="Y309" s="438"/>
      <c r="Z309" s="463"/>
      <c r="AA309" s="438"/>
      <c r="AB309" s="463"/>
      <c r="AC309" s="380"/>
      <c r="AD309" s="364">
        <f>SUM('South Andaman:Nicobar'!AB309)</f>
        <v>0</v>
      </c>
    </row>
    <row r="310" spans="1:30" s="362" customFormat="1">
      <c r="A310" s="370"/>
      <c r="B310" s="377" t="s">
        <v>306</v>
      </c>
      <c r="C310" s="438"/>
      <c r="D310" s="463"/>
      <c r="E310" s="438"/>
      <c r="F310" s="463"/>
      <c r="G310" s="463"/>
      <c r="H310" s="463"/>
      <c r="I310" s="499"/>
      <c r="J310" s="463"/>
      <c r="K310" s="438"/>
      <c r="L310" s="463"/>
      <c r="M310" s="438"/>
      <c r="N310" s="636"/>
      <c r="O310" s="508"/>
      <c r="P310" s="438"/>
      <c r="Q310" s="463"/>
      <c r="R310" s="438"/>
      <c r="S310" s="463"/>
      <c r="T310" s="438"/>
      <c r="U310" s="463"/>
      <c r="V310" s="438"/>
      <c r="W310" s="636"/>
      <c r="X310" s="508"/>
      <c r="Y310" s="438"/>
      <c r="Z310" s="463"/>
      <c r="AA310" s="438"/>
      <c r="AB310" s="463"/>
      <c r="AC310" s="380"/>
      <c r="AD310" s="364">
        <f>SUM('South Andaman:Nicobar'!AB310)</f>
        <v>0</v>
      </c>
    </row>
    <row r="311" spans="1:30" s="362" customFormat="1">
      <c r="A311" s="364"/>
      <c r="B311" s="434" t="s">
        <v>16</v>
      </c>
      <c r="C311" s="467">
        <f>SUM(C308:C310)</f>
        <v>3</v>
      </c>
      <c r="D311" s="467">
        <f>SUM(D308:D310)</f>
        <v>150</v>
      </c>
      <c r="E311" s="467">
        <f t="shared" ref="E311:F311" si="184">SUM(E308:E310)</f>
        <v>0</v>
      </c>
      <c r="F311" s="467">
        <f t="shared" si="184"/>
        <v>0</v>
      </c>
      <c r="G311" s="463">
        <f t="shared" ref="G311" si="185">E311/C311*100</f>
        <v>0</v>
      </c>
      <c r="H311" s="467">
        <f t="shared" ref="H311" si="186">F311/D311*100</f>
        <v>0</v>
      </c>
      <c r="I311" s="435">
        <f>'South Andaman'!I311+'North Andaman'!I311+Nicobar!I311</f>
        <v>3</v>
      </c>
      <c r="J311" s="467">
        <f>'South Andaman'!J311+'North Andaman'!J311+Nicobar!J311</f>
        <v>150</v>
      </c>
      <c r="K311" s="434">
        <f>'South Andaman'!K311+'North Andaman'!K311+Nicobar!K311</f>
        <v>0</v>
      </c>
      <c r="L311" s="467">
        <f>'South Andaman'!L311+'North Andaman'!L311+Nicobar!L311</f>
        <v>0</v>
      </c>
      <c r="M311" s="434">
        <f>'South Andaman'!M311+'North Andaman'!M311+Nicobar!M311</f>
        <v>0</v>
      </c>
      <c r="N311" s="538">
        <f>'South Andaman'!N311+'North Andaman'!N311+Nicobar!N311</f>
        <v>150</v>
      </c>
      <c r="O311" s="467"/>
      <c r="P311" s="434">
        <f>'South Andaman'!P311+'North Andaman'!P311+Nicobar!P311</f>
        <v>3</v>
      </c>
      <c r="Q311" s="467">
        <f>'South Andaman'!Q311+'North Andaman'!Q311+Nicobar!Q311</f>
        <v>150</v>
      </c>
      <c r="R311" s="434">
        <f>'South Andaman'!R311+'North Andaman'!R311+Nicobar!R311</f>
        <v>3</v>
      </c>
      <c r="S311" s="467">
        <f>'South Andaman'!S311+'North Andaman'!S311+Nicobar!S311</f>
        <v>300</v>
      </c>
      <c r="T311" s="434">
        <f>'South Andaman'!T311+'North Andaman'!T311+Nicobar!T311</f>
        <v>0</v>
      </c>
      <c r="U311" s="467">
        <f>'South Andaman'!U311+'North Andaman'!U311+Nicobar!U311</f>
        <v>0</v>
      </c>
      <c r="V311" s="434">
        <f>'South Andaman'!V311+'North Andaman'!V311+Nicobar!V311</f>
        <v>0</v>
      </c>
      <c r="W311" s="538">
        <f>'South Andaman'!W311+'North Andaman'!W311+Nicobar!W311</f>
        <v>75</v>
      </c>
      <c r="X311" s="467"/>
      <c r="Y311" s="469">
        <f>Y308</f>
        <v>3</v>
      </c>
      <c r="Z311" s="467">
        <f t="shared" ref="Z311:AB311" si="187">Z308</f>
        <v>75</v>
      </c>
      <c r="AA311" s="469">
        <f t="shared" si="187"/>
        <v>3</v>
      </c>
      <c r="AB311" s="467">
        <f t="shared" si="187"/>
        <v>150</v>
      </c>
      <c r="AC311" s="436"/>
      <c r="AD311" s="364">
        <f>SUM('South Andaman:Nicobar'!AB311)</f>
        <v>150</v>
      </c>
    </row>
    <row r="312" spans="1:30" s="362" customFormat="1">
      <c r="A312" s="375">
        <v>15</v>
      </c>
      <c r="B312" s="371" t="s">
        <v>87</v>
      </c>
      <c r="C312" s="434"/>
      <c r="D312" s="467"/>
      <c r="E312" s="434"/>
      <c r="F312" s="467"/>
      <c r="G312" s="467"/>
      <c r="H312" s="467"/>
      <c r="I312" s="435"/>
      <c r="J312" s="467"/>
      <c r="K312" s="434"/>
      <c r="L312" s="467"/>
      <c r="M312" s="434"/>
      <c r="N312" s="538"/>
      <c r="O312" s="498"/>
      <c r="P312" s="434"/>
      <c r="Q312" s="467"/>
      <c r="R312" s="434"/>
      <c r="S312" s="467"/>
      <c r="T312" s="434"/>
      <c r="U312" s="467"/>
      <c r="V312" s="434"/>
      <c r="W312" s="538"/>
      <c r="X312" s="498"/>
      <c r="Y312" s="434"/>
      <c r="Z312" s="467"/>
      <c r="AA312" s="434"/>
      <c r="AB312" s="467"/>
      <c r="AC312" s="374"/>
      <c r="AD312" s="364">
        <f>SUM('South Andaman:Nicobar'!AB312)</f>
        <v>0</v>
      </c>
    </row>
    <row r="313" spans="1:30" s="362" customFormat="1">
      <c r="A313" s="370">
        <v>15.01</v>
      </c>
      <c r="B313" s="377" t="s">
        <v>88</v>
      </c>
      <c r="C313" s="438"/>
      <c r="D313" s="463"/>
      <c r="E313" s="438"/>
      <c r="F313" s="463"/>
      <c r="G313" s="463"/>
      <c r="H313" s="463"/>
      <c r="I313" s="499"/>
      <c r="J313" s="463"/>
      <c r="K313" s="438"/>
      <c r="L313" s="463"/>
      <c r="M313" s="438"/>
      <c r="N313" s="636"/>
      <c r="O313" s="465">
        <v>0.03</v>
      </c>
      <c r="P313" s="438"/>
      <c r="Q313" s="463"/>
      <c r="R313" s="438"/>
      <c r="S313" s="463"/>
      <c r="T313" s="438"/>
      <c r="U313" s="463"/>
      <c r="V313" s="438"/>
      <c r="W313" s="636"/>
      <c r="X313" s="465">
        <v>0.03</v>
      </c>
      <c r="Y313" s="438"/>
      <c r="Z313" s="463">
        <f t="shared" ref="Z313:Z314" si="188">X313*Y313</f>
        <v>0</v>
      </c>
      <c r="AA313" s="438">
        <f t="shared" ref="AA313:AA314" si="189">Y313+V313+T313</f>
        <v>0</v>
      </c>
      <c r="AB313" s="463">
        <f t="shared" ref="AB313:AB314" si="190">Z313+W313+U313</f>
        <v>0</v>
      </c>
      <c r="AC313" s="380"/>
      <c r="AD313" s="364">
        <f>SUM('South Andaman:Nicobar'!AB313)</f>
        <v>0</v>
      </c>
    </row>
    <row r="314" spans="1:30" s="362" customFormat="1">
      <c r="A314" s="370">
        <v>15.02</v>
      </c>
      <c r="B314" s="377" t="s">
        <v>89</v>
      </c>
      <c r="C314" s="438"/>
      <c r="D314" s="463"/>
      <c r="E314" s="438"/>
      <c r="F314" s="463"/>
      <c r="G314" s="463"/>
      <c r="H314" s="463"/>
      <c r="I314" s="499"/>
      <c r="J314" s="463"/>
      <c r="K314" s="438"/>
      <c r="L314" s="463"/>
      <c r="M314" s="438"/>
      <c r="N314" s="636"/>
      <c r="O314" s="465">
        <v>0.1</v>
      </c>
      <c r="P314" s="438"/>
      <c r="Q314" s="463"/>
      <c r="R314" s="438"/>
      <c r="S314" s="463"/>
      <c r="T314" s="438"/>
      <c r="U314" s="463"/>
      <c r="V314" s="438"/>
      <c r="W314" s="636"/>
      <c r="X314" s="465">
        <v>0.1</v>
      </c>
      <c r="Y314" s="438"/>
      <c r="Z314" s="463">
        <f t="shared" si="188"/>
        <v>0</v>
      </c>
      <c r="AA314" s="438">
        <f t="shared" si="189"/>
        <v>0</v>
      </c>
      <c r="AB314" s="463">
        <f t="shared" si="190"/>
        <v>0</v>
      </c>
      <c r="AC314" s="380"/>
      <c r="AD314" s="364">
        <f>SUM('South Andaman:Nicobar'!AB314)</f>
        <v>0</v>
      </c>
    </row>
    <row r="315" spans="1:30" s="362" customFormat="1">
      <c r="A315" s="364"/>
      <c r="B315" s="434" t="s">
        <v>16</v>
      </c>
      <c r="C315" s="434"/>
      <c r="D315" s="467"/>
      <c r="E315" s="434"/>
      <c r="F315" s="467"/>
      <c r="G315" s="467"/>
      <c r="H315" s="467"/>
      <c r="I315" s="435"/>
      <c r="J315" s="467"/>
      <c r="K315" s="434"/>
      <c r="L315" s="467"/>
      <c r="M315" s="434"/>
      <c r="N315" s="538"/>
      <c r="O315" s="498"/>
      <c r="P315" s="434"/>
      <c r="Q315" s="467"/>
      <c r="R315" s="434"/>
      <c r="S315" s="467"/>
      <c r="T315" s="434"/>
      <c r="U315" s="467"/>
      <c r="V315" s="434"/>
      <c r="W315" s="538"/>
      <c r="X315" s="498"/>
      <c r="Y315" s="434"/>
      <c r="Z315" s="467"/>
      <c r="AA315" s="434"/>
      <c r="AB315" s="467"/>
      <c r="AC315" s="436"/>
      <c r="AD315" s="364">
        <f>SUM('South Andaman:Nicobar'!AB315)</f>
        <v>0</v>
      </c>
    </row>
    <row r="316" spans="1:30" s="362" customFormat="1">
      <c r="A316" s="364" t="s">
        <v>90</v>
      </c>
      <c r="B316" s="371" t="s">
        <v>91</v>
      </c>
      <c r="C316" s="434"/>
      <c r="D316" s="467"/>
      <c r="E316" s="434"/>
      <c r="F316" s="467"/>
      <c r="G316" s="467"/>
      <c r="H316" s="467"/>
      <c r="I316" s="435"/>
      <c r="J316" s="467"/>
      <c r="K316" s="434"/>
      <c r="L316" s="467"/>
      <c r="M316" s="434"/>
      <c r="N316" s="538"/>
      <c r="O316" s="498"/>
      <c r="P316" s="434"/>
      <c r="Q316" s="467"/>
      <c r="R316" s="434"/>
      <c r="S316" s="467"/>
      <c r="T316" s="434"/>
      <c r="U316" s="467"/>
      <c r="V316" s="434"/>
      <c r="W316" s="538"/>
      <c r="X316" s="498"/>
      <c r="Y316" s="434"/>
      <c r="Z316" s="467"/>
      <c r="AA316" s="434"/>
      <c r="AB316" s="467"/>
      <c r="AC316" s="374"/>
      <c r="AD316" s="364">
        <f>SUM('South Andaman:Nicobar'!AB316)</f>
        <v>0</v>
      </c>
    </row>
    <row r="317" spans="1:30" s="362" customFormat="1">
      <c r="A317" s="375">
        <v>16</v>
      </c>
      <c r="B317" s="371" t="s">
        <v>92</v>
      </c>
      <c r="C317" s="434"/>
      <c r="D317" s="467"/>
      <c r="E317" s="434"/>
      <c r="F317" s="467"/>
      <c r="G317" s="467"/>
      <c r="H317" s="467"/>
      <c r="I317" s="435"/>
      <c r="J317" s="467"/>
      <c r="K317" s="434"/>
      <c r="L317" s="467"/>
      <c r="M317" s="434"/>
      <c r="N317" s="538"/>
      <c r="O317" s="498"/>
      <c r="P317" s="434"/>
      <c r="Q317" s="467"/>
      <c r="R317" s="434"/>
      <c r="S317" s="467"/>
      <c r="T317" s="434"/>
      <c r="U317" s="467"/>
      <c r="V317" s="434"/>
      <c r="W317" s="538"/>
      <c r="X317" s="498"/>
      <c r="Y317" s="434"/>
      <c r="Z317" s="467"/>
      <c r="AA317" s="434"/>
      <c r="AB317" s="467"/>
      <c r="AC317" s="374"/>
      <c r="AD317" s="364">
        <f>SUM('South Andaman:Nicobar'!AB317)</f>
        <v>0</v>
      </c>
    </row>
    <row r="318" spans="1:30" s="362" customFormat="1">
      <c r="A318" s="370">
        <v>16.010000000000002</v>
      </c>
      <c r="B318" s="377" t="s">
        <v>93</v>
      </c>
      <c r="C318" s="438"/>
      <c r="D318" s="463"/>
      <c r="E318" s="438"/>
      <c r="F318" s="463"/>
      <c r="G318" s="463"/>
      <c r="H318" s="463"/>
      <c r="I318" s="499"/>
      <c r="J318" s="463"/>
      <c r="K318" s="438"/>
      <c r="L318" s="463"/>
      <c r="M318" s="438"/>
      <c r="N318" s="636"/>
      <c r="O318" s="500"/>
      <c r="P318" s="438"/>
      <c r="Q318" s="463"/>
      <c r="R318" s="438"/>
      <c r="S318" s="463"/>
      <c r="T318" s="438"/>
      <c r="U318" s="463"/>
      <c r="V318" s="438"/>
      <c r="W318" s="636"/>
      <c r="X318" s="500"/>
      <c r="Y318" s="438"/>
      <c r="Z318" s="463"/>
      <c r="AA318" s="438"/>
      <c r="AB318" s="463"/>
      <c r="AC318" s="380"/>
      <c r="AD318" s="364">
        <f>SUM('South Andaman:Nicobar'!AB318)</f>
        <v>0</v>
      </c>
    </row>
    <row r="319" spans="1:30" s="362" customFormat="1" ht="37.5">
      <c r="A319" s="370"/>
      <c r="B319" s="377" t="s">
        <v>41</v>
      </c>
      <c r="C319" s="438">
        <f>'South Andaman'!C319+'North Andaman'!C319+Nicobar!C319</f>
        <v>713</v>
      </c>
      <c r="D319" s="463">
        <f>'South Andaman'!D319+'North Andaman'!D319+Nicobar!D319</f>
        <v>3.5649999999999999</v>
      </c>
      <c r="E319" s="438">
        <f>'South Andaman'!E319+'North Andaman'!E319+Nicobar!E319</f>
        <v>0</v>
      </c>
      <c r="F319" s="463">
        <f>'South Andaman'!F319+'North Andaman'!F319+Nicobar!F319</f>
        <v>0</v>
      </c>
      <c r="G319" s="463">
        <f t="shared" ref="G319:G322" si="191">E319/C319*100</f>
        <v>0</v>
      </c>
      <c r="H319" s="467">
        <f t="shared" ref="H319:H322" si="192">F319/D319*100</f>
        <v>0</v>
      </c>
      <c r="I319" s="499">
        <f t="shared" ref="I319:I321" si="193">C319-E319</f>
        <v>713</v>
      </c>
      <c r="J319" s="463">
        <f t="shared" ref="J319:J321" si="194">D319-F319</f>
        <v>3.5649999999999999</v>
      </c>
      <c r="K319" s="438"/>
      <c r="L319" s="463"/>
      <c r="M319" s="438"/>
      <c r="N319" s="636"/>
      <c r="O319" s="465">
        <v>5.0000000000000001E-3</v>
      </c>
      <c r="P319" s="438">
        <f>SUM('South Andaman:Nicobar'!P319)</f>
        <v>696</v>
      </c>
      <c r="Q319" s="463">
        <f>SUM('South Andaman:Nicobar'!Q319)</f>
        <v>3.48</v>
      </c>
      <c r="R319" s="438">
        <f>SUM('South Andaman:Nicobar'!R319)</f>
        <v>696</v>
      </c>
      <c r="S319" s="463">
        <f>SUM('South Andaman:Nicobar'!S319)</f>
        <v>3.48</v>
      </c>
      <c r="T319" s="438"/>
      <c r="U319" s="463"/>
      <c r="V319" s="438"/>
      <c r="W319" s="636"/>
      <c r="X319" s="465">
        <v>5.0000000000000001E-3</v>
      </c>
      <c r="Y319" s="438">
        <f>SUM('South Andaman:Nicobar'!Y319)</f>
        <v>696</v>
      </c>
      <c r="Z319" s="463">
        <f t="shared" ref="Z319:Z321" si="195">X319*Y319</f>
        <v>3.48</v>
      </c>
      <c r="AA319" s="438">
        <f t="shared" ref="AA319:AA321" si="196">Y319+V319+T319</f>
        <v>696</v>
      </c>
      <c r="AB319" s="463">
        <f t="shared" ref="AB319:AB321" si="197">Z319+W319+U319</f>
        <v>3.48</v>
      </c>
      <c r="AC319" s="380" t="s">
        <v>493</v>
      </c>
      <c r="AD319" s="364">
        <f>SUM('South Andaman:Nicobar'!AB319)</f>
        <v>3.48</v>
      </c>
    </row>
    <row r="320" spans="1:30" s="362" customFormat="1" ht="37.5">
      <c r="A320" s="370"/>
      <c r="B320" s="377" t="s">
        <v>42</v>
      </c>
      <c r="C320" s="438">
        <f>'South Andaman'!C320+'North Andaman'!C320+Nicobar!C320</f>
        <v>1043</v>
      </c>
      <c r="D320" s="463">
        <f>'South Andaman'!D320+'North Andaman'!D320+Nicobar!D320</f>
        <v>5.2149999999999999</v>
      </c>
      <c r="E320" s="438">
        <f>'South Andaman'!E320+'North Andaman'!E320+Nicobar!E320</f>
        <v>0</v>
      </c>
      <c r="F320" s="463">
        <f>'South Andaman'!F320+'North Andaman'!F320+Nicobar!F320</f>
        <v>0</v>
      </c>
      <c r="G320" s="463">
        <f t="shared" si="191"/>
        <v>0</v>
      </c>
      <c r="H320" s="467">
        <f t="shared" si="192"/>
        <v>0</v>
      </c>
      <c r="I320" s="499">
        <f t="shared" si="193"/>
        <v>1043</v>
      </c>
      <c r="J320" s="463">
        <f t="shared" si="194"/>
        <v>5.2149999999999999</v>
      </c>
      <c r="K320" s="438"/>
      <c r="L320" s="463"/>
      <c r="M320" s="438"/>
      <c r="N320" s="636"/>
      <c r="O320" s="465">
        <v>5.0000000000000001E-3</v>
      </c>
      <c r="P320" s="438">
        <f>SUM('South Andaman:Nicobar'!P320)</f>
        <v>1044</v>
      </c>
      <c r="Q320" s="463">
        <f>SUM('South Andaman:Nicobar'!Q320)</f>
        <v>5.22</v>
      </c>
      <c r="R320" s="438">
        <f>SUM('South Andaman:Nicobar'!R320)</f>
        <v>1044</v>
      </c>
      <c r="S320" s="463">
        <f>SUM('South Andaman:Nicobar'!S320)</f>
        <v>5.22</v>
      </c>
      <c r="T320" s="438"/>
      <c r="U320" s="463"/>
      <c r="V320" s="438"/>
      <c r="W320" s="636"/>
      <c r="X320" s="465">
        <v>5.0000000000000001E-3</v>
      </c>
      <c r="Y320" s="438">
        <f>SUM('South Andaman:Nicobar'!Y320)</f>
        <v>1044</v>
      </c>
      <c r="Z320" s="463">
        <f t="shared" si="195"/>
        <v>5.22</v>
      </c>
      <c r="AA320" s="438">
        <f t="shared" si="196"/>
        <v>1044</v>
      </c>
      <c r="AB320" s="463">
        <f t="shared" si="197"/>
        <v>5.22</v>
      </c>
      <c r="AC320" s="380" t="s">
        <v>493</v>
      </c>
      <c r="AD320" s="364">
        <f>SUM('South Andaman:Nicobar'!AB320)</f>
        <v>5.22</v>
      </c>
    </row>
    <row r="321" spans="1:30" s="362" customFormat="1" ht="37.5">
      <c r="A321" s="370">
        <v>16.02</v>
      </c>
      <c r="B321" s="377" t="s">
        <v>330</v>
      </c>
      <c r="C321" s="438">
        <f>'South Andaman'!C321+'North Andaman'!C321+Nicobar!C321</f>
        <v>1171</v>
      </c>
      <c r="D321" s="463">
        <f>'South Andaman'!D321+'North Andaman'!D321+Nicobar!D321</f>
        <v>5.8549999999999995</v>
      </c>
      <c r="E321" s="438">
        <f>'South Andaman'!E321+'North Andaman'!E321+Nicobar!E321</f>
        <v>0</v>
      </c>
      <c r="F321" s="463">
        <f>'South Andaman'!F321+'North Andaman'!F321+Nicobar!F321</f>
        <v>0</v>
      </c>
      <c r="G321" s="463">
        <f t="shared" si="191"/>
        <v>0</v>
      </c>
      <c r="H321" s="467">
        <f t="shared" si="192"/>
        <v>0</v>
      </c>
      <c r="I321" s="499">
        <f t="shared" si="193"/>
        <v>1171</v>
      </c>
      <c r="J321" s="463">
        <f t="shared" si="194"/>
        <v>5.8549999999999995</v>
      </c>
      <c r="K321" s="438"/>
      <c r="L321" s="463"/>
      <c r="M321" s="438"/>
      <c r="N321" s="636"/>
      <c r="O321" s="500">
        <v>5.0000000000000001E-3</v>
      </c>
      <c r="P321" s="438">
        <f>SUM('South Andaman:Nicobar'!P321)</f>
        <v>1182</v>
      </c>
      <c r="Q321" s="463">
        <f>SUM('South Andaman:Nicobar'!Q321)</f>
        <v>5.91</v>
      </c>
      <c r="R321" s="438">
        <f>SUM('South Andaman:Nicobar'!R321)</f>
        <v>1182</v>
      </c>
      <c r="S321" s="463">
        <f>SUM('South Andaman:Nicobar'!S321)</f>
        <v>5.91</v>
      </c>
      <c r="T321" s="438"/>
      <c r="U321" s="463"/>
      <c r="V321" s="438"/>
      <c r="W321" s="636"/>
      <c r="X321" s="500">
        <v>5.0000000000000001E-3</v>
      </c>
      <c r="Y321" s="438">
        <f>SUM('South Andaman:Nicobar'!Y321)</f>
        <v>1182</v>
      </c>
      <c r="Z321" s="463">
        <f t="shared" si="195"/>
        <v>5.91</v>
      </c>
      <c r="AA321" s="438">
        <f t="shared" si="196"/>
        <v>1182</v>
      </c>
      <c r="AB321" s="463">
        <f t="shared" si="197"/>
        <v>5.91</v>
      </c>
      <c r="AC321" s="380" t="s">
        <v>493</v>
      </c>
      <c r="AD321" s="364">
        <f>SUM('South Andaman:Nicobar'!AB321)</f>
        <v>5.91</v>
      </c>
    </row>
    <row r="322" spans="1:30" s="470" customFormat="1">
      <c r="A322" s="364"/>
      <c r="B322" s="434" t="s">
        <v>36</v>
      </c>
      <c r="C322" s="434">
        <f>SUM('South Andaman:Nicobar'!C322)</f>
        <v>2927</v>
      </c>
      <c r="D322" s="467">
        <f>SUM('South Andaman:Nicobar'!D322)</f>
        <v>14.635</v>
      </c>
      <c r="E322" s="434">
        <f>SUM('South Andaman:Nicobar'!E322)</f>
        <v>0</v>
      </c>
      <c r="F322" s="467">
        <f>SUM('South Andaman:Nicobar'!F322)</f>
        <v>0</v>
      </c>
      <c r="G322" s="467">
        <f t="shared" si="191"/>
        <v>0</v>
      </c>
      <c r="H322" s="467">
        <f t="shared" si="192"/>
        <v>0</v>
      </c>
      <c r="I322" s="435">
        <f>SUM('South Andaman:Nicobar'!I322)</f>
        <v>2927</v>
      </c>
      <c r="J322" s="467">
        <f>SUM('South Andaman:Nicobar'!J322)</f>
        <v>14.635</v>
      </c>
      <c r="K322" s="434"/>
      <c r="L322" s="467"/>
      <c r="M322" s="434"/>
      <c r="N322" s="538"/>
      <c r="O322" s="498"/>
      <c r="P322" s="434">
        <f>SUM('South Andaman:Nicobar'!P322)</f>
        <v>2922</v>
      </c>
      <c r="Q322" s="467">
        <f>SUM('South Andaman:Nicobar'!Q322)</f>
        <v>14.61</v>
      </c>
      <c r="R322" s="434">
        <f>SUM('South Andaman:Nicobar'!R322)</f>
        <v>2922</v>
      </c>
      <c r="S322" s="467">
        <f>SUM('South Andaman:Nicobar'!S322)</f>
        <v>14.61</v>
      </c>
      <c r="T322" s="434"/>
      <c r="U322" s="467"/>
      <c r="V322" s="434"/>
      <c r="W322" s="538"/>
      <c r="X322" s="498"/>
      <c r="Y322" s="434">
        <f>SUM(Y319:Y321)</f>
        <v>2922</v>
      </c>
      <c r="Z322" s="467">
        <f t="shared" ref="Z322:AB322" si="198">SUM(Z319:Z321)</f>
        <v>14.61</v>
      </c>
      <c r="AA322" s="434">
        <f t="shared" si="198"/>
        <v>2922</v>
      </c>
      <c r="AB322" s="467">
        <f t="shared" si="198"/>
        <v>14.61</v>
      </c>
      <c r="AC322" s="436"/>
      <c r="AD322" s="364">
        <f>SUM('South Andaman:Nicobar'!AB322)</f>
        <v>14.61</v>
      </c>
    </row>
    <row r="323" spans="1:30" s="362" customFormat="1">
      <c r="A323" s="375">
        <v>17</v>
      </c>
      <c r="B323" s="371" t="s">
        <v>94</v>
      </c>
      <c r="C323" s="434"/>
      <c r="D323" s="467"/>
      <c r="E323" s="434"/>
      <c r="F323" s="467"/>
      <c r="G323" s="467"/>
      <c r="H323" s="467"/>
      <c r="I323" s="435"/>
      <c r="J323" s="467"/>
      <c r="K323" s="434"/>
      <c r="L323" s="467"/>
      <c r="M323" s="434"/>
      <c r="N323" s="538"/>
      <c r="O323" s="498"/>
      <c r="P323" s="434"/>
      <c r="Q323" s="467"/>
      <c r="R323" s="434"/>
      <c r="S323" s="467"/>
      <c r="T323" s="434"/>
      <c r="U323" s="467"/>
      <c r="V323" s="434"/>
      <c r="W323" s="538"/>
      <c r="X323" s="498"/>
      <c r="Y323" s="434"/>
      <c r="Z323" s="467"/>
      <c r="AA323" s="434"/>
      <c r="AB323" s="467"/>
      <c r="AC323" s="374"/>
      <c r="AD323" s="364">
        <f>SUM('South Andaman:Nicobar'!AB323)</f>
        <v>0</v>
      </c>
    </row>
    <row r="324" spans="1:30" s="362" customFormat="1" ht="37.5">
      <c r="A324" s="370">
        <v>17.010000000000002</v>
      </c>
      <c r="B324" s="377" t="s">
        <v>93</v>
      </c>
      <c r="C324" s="438">
        <f>'South Andaman'!C324+'North Andaman'!C324+Nicobar!C324</f>
        <v>321</v>
      </c>
      <c r="D324" s="463">
        <f>'South Andaman'!D324+'North Andaman'!D324+Nicobar!D324</f>
        <v>16.05</v>
      </c>
      <c r="E324" s="438">
        <f>'South Andaman'!E324+'North Andaman'!E324+Nicobar!E324</f>
        <v>312</v>
      </c>
      <c r="F324" s="463">
        <f>'South Andaman'!F324+'North Andaman'!F324+Nicobar!F324</f>
        <v>15.5</v>
      </c>
      <c r="G324" s="463">
        <f t="shared" ref="G324:G326" si="199">E324/C324*100</f>
        <v>97.196261682242991</v>
      </c>
      <c r="H324" s="463">
        <f t="shared" ref="H324:H326" si="200">F324/D324*100</f>
        <v>96.573208722741427</v>
      </c>
      <c r="I324" s="499">
        <f t="shared" ref="I324:I325" si="201">C324-E324</f>
        <v>9</v>
      </c>
      <c r="J324" s="463">
        <f t="shared" ref="J324:J325" si="202">D324-F324</f>
        <v>0.55000000000000071</v>
      </c>
      <c r="K324" s="438">
        <f>'South Andaman'!K324+'North Andaman'!K324+Nicobar!K324</f>
        <v>0</v>
      </c>
      <c r="L324" s="463">
        <f>'South Andaman'!L324+'North Andaman'!L324+Nicobar!L324</f>
        <v>0</v>
      </c>
      <c r="M324" s="438">
        <f>'South Andaman'!M324+'North Andaman'!M324+Nicobar!M324</f>
        <v>0</v>
      </c>
      <c r="N324" s="636">
        <f>'South Andaman'!N324+'North Andaman'!N324+Nicobar!N324</f>
        <v>0</v>
      </c>
      <c r="O324" s="465">
        <v>0.05</v>
      </c>
      <c r="P324" s="438">
        <f>'South Andaman'!P324+'North Andaman'!P324+Nicobar!P324</f>
        <v>311</v>
      </c>
      <c r="Q324" s="463">
        <f>'South Andaman'!Q324+'North Andaman'!Q324+Nicobar!Q324</f>
        <v>15.55</v>
      </c>
      <c r="R324" s="438">
        <f>'South Andaman'!R324+'North Andaman'!R324+Nicobar!R324</f>
        <v>311</v>
      </c>
      <c r="S324" s="463">
        <f>'South Andaman'!S324+'North Andaman'!S324+Nicobar!S324</f>
        <v>15.55</v>
      </c>
      <c r="T324" s="438">
        <v>0</v>
      </c>
      <c r="U324" s="463">
        <f>'South Andaman'!U324+'North Andaman'!U324+Nicobar!U324</f>
        <v>0</v>
      </c>
      <c r="V324" s="438">
        <f>'South Andaman'!V324+'North Andaman'!V324+Nicobar!V324</f>
        <v>0</v>
      </c>
      <c r="W324" s="636">
        <f>'South Andaman'!W324+'North Andaman'!W324+Nicobar!W324</f>
        <v>0</v>
      </c>
      <c r="X324" s="465">
        <v>0.05</v>
      </c>
      <c r="Y324" s="438">
        <f>SUM('South Andaman:Nicobar'!Y324)</f>
        <v>311</v>
      </c>
      <c r="Z324" s="463">
        <f t="shared" ref="Z324:Z325" si="203">X324*Y324</f>
        <v>15.55</v>
      </c>
      <c r="AA324" s="438">
        <f t="shared" ref="AA324:AA325" si="204">Y324+V324+T324</f>
        <v>311</v>
      </c>
      <c r="AB324" s="463">
        <f t="shared" ref="AB324:AB325" si="205">Z324+W324+U324</f>
        <v>15.55</v>
      </c>
      <c r="AC324" s="380" t="s">
        <v>493</v>
      </c>
      <c r="AD324" s="364">
        <f>SUM('South Andaman:Nicobar'!AB324)</f>
        <v>15.55</v>
      </c>
    </row>
    <row r="325" spans="1:30" s="362" customFormat="1" ht="37.5">
      <c r="A325" s="370">
        <v>17.02</v>
      </c>
      <c r="B325" s="377" t="s">
        <v>89</v>
      </c>
      <c r="C325" s="438">
        <f>'South Andaman'!C325+'North Andaman'!C325+Nicobar!C325</f>
        <v>153</v>
      </c>
      <c r="D325" s="463">
        <f>'South Andaman'!D325+'North Andaman'!D325+Nicobar!D325</f>
        <v>10.71</v>
      </c>
      <c r="E325" s="438">
        <f>'South Andaman'!E325+'North Andaman'!E325+Nicobar!E325</f>
        <v>146</v>
      </c>
      <c r="F325" s="463">
        <f>'South Andaman'!F325+'North Andaman'!F325+Nicobar!F325</f>
        <v>10.219999999999999</v>
      </c>
      <c r="G325" s="463">
        <f t="shared" si="199"/>
        <v>95.424836601307192</v>
      </c>
      <c r="H325" s="463">
        <f t="shared" si="200"/>
        <v>95.424836601307177</v>
      </c>
      <c r="I325" s="499">
        <f t="shared" si="201"/>
        <v>7</v>
      </c>
      <c r="J325" s="463">
        <f t="shared" si="202"/>
        <v>0.49000000000000199</v>
      </c>
      <c r="K325" s="438">
        <f>'South Andaman'!K325+'North Andaman'!K325+Nicobar!K325</f>
        <v>0</v>
      </c>
      <c r="L325" s="463">
        <f>'South Andaman'!L325+'North Andaman'!L325+Nicobar!L325</f>
        <v>0</v>
      </c>
      <c r="M325" s="438">
        <f>'South Andaman'!M325+'North Andaman'!M325+Nicobar!M325</f>
        <v>0</v>
      </c>
      <c r="N325" s="636">
        <f>'South Andaman'!N325+'North Andaman'!N325+Nicobar!N325</f>
        <v>0</v>
      </c>
      <c r="O325" s="465">
        <v>7.0000000000000007E-2</v>
      </c>
      <c r="P325" s="438">
        <f>'South Andaman'!P325+'North Andaman'!P325+Nicobar!P325</f>
        <v>144</v>
      </c>
      <c r="Q325" s="463">
        <f>'South Andaman'!Q325+'North Andaman'!Q325+Nicobar!Q325</f>
        <v>10.080000000000002</v>
      </c>
      <c r="R325" s="438">
        <f>'South Andaman'!R325+'North Andaman'!R325+Nicobar!R325</f>
        <v>144</v>
      </c>
      <c r="S325" s="463">
        <f>'South Andaman'!S325+'North Andaman'!S325+Nicobar!S325</f>
        <v>10.080000000000002</v>
      </c>
      <c r="T325" s="438">
        <v>0</v>
      </c>
      <c r="U325" s="463">
        <f>'South Andaman'!U325+'North Andaman'!U325+Nicobar!U325</f>
        <v>0</v>
      </c>
      <c r="V325" s="438">
        <f>'South Andaman'!V325+'North Andaman'!V325+Nicobar!V325</f>
        <v>0</v>
      </c>
      <c r="W325" s="636">
        <f>'South Andaman'!W325+'North Andaman'!W325+Nicobar!W325</f>
        <v>0</v>
      </c>
      <c r="X325" s="465">
        <v>7.0000000000000007E-2</v>
      </c>
      <c r="Y325" s="438">
        <f>SUM('South Andaman:Nicobar'!Y325)</f>
        <v>144</v>
      </c>
      <c r="Z325" s="463">
        <f t="shared" si="203"/>
        <v>10.080000000000002</v>
      </c>
      <c r="AA325" s="438">
        <f t="shared" si="204"/>
        <v>144</v>
      </c>
      <c r="AB325" s="463">
        <f t="shared" si="205"/>
        <v>10.080000000000002</v>
      </c>
      <c r="AC325" s="380" t="s">
        <v>493</v>
      </c>
      <c r="AD325" s="364">
        <f>SUM('South Andaman:Nicobar'!AB325)</f>
        <v>10.080000000000002</v>
      </c>
    </row>
    <row r="326" spans="1:30" s="362" customFormat="1">
      <c r="A326" s="364"/>
      <c r="B326" s="434" t="s">
        <v>36</v>
      </c>
      <c r="C326" s="434">
        <f>'South Andaman'!C326+'North Andaman'!C326+Nicobar!C326</f>
        <v>474</v>
      </c>
      <c r="D326" s="467">
        <f>'South Andaman'!D326+'North Andaman'!D326+Nicobar!D326</f>
        <v>26.76</v>
      </c>
      <c r="E326" s="434">
        <f>'South Andaman'!E326+'North Andaman'!E326+Nicobar!E326</f>
        <v>458</v>
      </c>
      <c r="F326" s="467">
        <f>'South Andaman'!F326+'North Andaman'!F326+Nicobar!F326</f>
        <v>25.72</v>
      </c>
      <c r="G326" s="467">
        <f t="shared" si="199"/>
        <v>96.624472573839654</v>
      </c>
      <c r="H326" s="467">
        <f t="shared" si="200"/>
        <v>96.113602391629286</v>
      </c>
      <c r="I326" s="435">
        <f>'South Andaman'!I326+'North Andaman'!I326+Nicobar!I326</f>
        <v>16</v>
      </c>
      <c r="J326" s="467">
        <f>'South Andaman'!J326+'North Andaman'!J326+Nicobar!J326</f>
        <v>1.0400000000000009</v>
      </c>
      <c r="K326" s="434">
        <f>'South Andaman'!K326+'North Andaman'!K326+Nicobar!K326</f>
        <v>0</v>
      </c>
      <c r="L326" s="467">
        <f>'South Andaman'!L326+'North Andaman'!L326+Nicobar!L326</f>
        <v>0</v>
      </c>
      <c r="M326" s="434">
        <f>'South Andaman'!M326+'North Andaman'!M326+Nicobar!M326</f>
        <v>0</v>
      </c>
      <c r="N326" s="538">
        <f>'South Andaman'!N326+'North Andaman'!N326+Nicobar!N326</f>
        <v>0</v>
      </c>
      <c r="O326" s="434"/>
      <c r="P326" s="434">
        <f>'South Andaman'!P326+'North Andaman'!P326+Nicobar!P326</f>
        <v>455</v>
      </c>
      <c r="Q326" s="467">
        <f>'South Andaman'!Q326+'North Andaman'!Q326+Nicobar!Q326</f>
        <v>25.630000000000003</v>
      </c>
      <c r="R326" s="434">
        <f>'South Andaman'!R326+'North Andaman'!R326+Nicobar!R326</f>
        <v>455</v>
      </c>
      <c r="S326" s="467">
        <f>'South Andaman'!S326+'North Andaman'!S326+Nicobar!S326</f>
        <v>25.630000000000003</v>
      </c>
      <c r="T326" s="434">
        <f>'South Andaman'!T326+'North Andaman'!T326+Nicobar!T326</f>
        <v>0</v>
      </c>
      <c r="U326" s="467">
        <f>'South Andaman'!U326+'North Andaman'!U326+Nicobar!U326</f>
        <v>0</v>
      </c>
      <c r="V326" s="434">
        <f>'South Andaman'!V326+'North Andaman'!V326+Nicobar!V326</f>
        <v>0</v>
      </c>
      <c r="W326" s="538">
        <f>'South Andaman'!W326+'North Andaman'!W326+Nicobar!W326</f>
        <v>0</v>
      </c>
      <c r="X326" s="434"/>
      <c r="Y326" s="434">
        <f>SUM(Y324:Y325)</f>
        <v>455</v>
      </c>
      <c r="Z326" s="467">
        <f t="shared" ref="Z326:AB326" si="206">SUM(Z324:Z325)</f>
        <v>25.630000000000003</v>
      </c>
      <c r="AA326" s="434">
        <f t="shared" si="206"/>
        <v>455</v>
      </c>
      <c r="AB326" s="467">
        <f t="shared" si="206"/>
        <v>25.630000000000003</v>
      </c>
      <c r="AC326" s="436"/>
      <c r="AD326" s="364">
        <f>SUM('South Andaman:Nicobar'!AB326)</f>
        <v>25.630000000000003</v>
      </c>
    </row>
    <row r="327" spans="1:30" s="362" customFormat="1" ht="56.25">
      <c r="A327" s="375">
        <v>18</v>
      </c>
      <c r="B327" s="371" t="s">
        <v>95</v>
      </c>
      <c r="C327" s="434"/>
      <c r="D327" s="467"/>
      <c r="E327" s="434"/>
      <c r="F327" s="467"/>
      <c r="G327" s="467"/>
      <c r="H327" s="467"/>
      <c r="I327" s="435"/>
      <c r="J327" s="467"/>
      <c r="K327" s="434"/>
      <c r="L327" s="467"/>
      <c r="M327" s="434"/>
      <c r="N327" s="538"/>
      <c r="O327" s="498"/>
      <c r="P327" s="434"/>
      <c r="Q327" s="467"/>
      <c r="R327" s="434"/>
      <c r="S327" s="467"/>
      <c r="T327" s="434"/>
      <c r="U327" s="467"/>
      <c r="V327" s="434"/>
      <c r="W327" s="538"/>
      <c r="X327" s="498"/>
      <c r="Y327" s="434"/>
      <c r="Z327" s="467"/>
      <c r="AA327" s="434"/>
      <c r="AB327" s="467"/>
      <c r="AC327" s="374"/>
      <c r="AD327" s="364">
        <f>SUM('South Andaman:Nicobar'!AB327)</f>
        <v>0</v>
      </c>
    </row>
    <row r="328" spans="1:30" s="362" customFormat="1">
      <c r="A328" s="370">
        <v>18.010000000000002</v>
      </c>
      <c r="B328" s="377" t="s">
        <v>96</v>
      </c>
      <c r="C328" s="438"/>
      <c r="D328" s="463"/>
      <c r="E328" s="438">
        <v>0</v>
      </c>
      <c r="F328" s="463">
        <v>0</v>
      </c>
      <c r="G328" s="463">
        <v>0</v>
      </c>
      <c r="H328" s="463">
        <v>0</v>
      </c>
      <c r="I328" s="499">
        <f>'South Andaman'!I328+'North Andaman'!I328+Nicobar!I328</f>
        <v>0</v>
      </c>
      <c r="J328" s="463">
        <f>'South Andaman'!J328+'North Andaman'!J328+Nicobar!J328</f>
        <v>0</v>
      </c>
      <c r="K328" s="438">
        <f>'South Andaman'!K328+'North Andaman'!K328+Nicobar!K328</f>
        <v>0</v>
      </c>
      <c r="L328" s="463">
        <f>'South Andaman'!L328+'North Andaman'!L328+Nicobar!L328</f>
        <v>0</v>
      </c>
      <c r="M328" s="438">
        <f>'South Andaman'!M328+'North Andaman'!M328+Nicobar!M328</f>
        <v>0</v>
      </c>
      <c r="N328" s="636">
        <f>'South Andaman'!N328+'North Andaman'!N328+Nicobar!N328</f>
        <v>0</v>
      </c>
      <c r="O328" s="438"/>
      <c r="P328" s="438">
        <f>'South Andaman'!P328+'North Andaman'!P328+Nicobar!P328</f>
        <v>0</v>
      </c>
      <c r="Q328" s="463">
        <f>'South Andaman'!Q328+'North Andaman'!Q328+Nicobar!Q328</f>
        <v>0</v>
      </c>
      <c r="R328" s="438">
        <f>'South Andaman'!R328+'North Andaman'!R328+Nicobar!R328</f>
        <v>0</v>
      </c>
      <c r="S328" s="463">
        <f>'South Andaman'!S328+'North Andaman'!S328+Nicobar!S328</f>
        <v>0</v>
      </c>
      <c r="T328" s="438">
        <v>0</v>
      </c>
      <c r="U328" s="463">
        <f>'South Andaman'!U328+'North Andaman'!U328+Nicobar!U328</f>
        <v>0</v>
      </c>
      <c r="V328" s="438">
        <f>'South Andaman'!V328+'North Andaman'!V328+Nicobar!V328</f>
        <v>0</v>
      </c>
      <c r="W328" s="636">
        <f>'South Andaman'!W328+'North Andaman'!W328+Nicobar!W328</f>
        <v>0</v>
      </c>
      <c r="X328" s="438"/>
      <c r="Y328" s="438">
        <f>SUM('South Andaman:Nicobar'!Y328)</f>
        <v>0</v>
      </c>
      <c r="Z328" s="463">
        <f t="shared" ref="Z328:Z329" si="207">X328*Y328</f>
        <v>0</v>
      </c>
      <c r="AA328" s="438">
        <f t="shared" ref="AA328:AA329" si="208">Y328+V328+T328</f>
        <v>0</v>
      </c>
      <c r="AB328" s="463">
        <f t="shared" ref="AB328:AB329" si="209">Z328+W328+U328</f>
        <v>0</v>
      </c>
      <c r="AC328" s="380"/>
      <c r="AD328" s="364">
        <f>SUM('South Andaman:Nicobar'!AB328)</f>
        <v>0</v>
      </c>
    </row>
    <row r="329" spans="1:30" s="362" customFormat="1">
      <c r="A329" s="370">
        <f>+A328+0.01</f>
        <v>18.020000000000003</v>
      </c>
      <c r="B329" s="377" t="s">
        <v>97</v>
      </c>
      <c r="C329" s="438"/>
      <c r="D329" s="463"/>
      <c r="E329" s="438"/>
      <c r="F329" s="463"/>
      <c r="G329" s="463"/>
      <c r="H329" s="463"/>
      <c r="I329" s="499"/>
      <c r="J329" s="463"/>
      <c r="K329" s="438"/>
      <c r="L329" s="463"/>
      <c r="M329" s="438"/>
      <c r="N329" s="636"/>
      <c r="O329" s="500"/>
      <c r="P329" s="438"/>
      <c r="Q329" s="463"/>
      <c r="R329" s="438"/>
      <c r="S329" s="463"/>
      <c r="T329" s="438"/>
      <c r="U329" s="463"/>
      <c r="V329" s="438"/>
      <c r="W329" s="636"/>
      <c r="X329" s="500"/>
      <c r="Y329" s="438">
        <f>SUM('South Andaman:Nicobar'!Y329)</f>
        <v>0</v>
      </c>
      <c r="Z329" s="463">
        <f t="shared" si="207"/>
        <v>0</v>
      </c>
      <c r="AA329" s="438">
        <f t="shared" si="208"/>
        <v>0</v>
      </c>
      <c r="AB329" s="463">
        <f t="shared" si="209"/>
        <v>0</v>
      </c>
      <c r="AC329" s="380"/>
      <c r="AD329" s="364">
        <f>SUM('South Andaman:Nicobar'!AB329)</f>
        <v>0</v>
      </c>
    </row>
    <row r="330" spans="1:30" s="362" customFormat="1">
      <c r="A330" s="364"/>
      <c r="B330" s="434" t="s">
        <v>36</v>
      </c>
      <c r="C330" s="434"/>
      <c r="D330" s="467"/>
      <c r="E330" s="434">
        <v>0</v>
      </c>
      <c r="F330" s="467">
        <v>0</v>
      </c>
      <c r="G330" s="467">
        <v>0</v>
      </c>
      <c r="H330" s="467">
        <v>0</v>
      </c>
      <c r="I330" s="435">
        <f>'South Andaman'!I330+'North Andaman'!I330+Nicobar!I330</f>
        <v>0</v>
      </c>
      <c r="J330" s="467">
        <f>'South Andaman'!J330+'North Andaman'!J330+Nicobar!J330</f>
        <v>0</v>
      </c>
      <c r="K330" s="434">
        <f>'South Andaman'!K330+'North Andaman'!K330+Nicobar!K330</f>
        <v>0</v>
      </c>
      <c r="L330" s="467">
        <f>'South Andaman'!L330+'North Andaman'!L330+Nicobar!L330</f>
        <v>0</v>
      </c>
      <c r="M330" s="434">
        <f>'South Andaman'!M330+'North Andaman'!M330+Nicobar!M330</f>
        <v>0</v>
      </c>
      <c r="N330" s="538">
        <f>'South Andaman'!N330+'North Andaman'!N330+Nicobar!N330</f>
        <v>0</v>
      </c>
      <c r="O330" s="434"/>
      <c r="P330" s="434">
        <f>'South Andaman'!P330+'North Andaman'!P330+Nicobar!P330</f>
        <v>0</v>
      </c>
      <c r="Q330" s="467">
        <f>'South Andaman'!Q330+'North Andaman'!Q330+Nicobar!Q330</f>
        <v>0</v>
      </c>
      <c r="R330" s="434">
        <f>'South Andaman'!R330+'North Andaman'!R330+Nicobar!R330</f>
        <v>0</v>
      </c>
      <c r="S330" s="467">
        <f>'South Andaman'!S330+'North Andaman'!S330+Nicobar!S330</f>
        <v>0</v>
      </c>
      <c r="T330" s="434">
        <f>'South Andaman'!T330+'North Andaman'!T330+Nicobar!T330</f>
        <v>0</v>
      </c>
      <c r="U330" s="467">
        <f>'South Andaman'!U330+'North Andaman'!U330+Nicobar!U330</f>
        <v>0</v>
      </c>
      <c r="V330" s="434">
        <f>'South Andaman'!V330+'North Andaman'!V330+Nicobar!V330</f>
        <v>0</v>
      </c>
      <c r="W330" s="538">
        <f>'South Andaman'!W330+'North Andaman'!W330+Nicobar!W330</f>
        <v>0</v>
      </c>
      <c r="X330" s="434"/>
      <c r="Y330" s="434">
        <f>SUM(Y328:Y329)</f>
        <v>0</v>
      </c>
      <c r="Z330" s="467">
        <f t="shared" ref="Z330" si="210">SUM(Z328:Z329)</f>
        <v>0</v>
      </c>
      <c r="AA330" s="434">
        <f t="shared" ref="AA330" si="211">SUM(AA328:AA329)</f>
        <v>0</v>
      </c>
      <c r="AB330" s="467">
        <f t="shared" ref="AB330" si="212">SUM(AB328:AB329)</f>
        <v>0</v>
      </c>
      <c r="AC330" s="436"/>
      <c r="AD330" s="364">
        <f>SUM('South Andaman:Nicobar'!AB330)</f>
        <v>0</v>
      </c>
    </row>
    <row r="331" spans="1:30" s="362" customFormat="1">
      <c r="A331" s="375">
        <v>19</v>
      </c>
      <c r="B331" s="371" t="s">
        <v>98</v>
      </c>
      <c r="C331" s="434"/>
      <c r="D331" s="467"/>
      <c r="E331" s="434"/>
      <c r="F331" s="467"/>
      <c r="G331" s="467"/>
      <c r="H331" s="467"/>
      <c r="I331" s="435"/>
      <c r="J331" s="467"/>
      <c r="K331" s="434"/>
      <c r="L331" s="467"/>
      <c r="M331" s="434"/>
      <c r="N331" s="538"/>
      <c r="O331" s="498"/>
      <c r="P331" s="434"/>
      <c r="Q331" s="467"/>
      <c r="R331" s="434"/>
      <c r="S331" s="467"/>
      <c r="T331" s="434"/>
      <c r="U331" s="467"/>
      <c r="V331" s="434"/>
      <c r="W331" s="538"/>
      <c r="X331" s="498"/>
      <c r="Y331" s="434"/>
      <c r="Z331" s="467"/>
      <c r="AA331" s="434"/>
      <c r="AB331" s="467"/>
      <c r="AC331" s="374"/>
      <c r="AD331" s="364">
        <f>SUM('South Andaman:Nicobar'!AB331)</f>
        <v>0</v>
      </c>
    </row>
    <row r="332" spans="1:30" s="362" customFormat="1" ht="37.5">
      <c r="A332" s="370">
        <v>19.010000000000002</v>
      </c>
      <c r="B332" s="377" t="s">
        <v>99</v>
      </c>
      <c r="C332" s="438">
        <f>'South Andaman'!C332+'North Andaman'!C332+Nicobar!C332</f>
        <v>470</v>
      </c>
      <c r="D332" s="463">
        <f>'South Andaman'!D332+'North Andaman'!D332+Nicobar!D332</f>
        <v>35.25</v>
      </c>
      <c r="E332" s="438">
        <f>'South Andaman'!E332+'North Andaman'!E332+Nicobar!E332</f>
        <v>456</v>
      </c>
      <c r="F332" s="463">
        <f>'South Andaman'!F332+'North Andaman'!F332+Nicobar!F332</f>
        <v>33.9</v>
      </c>
      <c r="G332" s="463">
        <f t="shared" ref="G332:G333" si="213">E332/C332*100</f>
        <v>97.021276595744681</v>
      </c>
      <c r="H332" s="463">
        <f t="shared" ref="H332:H333" si="214">F332/D332*100</f>
        <v>96.170212765957444</v>
      </c>
      <c r="I332" s="499">
        <f t="shared" ref="I332" si="215">C332-E332</f>
        <v>14</v>
      </c>
      <c r="J332" s="463">
        <f t="shared" ref="J332" si="216">D332-F332</f>
        <v>1.3500000000000014</v>
      </c>
      <c r="K332" s="438">
        <f>'South Andaman'!K332+'North Andaman'!K332+Nicobar!K332</f>
        <v>0</v>
      </c>
      <c r="L332" s="463">
        <f>'South Andaman'!L332+'North Andaman'!L332+Nicobar!L332</f>
        <v>0</v>
      </c>
      <c r="M332" s="438">
        <f>'South Andaman'!M332+'North Andaman'!M332+Nicobar!M332</f>
        <v>0</v>
      </c>
      <c r="N332" s="636">
        <f>'South Andaman'!N332+'North Andaman'!N332+Nicobar!N332</f>
        <v>0</v>
      </c>
      <c r="O332" s="438">
        <v>7.4999999999999997E-2</v>
      </c>
      <c r="P332" s="438">
        <f>'South Andaman'!P332+'North Andaman'!P332+Nicobar!P332</f>
        <v>451</v>
      </c>
      <c r="Q332" s="463">
        <f>'South Andaman'!Q332+'North Andaman'!Q332+Nicobar!Q332</f>
        <v>33.825000000000003</v>
      </c>
      <c r="R332" s="438">
        <f>'South Andaman'!R332+'North Andaman'!R332+Nicobar!R332</f>
        <v>451</v>
      </c>
      <c r="S332" s="463">
        <f>'South Andaman'!S332+'North Andaman'!S332+Nicobar!S332</f>
        <v>33.825000000000003</v>
      </c>
      <c r="T332" s="438">
        <v>0</v>
      </c>
      <c r="U332" s="463">
        <f>'South Andaman'!U332+'North Andaman'!U332+Nicobar!U332</f>
        <v>0</v>
      </c>
      <c r="V332" s="438">
        <f>'South Andaman'!V332+'North Andaman'!V332+Nicobar!V332</f>
        <v>0</v>
      </c>
      <c r="W332" s="636">
        <f>'South Andaman'!W332+'North Andaman'!W332+Nicobar!W332</f>
        <v>0</v>
      </c>
      <c r="X332" s="438"/>
      <c r="Y332" s="438">
        <f>SUM('South Andaman:Nicobar'!Y332)</f>
        <v>451</v>
      </c>
      <c r="Z332" s="463">
        <f>SUM('South Andaman:Nicobar'!Z332)</f>
        <v>33.825000000000003</v>
      </c>
      <c r="AA332" s="438">
        <f t="shared" ref="AA332" si="217">Y332+V332+T332</f>
        <v>451</v>
      </c>
      <c r="AB332" s="463">
        <f t="shared" ref="AB332" si="218">Z332+W332+U332</f>
        <v>33.825000000000003</v>
      </c>
      <c r="AC332" s="471" t="s">
        <v>494</v>
      </c>
      <c r="AD332" s="364">
        <f>SUM('South Andaman:Nicobar'!AB332)</f>
        <v>33.825000000000003</v>
      </c>
    </row>
    <row r="333" spans="1:30" s="362" customFormat="1">
      <c r="A333" s="364"/>
      <c r="B333" s="434" t="s">
        <v>36</v>
      </c>
      <c r="C333" s="434">
        <f>'South Andaman'!C333+'North Andaman'!C333+Nicobar!C333</f>
        <v>470</v>
      </c>
      <c r="D333" s="467">
        <f>'South Andaman'!D333+'North Andaman'!D333+Nicobar!D333</f>
        <v>35.25</v>
      </c>
      <c r="E333" s="434">
        <f>'South Andaman'!E333+'North Andaman'!E333+Nicobar!E333</f>
        <v>456</v>
      </c>
      <c r="F333" s="467">
        <f>'South Andaman'!F333+'North Andaman'!F333+Nicobar!F333</f>
        <v>33.9</v>
      </c>
      <c r="G333" s="467">
        <f t="shared" si="213"/>
        <v>97.021276595744681</v>
      </c>
      <c r="H333" s="467">
        <f t="shared" si="214"/>
        <v>96.170212765957444</v>
      </c>
      <c r="I333" s="435">
        <f>'South Andaman'!I333+'North Andaman'!I333+Nicobar!I333</f>
        <v>14</v>
      </c>
      <c r="J333" s="467">
        <f>'South Andaman'!J333+'North Andaman'!J333+Nicobar!J333</f>
        <v>1.3500000000000023</v>
      </c>
      <c r="K333" s="434">
        <f>'South Andaman'!K333+'North Andaman'!K333+Nicobar!K333</f>
        <v>0</v>
      </c>
      <c r="L333" s="467">
        <f>'South Andaman'!L333+'North Andaman'!L333+Nicobar!L333</f>
        <v>0</v>
      </c>
      <c r="M333" s="434">
        <f>'South Andaman'!M333+'North Andaman'!M333+Nicobar!M333</f>
        <v>0</v>
      </c>
      <c r="N333" s="538">
        <f>'South Andaman'!N333+'North Andaman'!N333+Nicobar!N333</f>
        <v>0</v>
      </c>
      <c r="O333" s="434"/>
      <c r="P333" s="434">
        <f>'South Andaman'!P333+'North Andaman'!P333+Nicobar!P333</f>
        <v>451</v>
      </c>
      <c r="Q333" s="467">
        <f>'South Andaman'!Q333+'North Andaman'!Q333+Nicobar!Q333</f>
        <v>33.825000000000003</v>
      </c>
      <c r="R333" s="434">
        <f>'South Andaman'!R333+'North Andaman'!R333+Nicobar!R333</f>
        <v>451</v>
      </c>
      <c r="S333" s="467">
        <f>'South Andaman'!S333+'North Andaman'!S333+Nicobar!S333</f>
        <v>33.825000000000003</v>
      </c>
      <c r="T333" s="434">
        <f>'South Andaman'!T333+'North Andaman'!T333+Nicobar!T333</f>
        <v>0</v>
      </c>
      <c r="U333" s="467">
        <f>'South Andaman'!U333+'North Andaman'!U333+Nicobar!U333</f>
        <v>0</v>
      </c>
      <c r="V333" s="434">
        <f>'South Andaman'!V333+'North Andaman'!V333+Nicobar!V333</f>
        <v>0</v>
      </c>
      <c r="W333" s="538">
        <f>'South Andaman'!W333+'North Andaman'!W333+Nicobar!W333</f>
        <v>0</v>
      </c>
      <c r="X333" s="434"/>
      <c r="Y333" s="434">
        <f>SUM(Y332)</f>
        <v>451</v>
      </c>
      <c r="Z333" s="467">
        <f t="shared" ref="Z333:AB333" si="219">SUM(Z332)</f>
        <v>33.825000000000003</v>
      </c>
      <c r="AA333" s="434">
        <f t="shared" si="219"/>
        <v>451</v>
      </c>
      <c r="AB333" s="467">
        <f t="shared" si="219"/>
        <v>33.825000000000003</v>
      </c>
      <c r="AC333" s="436"/>
      <c r="AD333" s="364">
        <f>SUM('South Andaman:Nicobar'!AB333)</f>
        <v>33.825000000000003</v>
      </c>
    </row>
    <row r="334" spans="1:30" s="362" customFormat="1" ht="56.25">
      <c r="A334" s="370" t="s">
        <v>100</v>
      </c>
      <c r="B334" s="371" t="s">
        <v>101</v>
      </c>
      <c r="C334" s="434"/>
      <c r="D334" s="467"/>
      <c r="E334" s="434"/>
      <c r="F334" s="467"/>
      <c r="G334" s="467"/>
      <c r="H334" s="467"/>
      <c r="I334" s="435"/>
      <c r="J334" s="467"/>
      <c r="K334" s="434"/>
      <c r="L334" s="467"/>
      <c r="M334" s="434"/>
      <c r="N334" s="538"/>
      <c r="O334" s="498"/>
      <c r="P334" s="434"/>
      <c r="Q334" s="467"/>
      <c r="R334" s="434"/>
      <c r="S334" s="467"/>
      <c r="T334" s="434"/>
      <c r="U334" s="467"/>
      <c r="V334" s="434"/>
      <c r="W334" s="538"/>
      <c r="X334" s="498"/>
      <c r="Y334" s="434"/>
      <c r="Z334" s="467"/>
      <c r="AA334" s="434"/>
      <c r="AB334" s="467"/>
      <c r="AC334" s="374"/>
      <c r="AD334" s="364">
        <f>SUM('South Andaman:Nicobar'!AB334)</f>
        <v>0</v>
      </c>
    </row>
    <row r="335" spans="1:30" s="362" customFormat="1">
      <c r="A335" s="375">
        <v>20</v>
      </c>
      <c r="B335" s="371" t="s">
        <v>102</v>
      </c>
      <c r="C335" s="434"/>
      <c r="D335" s="467"/>
      <c r="E335" s="434"/>
      <c r="F335" s="467"/>
      <c r="G335" s="467"/>
      <c r="H335" s="467"/>
      <c r="I335" s="435"/>
      <c r="J335" s="467"/>
      <c r="K335" s="434"/>
      <c r="L335" s="467"/>
      <c r="M335" s="434"/>
      <c r="N335" s="538"/>
      <c r="O335" s="498"/>
      <c r="P335" s="434"/>
      <c r="Q335" s="467"/>
      <c r="R335" s="434"/>
      <c r="S335" s="467"/>
      <c r="T335" s="434"/>
      <c r="U335" s="467"/>
      <c r="V335" s="434"/>
      <c r="W335" s="538"/>
      <c r="X335" s="498"/>
      <c r="Y335" s="434"/>
      <c r="Z335" s="467"/>
      <c r="AA335" s="434"/>
      <c r="AB335" s="467"/>
      <c r="AC335" s="374"/>
      <c r="AD335" s="364">
        <f>SUM('South Andaman:Nicobar'!AB335)</f>
        <v>0</v>
      </c>
    </row>
    <row r="336" spans="1:30" s="362" customFormat="1" ht="37.5">
      <c r="A336" s="472">
        <v>20.010000000000002</v>
      </c>
      <c r="B336" s="377" t="s">
        <v>103</v>
      </c>
      <c r="C336" s="438">
        <f>'South Andaman'!C336+'North Andaman'!C336+Nicobar!C336</f>
        <v>457</v>
      </c>
      <c r="D336" s="463">
        <f>'South Andaman'!D336+'North Andaman'!D336+Nicobar!D336</f>
        <v>13.71</v>
      </c>
      <c r="E336" s="438">
        <f>'South Andaman'!E336+'North Andaman'!E336+Nicobar!E336</f>
        <v>457</v>
      </c>
      <c r="F336" s="463">
        <f>'South Andaman'!F336+'North Andaman'!F336+Nicobar!F336</f>
        <v>4.7200000000000006</v>
      </c>
      <c r="G336" s="463">
        <f t="shared" ref="G336" si="220">E336/C336*100</f>
        <v>100</v>
      </c>
      <c r="H336" s="463">
        <f>F336/D336*100</f>
        <v>34.427425237053249</v>
      </c>
      <c r="I336" s="499">
        <f t="shared" ref="I336" si="221">C336-E336</f>
        <v>0</v>
      </c>
      <c r="J336" s="463">
        <f t="shared" ref="J336" si="222">D336-F336</f>
        <v>8.99</v>
      </c>
      <c r="K336" s="438">
        <f>'South Andaman'!K336+'North Andaman'!K336+Nicobar!K336</f>
        <v>0</v>
      </c>
      <c r="L336" s="463">
        <f>'South Andaman'!L336+'North Andaman'!L336+Nicobar!L336</f>
        <v>0</v>
      </c>
      <c r="M336" s="438">
        <f>'South Andaman'!M336+'North Andaman'!M336+Nicobar!M336</f>
        <v>0</v>
      </c>
      <c r="N336" s="636">
        <f>'South Andaman'!N336+'North Andaman'!N336+Nicobar!N336</f>
        <v>0</v>
      </c>
      <c r="O336" s="438">
        <v>0.03</v>
      </c>
      <c r="P336" s="438">
        <f>'South Andaman'!P336+'North Andaman'!P336+Nicobar!P336</f>
        <v>437</v>
      </c>
      <c r="Q336" s="463">
        <f>'South Andaman'!Q336+'North Andaman'!Q336+Nicobar!Q336</f>
        <v>13.11</v>
      </c>
      <c r="R336" s="438">
        <f>'South Andaman'!R336+'North Andaman'!R336+Nicobar!R336</f>
        <v>437</v>
      </c>
      <c r="S336" s="463">
        <f>'South Andaman'!S336+'North Andaman'!S336+Nicobar!S336</f>
        <v>13.11</v>
      </c>
      <c r="T336" s="438">
        <v>0</v>
      </c>
      <c r="U336" s="463">
        <f>'South Andaman'!U336+'North Andaman'!U336+Nicobar!U336</f>
        <v>0</v>
      </c>
      <c r="V336" s="438">
        <f>'South Andaman'!V336+'North Andaman'!V336+Nicobar!V336</f>
        <v>0</v>
      </c>
      <c r="W336" s="636">
        <f>'South Andaman'!W336+'North Andaman'!W336+Nicobar!W336</f>
        <v>0</v>
      </c>
      <c r="X336" s="438">
        <v>0.03</v>
      </c>
      <c r="Y336" s="438">
        <f>SUM('South Andaman:Nicobar'!Y336)</f>
        <v>413</v>
      </c>
      <c r="Z336" s="463">
        <f t="shared" ref="Z336" si="223">X336*Y336</f>
        <v>12.389999999999999</v>
      </c>
      <c r="AA336" s="438">
        <f t="shared" ref="AA336" si="224">Y336+V336+T336</f>
        <v>413</v>
      </c>
      <c r="AB336" s="463">
        <f t="shared" ref="AB336" si="225">Z336+W336+U336</f>
        <v>12.389999999999999</v>
      </c>
      <c r="AC336" s="471" t="s">
        <v>494</v>
      </c>
      <c r="AD336" s="364">
        <f>SUM('South Andaman:Nicobar'!AB336)</f>
        <v>12.389999999999999</v>
      </c>
    </row>
    <row r="337" spans="1:30" s="362" customFormat="1">
      <c r="A337" s="364"/>
      <c r="B337" s="434" t="s">
        <v>36</v>
      </c>
      <c r="C337" s="434">
        <f>'South Andaman'!C337+'North Andaman'!C337+Nicobar!C337</f>
        <v>457</v>
      </c>
      <c r="D337" s="467">
        <f>'South Andaman'!D337+'North Andaman'!D337+Nicobar!D337</f>
        <v>13.71</v>
      </c>
      <c r="E337" s="434">
        <f>'South Andaman'!E337+'North Andaman'!E337+Nicobar!E337</f>
        <v>457</v>
      </c>
      <c r="F337" s="467">
        <f>'South Andaman'!F337+'North Andaman'!F337+Nicobar!F337</f>
        <v>4.7200000000000006</v>
      </c>
      <c r="G337" s="463">
        <f t="shared" ref="G337" si="226">E337/C337*100</f>
        <v>100</v>
      </c>
      <c r="H337" s="463">
        <f>F337/D337*100</f>
        <v>34.427425237053249</v>
      </c>
      <c r="I337" s="435">
        <f>'South Andaman'!I337+'North Andaman'!I337+Nicobar!I337</f>
        <v>0</v>
      </c>
      <c r="J337" s="467">
        <f>'South Andaman'!J337+'North Andaman'!J337+Nicobar!J337</f>
        <v>8.99</v>
      </c>
      <c r="K337" s="434">
        <f>'South Andaman'!K337+'North Andaman'!K337+Nicobar!K337</f>
        <v>0</v>
      </c>
      <c r="L337" s="467">
        <f>'South Andaman'!L337+'North Andaman'!L337+Nicobar!L337</f>
        <v>0</v>
      </c>
      <c r="M337" s="434">
        <f>'South Andaman'!M337+'North Andaman'!M337+Nicobar!M337</f>
        <v>0</v>
      </c>
      <c r="N337" s="538">
        <f>'South Andaman'!N337+'North Andaman'!N337+Nicobar!N337</f>
        <v>0</v>
      </c>
      <c r="O337" s="434"/>
      <c r="P337" s="434">
        <f>'South Andaman'!P337+'North Andaman'!P337+Nicobar!P337</f>
        <v>437</v>
      </c>
      <c r="Q337" s="467">
        <f>'South Andaman'!Q337+'North Andaman'!Q337+Nicobar!Q337</f>
        <v>13.11</v>
      </c>
      <c r="R337" s="434">
        <f>'South Andaman'!R337+'North Andaman'!R337+Nicobar!R337</f>
        <v>437</v>
      </c>
      <c r="S337" s="467">
        <f>'South Andaman'!S337+'North Andaman'!S337+Nicobar!S337</f>
        <v>13.11</v>
      </c>
      <c r="T337" s="434">
        <f>'South Andaman'!T337+'North Andaman'!T337+Nicobar!T337</f>
        <v>0</v>
      </c>
      <c r="U337" s="467">
        <f>'South Andaman'!U337+'North Andaman'!U337+Nicobar!U337</f>
        <v>0</v>
      </c>
      <c r="V337" s="434">
        <f>'South Andaman'!V337+'North Andaman'!V337+Nicobar!V337</f>
        <v>0</v>
      </c>
      <c r="W337" s="538">
        <f>'South Andaman'!W337+'North Andaman'!W337+Nicobar!W337</f>
        <v>0</v>
      </c>
      <c r="X337" s="434"/>
      <c r="Y337" s="434">
        <f>SUM(Y336)</f>
        <v>413</v>
      </c>
      <c r="Z337" s="467">
        <f t="shared" ref="Z337" si="227">SUM(Z336)</f>
        <v>12.389999999999999</v>
      </c>
      <c r="AA337" s="434">
        <f t="shared" ref="AA337" si="228">SUM(AA336)</f>
        <v>413</v>
      </c>
      <c r="AB337" s="467">
        <f t="shared" ref="AB337" si="229">SUM(AB336)</f>
        <v>12.389999999999999</v>
      </c>
      <c r="AC337" s="436"/>
      <c r="AD337" s="364">
        <f>SUM('South Andaman:Nicobar'!AB337)</f>
        <v>12.389999999999999</v>
      </c>
    </row>
    <row r="338" spans="1:30" s="362" customFormat="1" ht="37.5">
      <c r="A338" s="375">
        <v>21</v>
      </c>
      <c r="B338" s="371" t="s">
        <v>104</v>
      </c>
      <c r="C338" s="434"/>
      <c r="D338" s="467"/>
      <c r="E338" s="434"/>
      <c r="F338" s="467"/>
      <c r="G338" s="467"/>
      <c r="H338" s="467"/>
      <c r="I338" s="435"/>
      <c r="J338" s="467"/>
      <c r="K338" s="434"/>
      <c r="L338" s="467"/>
      <c r="M338" s="434"/>
      <c r="N338" s="538"/>
      <c r="O338" s="498"/>
      <c r="P338" s="434"/>
      <c r="Q338" s="467"/>
      <c r="R338" s="434"/>
      <c r="S338" s="467"/>
      <c r="T338" s="434"/>
      <c r="U338" s="467"/>
      <c r="V338" s="434"/>
      <c r="W338" s="538"/>
      <c r="X338" s="498"/>
      <c r="Y338" s="434"/>
      <c r="Z338" s="467"/>
      <c r="AA338" s="434"/>
      <c r="AB338" s="467"/>
      <c r="AC338" s="374"/>
      <c r="AD338" s="364">
        <f>SUM('South Andaman:Nicobar'!AB338)</f>
        <v>0</v>
      </c>
    </row>
    <row r="339" spans="1:30" s="362" customFormat="1" ht="25.5" customHeight="1">
      <c r="A339" s="370">
        <v>21.01</v>
      </c>
      <c r="B339" s="377" t="s">
        <v>105</v>
      </c>
      <c r="C339" s="438">
        <f>'South Andaman'!C339+'North Andaman'!C339+Nicobar!C339</f>
        <v>3</v>
      </c>
      <c r="D339" s="463">
        <f>'South Andaman'!D339+'North Andaman'!D339+Nicobar!D339</f>
        <v>37.5</v>
      </c>
      <c r="E339" s="438">
        <f>'South Andaman'!E339+'North Andaman'!E339+Nicobar!E339</f>
        <v>0</v>
      </c>
      <c r="F339" s="463">
        <f>'South Andaman'!F339+'North Andaman'!F339+Nicobar!F339</f>
        <v>0</v>
      </c>
      <c r="G339" s="463">
        <f t="shared" ref="G339:G343" si="230">E339/C339*100</f>
        <v>0</v>
      </c>
      <c r="H339" s="463">
        <f t="shared" ref="H339:H343" si="231">F339/D339*100</f>
        <v>0</v>
      </c>
      <c r="I339" s="499">
        <f t="shared" ref="I339:I342" si="232">C339-E339</f>
        <v>3</v>
      </c>
      <c r="J339" s="463">
        <f t="shared" ref="J339:J342" si="233">D339-F339</f>
        <v>37.5</v>
      </c>
      <c r="K339" s="438">
        <f>'South Andaman'!K339+'North Andaman'!K339+Nicobar!K339</f>
        <v>0</v>
      </c>
      <c r="L339" s="463">
        <f>'South Andaman'!L339+'North Andaman'!L339+Nicobar!L339</f>
        <v>0</v>
      </c>
      <c r="M339" s="438">
        <f>'South Andaman'!M339+'North Andaman'!M339+Nicobar!M339</f>
        <v>0</v>
      </c>
      <c r="N339" s="636">
        <f>'South Andaman'!N339+'North Andaman'!N339+Nicobar!N339</f>
        <v>0</v>
      </c>
      <c r="O339" s="463">
        <v>12.5</v>
      </c>
      <c r="P339" s="438">
        <f>'South Andaman'!P339+'North Andaman'!P339+Nicobar!P339</f>
        <v>3</v>
      </c>
      <c r="Q339" s="463">
        <f>'South Andaman'!Q339+'North Andaman'!Q339+Nicobar!Q339</f>
        <v>37.5</v>
      </c>
      <c r="R339" s="438">
        <f>'South Andaman'!R339+'North Andaman'!R339+Nicobar!R339</f>
        <v>3</v>
      </c>
      <c r="S339" s="463">
        <f>'South Andaman'!S339+'North Andaman'!S339+Nicobar!S339</f>
        <v>37.5</v>
      </c>
      <c r="T339" s="438">
        <v>0</v>
      </c>
      <c r="U339" s="463"/>
      <c r="V339" s="438">
        <f>'South Andaman'!V339+'North Andaman'!V339+Nicobar!V339</f>
        <v>0</v>
      </c>
      <c r="W339" s="636">
        <f>'South Andaman'!W339+'North Andaman'!W339+Nicobar!W339</f>
        <v>0</v>
      </c>
      <c r="X339" s="463">
        <v>12.5</v>
      </c>
      <c r="Y339" s="438">
        <f>SUM('South Andaman:Nicobar'!Y339)</f>
        <v>3</v>
      </c>
      <c r="Z339" s="463">
        <f t="shared" ref="Z339:Z342" si="234">X339*Y339</f>
        <v>37.5</v>
      </c>
      <c r="AA339" s="438">
        <f t="shared" ref="AA339:AA342" si="235">Y339+V339+T339</f>
        <v>3</v>
      </c>
      <c r="AB339" s="463">
        <f t="shared" ref="AB339:AB342" si="236">Z339+W339+U339</f>
        <v>37.5</v>
      </c>
      <c r="AC339" s="707" t="s">
        <v>553</v>
      </c>
      <c r="AD339" s="364">
        <f>SUM('South Andaman:Nicobar'!AB339)</f>
        <v>37.5</v>
      </c>
    </row>
    <row r="340" spans="1:30" s="362" customFormat="1" ht="37.5">
      <c r="A340" s="370">
        <v>21.02</v>
      </c>
      <c r="B340" s="377" t="s">
        <v>106</v>
      </c>
      <c r="C340" s="438">
        <f>'South Andaman'!C340+'North Andaman'!C340+Nicobar!C340</f>
        <v>3</v>
      </c>
      <c r="D340" s="463">
        <f>'South Andaman'!D340+'North Andaman'!D340+Nicobar!D340</f>
        <v>37.5</v>
      </c>
      <c r="E340" s="438">
        <f>'South Andaman'!E340+'North Andaman'!E340+Nicobar!E340</f>
        <v>0</v>
      </c>
      <c r="F340" s="463">
        <f>'South Andaman'!F340+'North Andaman'!F340+Nicobar!F340</f>
        <v>0</v>
      </c>
      <c r="G340" s="463">
        <f t="shared" si="230"/>
        <v>0</v>
      </c>
      <c r="H340" s="463">
        <f t="shared" si="231"/>
        <v>0</v>
      </c>
      <c r="I340" s="499">
        <f t="shared" si="232"/>
        <v>3</v>
      </c>
      <c r="J340" s="463">
        <f t="shared" si="233"/>
        <v>37.5</v>
      </c>
      <c r="K340" s="438">
        <f>'South Andaman'!K340+'North Andaman'!K340+Nicobar!K340</f>
        <v>0</v>
      </c>
      <c r="L340" s="463">
        <f>'South Andaman'!L340+'North Andaman'!L340+Nicobar!L340</f>
        <v>0</v>
      </c>
      <c r="M340" s="438">
        <f>'South Andaman'!M340+'North Andaman'!M340+Nicobar!M340</f>
        <v>0</v>
      </c>
      <c r="N340" s="636">
        <f>'South Andaman'!N340+'North Andaman'!N340+Nicobar!N340</f>
        <v>0</v>
      </c>
      <c r="O340" s="463">
        <v>12.5</v>
      </c>
      <c r="P340" s="438">
        <f>'South Andaman'!P340+'North Andaman'!P340+Nicobar!P340</f>
        <v>3</v>
      </c>
      <c r="Q340" s="463">
        <f>'South Andaman'!Q340+'North Andaman'!Q340+Nicobar!Q340</f>
        <v>37.5</v>
      </c>
      <c r="R340" s="438">
        <f>'South Andaman'!R340+'North Andaman'!R340+Nicobar!R340</f>
        <v>3</v>
      </c>
      <c r="S340" s="463">
        <f>'South Andaman'!S340+'North Andaman'!S340+Nicobar!S340</f>
        <v>37.5</v>
      </c>
      <c r="T340" s="438">
        <v>0</v>
      </c>
      <c r="U340" s="463">
        <f>'South Andaman'!U340+'North Andaman'!U340+Nicobar!U340</f>
        <v>0</v>
      </c>
      <c r="V340" s="438">
        <f>'South Andaman'!V340+'North Andaman'!V340+Nicobar!V340</f>
        <v>0</v>
      </c>
      <c r="W340" s="636">
        <f>'South Andaman'!W340+'North Andaman'!W340+Nicobar!W340</f>
        <v>0</v>
      </c>
      <c r="X340" s="463">
        <v>12.5</v>
      </c>
      <c r="Y340" s="438">
        <f>SUM('South Andaman:Nicobar'!Y340)</f>
        <v>3</v>
      </c>
      <c r="Z340" s="463">
        <f t="shared" si="234"/>
        <v>37.5</v>
      </c>
      <c r="AA340" s="438">
        <f t="shared" si="235"/>
        <v>3</v>
      </c>
      <c r="AB340" s="463">
        <f t="shared" si="236"/>
        <v>37.5</v>
      </c>
      <c r="AC340" s="708"/>
      <c r="AD340" s="364">
        <f>SUM('South Andaman:Nicobar'!AB340)</f>
        <v>37.5</v>
      </c>
    </row>
    <row r="341" spans="1:30" s="362" customFormat="1" ht="48" customHeight="1">
      <c r="A341" s="370">
        <f t="shared" ref="A341:A342" si="237">+A340+0.01</f>
        <v>21.03</v>
      </c>
      <c r="B341" s="377" t="s">
        <v>107</v>
      </c>
      <c r="C341" s="438">
        <f>'South Andaman'!C341+'North Andaman'!C341+Nicobar!C341</f>
        <v>3</v>
      </c>
      <c r="D341" s="463">
        <f>'South Andaman'!D341+'North Andaman'!D341+Nicobar!D341</f>
        <v>37.5</v>
      </c>
      <c r="E341" s="438">
        <f>'South Andaman'!E341+'North Andaman'!E341+Nicobar!E341</f>
        <v>0</v>
      </c>
      <c r="F341" s="463">
        <f>'South Andaman'!F341+'North Andaman'!F341+Nicobar!F341</f>
        <v>0</v>
      </c>
      <c r="G341" s="463">
        <f t="shared" si="230"/>
        <v>0</v>
      </c>
      <c r="H341" s="463">
        <f t="shared" si="231"/>
        <v>0</v>
      </c>
      <c r="I341" s="499">
        <f t="shared" si="232"/>
        <v>3</v>
      </c>
      <c r="J341" s="463">
        <f t="shared" si="233"/>
        <v>37.5</v>
      </c>
      <c r="K341" s="438">
        <f>'South Andaman'!K341+'North Andaman'!K341+Nicobar!K341</f>
        <v>0</v>
      </c>
      <c r="L341" s="463">
        <f>'South Andaman'!L341+'North Andaman'!L341+Nicobar!L341</f>
        <v>0</v>
      </c>
      <c r="M341" s="438">
        <f>'South Andaman'!M341+'North Andaman'!M341+Nicobar!M341</f>
        <v>0</v>
      </c>
      <c r="N341" s="636">
        <f>'South Andaman'!N341+'North Andaman'!N341+Nicobar!N341</f>
        <v>0</v>
      </c>
      <c r="O341" s="463">
        <v>12.5</v>
      </c>
      <c r="P341" s="438">
        <f>'South Andaman'!P341+'North Andaman'!P341+Nicobar!P341</f>
        <v>3</v>
      </c>
      <c r="Q341" s="463">
        <f>'South Andaman'!Q341+'North Andaman'!Q341+Nicobar!Q341</f>
        <v>37.5</v>
      </c>
      <c r="R341" s="438">
        <f>'South Andaman'!R341+'North Andaman'!R341+Nicobar!R341</f>
        <v>3</v>
      </c>
      <c r="S341" s="463">
        <f>'South Andaman'!S341+'North Andaman'!S341+Nicobar!S341</f>
        <v>37.5</v>
      </c>
      <c r="T341" s="438">
        <v>0</v>
      </c>
      <c r="U341" s="463"/>
      <c r="V341" s="438">
        <f>'South Andaman'!V341+'North Andaman'!V341+Nicobar!V341</f>
        <v>0</v>
      </c>
      <c r="W341" s="636">
        <f>'South Andaman'!W341+'North Andaman'!W341+Nicobar!W341</f>
        <v>0</v>
      </c>
      <c r="X341" s="463">
        <v>12.5</v>
      </c>
      <c r="Y341" s="438">
        <f>SUM('South Andaman:Nicobar'!Y341)</f>
        <v>3</v>
      </c>
      <c r="Z341" s="463">
        <f t="shared" si="234"/>
        <v>37.5</v>
      </c>
      <c r="AA341" s="438">
        <f t="shared" si="235"/>
        <v>3</v>
      </c>
      <c r="AB341" s="463">
        <f t="shared" si="236"/>
        <v>37.5</v>
      </c>
      <c r="AC341" s="708"/>
      <c r="AD341" s="364">
        <f>SUM('South Andaman:Nicobar'!AB341)</f>
        <v>37.5</v>
      </c>
    </row>
    <row r="342" spans="1:30" s="362" customFormat="1" ht="55.5" customHeight="1">
      <c r="A342" s="370">
        <f t="shared" si="237"/>
        <v>21.040000000000003</v>
      </c>
      <c r="B342" s="377" t="s">
        <v>108</v>
      </c>
      <c r="C342" s="438">
        <f>'South Andaman'!C342+'North Andaman'!C342+Nicobar!C342</f>
        <v>3</v>
      </c>
      <c r="D342" s="463">
        <f>'South Andaman'!D342+'North Andaman'!D342+Nicobar!D342</f>
        <v>37.5</v>
      </c>
      <c r="E342" s="438">
        <f>'South Andaman'!E342+'North Andaman'!E342+Nicobar!E342</f>
        <v>0</v>
      </c>
      <c r="F342" s="463">
        <f>'South Andaman'!F342+'North Andaman'!F342+Nicobar!F342</f>
        <v>0</v>
      </c>
      <c r="G342" s="463">
        <f t="shared" si="230"/>
        <v>0</v>
      </c>
      <c r="H342" s="463">
        <f t="shared" si="231"/>
        <v>0</v>
      </c>
      <c r="I342" s="499">
        <f t="shared" si="232"/>
        <v>3</v>
      </c>
      <c r="J342" s="463">
        <f t="shared" si="233"/>
        <v>37.5</v>
      </c>
      <c r="K342" s="438">
        <f>'South Andaman'!K342+'North Andaman'!K342+Nicobar!K342</f>
        <v>0</v>
      </c>
      <c r="L342" s="463">
        <f>'South Andaman'!L342+'North Andaman'!L342+Nicobar!L342</f>
        <v>0</v>
      </c>
      <c r="M342" s="438">
        <f>'South Andaman'!M342+'North Andaman'!M342+Nicobar!M342</f>
        <v>0</v>
      </c>
      <c r="N342" s="636">
        <f>'South Andaman'!N342+'North Andaman'!N342+Nicobar!N342</f>
        <v>0</v>
      </c>
      <c r="O342" s="463">
        <v>12.5</v>
      </c>
      <c r="P342" s="438">
        <f>'South Andaman'!P342+'North Andaman'!P342+Nicobar!P342</f>
        <v>3</v>
      </c>
      <c r="Q342" s="463">
        <f>'South Andaman'!Q342+'North Andaman'!Q342+Nicobar!Q342</f>
        <v>37.5</v>
      </c>
      <c r="R342" s="438">
        <f>'South Andaman'!R342+'North Andaman'!R342+Nicobar!R342</f>
        <v>3</v>
      </c>
      <c r="S342" s="463">
        <f>'South Andaman'!S342+'North Andaman'!S342+Nicobar!S342</f>
        <v>37.5</v>
      </c>
      <c r="T342" s="438">
        <v>0</v>
      </c>
      <c r="U342" s="463">
        <f>'South Andaman'!U342+'North Andaman'!U342+Nicobar!U342</f>
        <v>0</v>
      </c>
      <c r="V342" s="438">
        <f>'South Andaman'!V342+'North Andaman'!V342+Nicobar!V342</f>
        <v>0</v>
      </c>
      <c r="W342" s="636">
        <f>'South Andaman'!W342+'North Andaman'!W342+Nicobar!W342</f>
        <v>0</v>
      </c>
      <c r="X342" s="463">
        <v>12.5</v>
      </c>
      <c r="Y342" s="438">
        <f>SUM('South Andaman:Nicobar'!Y342)</f>
        <v>3</v>
      </c>
      <c r="Z342" s="463">
        <f t="shared" si="234"/>
        <v>37.5</v>
      </c>
      <c r="AA342" s="438">
        <f t="shared" si="235"/>
        <v>3</v>
      </c>
      <c r="AB342" s="463">
        <f t="shared" si="236"/>
        <v>37.5</v>
      </c>
      <c r="AC342" s="709"/>
      <c r="AD342" s="364">
        <f>SUM('South Andaman:Nicobar'!AB342)</f>
        <v>37.5</v>
      </c>
    </row>
    <row r="343" spans="1:30" s="362" customFormat="1">
      <c r="A343" s="364"/>
      <c r="B343" s="434" t="s">
        <v>36</v>
      </c>
      <c r="C343" s="434">
        <f>'South Andaman'!C343+'North Andaman'!C343+Nicobar!C343</f>
        <v>12</v>
      </c>
      <c r="D343" s="467">
        <f>'South Andaman'!D343+'North Andaman'!D343+Nicobar!D343</f>
        <v>150</v>
      </c>
      <c r="E343" s="434">
        <f>'South Andaman'!E343+'North Andaman'!E343+Nicobar!E343</f>
        <v>0</v>
      </c>
      <c r="F343" s="467">
        <f>'South Andaman'!F343+'North Andaman'!F343+Nicobar!F343</f>
        <v>0</v>
      </c>
      <c r="G343" s="467">
        <f t="shared" si="230"/>
        <v>0</v>
      </c>
      <c r="H343" s="463">
        <f t="shared" si="231"/>
        <v>0</v>
      </c>
      <c r="I343" s="435">
        <f>'South Andaman'!I343+'North Andaman'!I343+Nicobar!I343</f>
        <v>12</v>
      </c>
      <c r="J343" s="467">
        <f>'South Andaman'!J343+'North Andaman'!J343+Nicobar!J343</f>
        <v>150</v>
      </c>
      <c r="K343" s="434">
        <f>'South Andaman'!K343+'North Andaman'!K343+Nicobar!K343</f>
        <v>0</v>
      </c>
      <c r="L343" s="467">
        <f>'South Andaman'!L343+'North Andaman'!L343+Nicobar!L343</f>
        <v>0</v>
      </c>
      <c r="M343" s="434">
        <f>'South Andaman'!M343+'North Andaman'!M343+Nicobar!M343</f>
        <v>0</v>
      </c>
      <c r="N343" s="538">
        <f>'South Andaman'!N343+'North Andaman'!N343+Nicobar!N343</f>
        <v>0</v>
      </c>
      <c r="O343" s="434"/>
      <c r="P343" s="434">
        <f>P342</f>
        <v>3</v>
      </c>
      <c r="Q343" s="467">
        <f>'South Andaman'!Q343+'North Andaman'!Q343+Nicobar!Q343</f>
        <v>150</v>
      </c>
      <c r="R343" s="434">
        <f>R339</f>
        <v>3</v>
      </c>
      <c r="S343" s="467">
        <f>'South Andaman'!S343+'North Andaman'!S343+Nicobar!S343</f>
        <v>150</v>
      </c>
      <c r="T343" s="434">
        <f>'South Andaman'!T343+'North Andaman'!T343+Nicobar!T343</f>
        <v>0</v>
      </c>
      <c r="U343" s="467"/>
      <c r="V343" s="434">
        <f>'South Andaman'!V343+'North Andaman'!V343+Nicobar!V343</f>
        <v>0</v>
      </c>
      <c r="W343" s="538">
        <f>'South Andaman'!W343+'North Andaman'!W343+Nicobar!W343</f>
        <v>0</v>
      </c>
      <c r="X343" s="434"/>
      <c r="Y343" s="434">
        <f>SUM(Y342)</f>
        <v>3</v>
      </c>
      <c r="Z343" s="467">
        <f>SUM(Z339:Z342)</f>
        <v>150</v>
      </c>
      <c r="AA343" s="434">
        <f>SUM(AA342)</f>
        <v>3</v>
      </c>
      <c r="AB343" s="467">
        <f>SUM(AB339:AB342)</f>
        <v>150</v>
      </c>
      <c r="AC343" s="436"/>
      <c r="AD343" s="364">
        <f>SUM('South Andaman:Nicobar'!AB343)</f>
        <v>150</v>
      </c>
    </row>
    <row r="344" spans="1:30" s="362" customFormat="1">
      <c r="A344" s="375">
        <v>22</v>
      </c>
      <c r="B344" s="371" t="s">
        <v>109</v>
      </c>
      <c r="C344" s="434"/>
      <c r="D344" s="467"/>
      <c r="E344" s="434"/>
      <c r="F344" s="467"/>
      <c r="G344" s="467"/>
      <c r="H344" s="467"/>
      <c r="I344" s="435"/>
      <c r="J344" s="467"/>
      <c r="K344" s="434"/>
      <c r="L344" s="467"/>
      <c r="M344" s="434"/>
      <c r="N344" s="538"/>
      <c r="O344" s="498"/>
      <c r="P344" s="434"/>
      <c r="Q344" s="467"/>
      <c r="R344" s="434"/>
      <c r="S344" s="467"/>
      <c r="T344" s="434"/>
      <c r="U344" s="467"/>
      <c r="V344" s="434"/>
      <c r="W344" s="538"/>
      <c r="X344" s="498"/>
      <c r="Y344" s="434"/>
      <c r="Z344" s="467"/>
      <c r="AA344" s="434"/>
      <c r="AB344" s="467"/>
      <c r="AC344" s="374"/>
      <c r="AD344" s="364">
        <f>SUM('South Andaman:Nicobar'!AB344)</f>
        <v>0</v>
      </c>
    </row>
    <row r="345" spans="1:30" s="362" customFormat="1">
      <c r="A345" s="370">
        <v>22.01</v>
      </c>
      <c r="B345" s="377" t="s">
        <v>110</v>
      </c>
      <c r="C345" s="438"/>
      <c r="D345" s="463"/>
      <c r="E345" s="438"/>
      <c r="F345" s="463"/>
      <c r="G345" s="463"/>
      <c r="H345" s="463"/>
      <c r="I345" s="499"/>
      <c r="J345" s="463"/>
      <c r="K345" s="438"/>
      <c r="L345" s="463"/>
      <c r="M345" s="438"/>
      <c r="N345" s="636"/>
      <c r="O345" s="466"/>
      <c r="P345" s="438"/>
      <c r="Q345" s="463"/>
      <c r="R345" s="438"/>
      <c r="S345" s="463"/>
      <c r="T345" s="438"/>
      <c r="U345" s="463"/>
      <c r="V345" s="438"/>
      <c r="W345" s="636"/>
      <c r="X345" s="466"/>
      <c r="Y345" s="438"/>
      <c r="Z345" s="463"/>
      <c r="AA345" s="438"/>
      <c r="AB345" s="463"/>
      <c r="AC345" s="380"/>
      <c r="AD345" s="364">
        <f>SUM('South Andaman:Nicobar'!AB345)</f>
        <v>0</v>
      </c>
    </row>
    <row r="346" spans="1:30" s="362" customFormat="1" ht="37.5">
      <c r="A346" s="370">
        <v>22.02</v>
      </c>
      <c r="B346" s="377" t="s">
        <v>111</v>
      </c>
      <c r="C346" s="438">
        <f>'South Andaman'!C346+'North Andaman'!C346+Nicobar!C346</f>
        <v>1980</v>
      </c>
      <c r="D346" s="463">
        <f>'South Andaman'!D346+'North Andaman'!D346+Nicobar!D346</f>
        <v>5.9399999999999995</v>
      </c>
      <c r="E346" s="438">
        <f>'South Andaman'!E346+'North Andaman'!E346+Nicobar!E346</f>
        <v>0</v>
      </c>
      <c r="F346" s="463">
        <f>'South Andaman'!F346+'North Andaman'!F346+Nicobar!F346</f>
        <v>0</v>
      </c>
      <c r="G346" s="463">
        <f t="shared" ref="G346:G347" si="238">E346/C346*100</f>
        <v>0</v>
      </c>
      <c r="H346" s="463">
        <f t="shared" ref="H346:H347" si="239">F346/D346*100</f>
        <v>0</v>
      </c>
      <c r="I346" s="499">
        <f t="shared" ref="I346" si="240">C346-E346</f>
        <v>1980</v>
      </c>
      <c r="J346" s="463">
        <f t="shared" ref="J346" si="241">D346-F346</f>
        <v>5.9399999999999995</v>
      </c>
      <c r="K346" s="438">
        <f>'South Andaman'!K346+'North Andaman'!K346+Nicobar!K346</f>
        <v>0</v>
      </c>
      <c r="L346" s="463">
        <f>'South Andaman'!L346+'North Andaman'!L346+Nicobar!L346</f>
        <v>0</v>
      </c>
      <c r="M346" s="438">
        <f>'South Andaman'!M346+'North Andaman'!M346+Nicobar!M346</f>
        <v>0</v>
      </c>
      <c r="N346" s="636">
        <f>'South Andaman'!N346+'North Andaman'!N346+Nicobar!N346</f>
        <v>0</v>
      </c>
      <c r="O346" s="438">
        <v>3.0000000000000001E-3</v>
      </c>
      <c r="P346" s="438">
        <f>'South Andaman'!P346+'North Andaman'!P346+Nicobar!P346</f>
        <v>1980</v>
      </c>
      <c r="Q346" s="463">
        <f>'South Andaman'!Q346+'North Andaman'!Q346+Nicobar!Q346</f>
        <v>5.9399999999999995</v>
      </c>
      <c r="R346" s="438">
        <f>'South Andaman'!R346+'North Andaman'!R346+Nicobar!R346</f>
        <v>1980</v>
      </c>
      <c r="S346" s="463">
        <f>'South Andaman'!S346+'North Andaman'!S346+Nicobar!S346</f>
        <v>5.9399999999999995</v>
      </c>
      <c r="T346" s="438">
        <v>0</v>
      </c>
      <c r="U346" s="463">
        <f>'South Andaman'!U346+'North Andaman'!U346+Nicobar!U346</f>
        <v>0</v>
      </c>
      <c r="V346" s="438">
        <f>'South Andaman'!V346+'North Andaman'!V346+Nicobar!V346</f>
        <v>0</v>
      </c>
      <c r="W346" s="636">
        <f>'South Andaman'!W346+'North Andaman'!W346+Nicobar!W346</f>
        <v>0</v>
      </c>
      <c r="X346" s="438">
        <v>3.0000000000000001E-3</v>
      </c>
      <c r="Y346" s="438">
        <f>SUM('South Andaman:Nicobar'!Y346)</f>
        <v>1980</v>
      </c>
      <c r="Z346" s="463">
        <f>SUM('South Andaman:Nicobar'!Z346)</f>
        <v>5.9399999999999995</v>
      </c>
      <c r="AA346" s="438">
        <f t="shared" ref="AA346" si="242">Y346+V346+T346</f>
        <v>1980</v>
      </c>
      <c r="AB346" s="463">
        <f t="shared" ref="AB346" si="243">Z346+W346+U346</f>
        <v>5.9399999999999995</v>
      </c>
      <c r="AC346" s="380" t="s">
        <v>526</v>
      </c>
      <c r="AD346" s="364">
        <f>SUM('South Andaman:Nicobar'!AB346)</f>
        <v>5.9399999999999995</v>
      </c>
    </row>
    <row r="347" spans="1:30" s="362" customFormat="1">
      <c r="A347" s="364"/>
      <c r="B347" s="395" t="s">
        <v>16</v>
      </c>
      <c r="C347" s="434">
        <f>'South Andaman'!C347+'North Andaman'!C347+Nicobar!C347</f>
        <v>1980</v>
      </c>
      <c r="D347" s="467">
        <f>'South Andaman'!D347+'North Andaman'!D347+Nicobar!D347</f>
        <v>5.9399999999999995</v>
      </c>
      <c r="E347" s="434">
        <f>'South Andaman'!E347+'North Andaman'!E347+Nicobar!E347</f>
        <v>0</v>
      </c>
      <c r="F347" s="467">
        <f>'South Andaman'!F347+'North Andaman'!F347+Nicobar!F347</f>
        <v>0</v>
      </c>
      <c r="G347" s="467">
        <f t="shared" si="238"/>
        <v>0</v>
      </c>
      <c r="H347" s="467">
        <f t="shared" si="239"/>
        <v>0</v>
      </c>
      <c r="I347" s="435">
        <f>'South Andaman'!I347+'North Andaman'!I347+Nicobar!I347</f>
        <v>1980</v>
      </c>
      <c r="J347" s="467">
        <f>'South Andaman'!J347+'North Andaman'!J347+Nicobar!J347</f>
        <v>5.9399999999999995</v>
      </c>
      <c r="K347" s="434">
        <f>'South Andaman'!K347+'North Andaman'!K347+Nicobar!K347</f>
        <v>0</v>
      </c>
      <c r="L347" s="467">
        <f>'South Andaman'!L347+'North Andaman'!L347+Nicobar!L347</f>
        <v>0</v>
      </c>
      <c r="M347" s="434">
        <f>'South Andaman'!M347+'North Andaman'!M347+Nicobar!M347</f>
        <v>0</v>
      </c>
      <c r="N347" s="538">
        <f>'South Andaman'!N347+'North Andaman'!N347+Nicobar!N347</f>
        <v>0</v>
      </c>
      <c r="O347" s="434"/>
      <c r="P347" s="434">
        <f>'South Andaman'!P347+'North Andaman'!P347+Nicobar!P347</f>
        <v>1980</v>
      </c>
      <c r="Q347" s="467">
        <f>'South Andaman'!Q347+'North Andaman'!Q347+Nicobar!Q347</f>
        <v>5.9399999999999995</v>
      </c>
      <c r="R347" s="434">
        <f>'South Andaman'!R347+'North Andaman'!R347+Nicobar!R347</f>
        <v>1980</v>
      </c>
      <c r="S347" s="467">
        <f>'South Andaman'!S347+'North Andaman'!S347+Nicobar!S347</f>
        <v>5.9399999999999995</v>
      </c>
      <c r="T347" s="434">
        <f>'South Andaman'!T347+'North Andaman'!T347+Nicobar!T347</f>
        <v>0</v>
      </c>
      <c r="U347" s="467">
        <f>'South Andaman'!U347+'North Andaman'!U347+Nicobar!U347</f>
        <v>0</v>
      </c>
      <c r="V347" s="434">
        <f>'South Andaman'!V347+'North Andaman'!V347+Nicobar!V347</f>
        <v>0</v>
      </c>
      <c r="W347" s="538">
        <f>'South Andaman'!W347+'North Andaman'!W347+Nicobar!W347</f>
        <v>0</v>
      </c>
      <c r="X347" s="434"/>
      <c r="Y347" s="434">
        <f>SUM(Y345:Y346)</f>
        <v>1980</v>
      </c>
      <c r="Z347" s="467">
        <f t="shared" ref="Z347:AB347" si="244">SUM(Z345:Z346)</f>
        <v>5.9399999999999995</v>
      </c>
      <c r="AA347" s="434">
        <f t="shared" si="244"/>
        <v>1980</v>
      </c>
      <c r="AB347" s="467">
        <f t="shared" si="244"/>
        <v>5.9399999999999995</v>
      </c>
      <c r="AC347" s="397"/>
      <c r="AD347" s="364">
        <f>SUM('South Andaman:Nicobar'!AB347)</f>
        <v>5.9399999999999995</v>
      </c>
    </row>
    <row r="348" spans="1:30" s="362" customFormat="1" ht="37.5">
      <c r="A348" s="364" t="s">
        <v>100</v>
      </c>
      <c r="B348" s="371" t="s">
        <v>112</v>
      </c>
      <c r="C348" s="434"/>
      <c r="D348" s="467"/>
      <c r="E348" s="434"/>
      <c r="F348" s="467"/>
      <c r="G348" s="467"/>
      <c r="H348" s="467"/>
      <c r="I348" s="435"/>
      <c r="J348" s="467"/>
      <c r="K348" s="434"/>
      <c r="L348" s="467"/>
      <c r="M348" s="434"/>
      <c r="N348" s="538"/>
      <c r="O348" s="498"/>
      <c r="P348" s="434"/>
      <c r="Q348" s="467"/>
      <c r="R348" s="434"/>
      <c r="S348" s="467"/>
      <c r="T348" s="434"/>
      <c r="U348" s="467"/>
      <c r="V348" s="434"/>
      <c r="W348" s="538"/>
      <c r="X348" s="498"/>
      <c r="Y348" s="434"/>
      <c r="Z348" s="467"/>
      <c r="AA348" s="434"/>
      <c r="AB348" s="467"/>
      <c r="AC348" s="374"/>
      <c r="AD348" s="364">
        <f>SUM('South Andaman:Nicobar'!AB348)</f>
        <v>0</v>
      </c>
    </row>
    <row r="349" spans="1:30" s="362" customFormat="1" ht="37.5">
      <c r="A349" s="375">
        <v>23</v>
      </c>
      <c r="B349" s="371" t="s">
        <v>113</v>
      </c>
      <c r="C349" s="434"/>
      <c r="D349" s="467"/>
      <c r="E349" s="434"/>
      <c r="F349" s="467"/>
      <c r="G349" s="467"/>
      <c r="H349" s="467"/>
      <c r="I349" s="435"/>
      <c r="J349" s="467"/>
      <c r="K349" s="434"/>
      <c r="L349" s="467"/>
      <c r="M349" s="434"/>
      <c r="N349" s="538"/>
      <c r="O349" s="498"/>
      <c r="P349" s="434"/>
      <c r="Q349" s="467"/>
      <c r="R349" s="434"/>
      <c r="S349" s="467"/>
      <c r="T349" s="434"/>
      <c r="U349" s="467"/>
      <c r="V349" s="434"/>
      <c r="W349" s="538"/>
      <c r="X349" s="498"/>
      <c r="Y349" s="438">
        <f>SUM('South Andaman:Nicobar'!Y349)</f>
        <v>0</v>
      </c>
      <c r="Z349" s="467"/>
      <c r="AA349" s="434"/>
      <c r="AB349" s="467"/>
      <c r="AC349" s="374"/>
      <c r="AD349" s="364">
        <f>SUM('South Andaman:Nicobar'!AB349)</f>
        <v>0</v>
      </c>
    </row>
    <row r="350" spans="1:30" s="362" customFormat="1" ht="37.5">
      <c r="A350" s="370">
        <v>23.01</v>
      </c>
      <c r="B350" s="377" t="s">
        <v>114</v>
      </c>
      <c r="C350" s="438">
        <f>SUM('South Andaman:Nicobar'!C350)</f>
        <v>0</v>
      </c>
      <c r="D350" s="463">
        <f>SUM('South Andaman:Nicobar'!D350)</f>
        <v>0</v>
      </c>
      <c r="E350" s="438">
        <f>SUM('South Andaman:Nicobar'!E350)</f>
        <v>0</v>
      </c>
      <c r="F350" s="463">
        <f>SUM('South Andaman:Nicobar'!F350)</f>
        <v>0</v>
      </c>
      <c r="G350" s="463">
        <v>0</v>
      </c>
      <c r="H350" s="463"/>
      <c r="I350" s="499"/>
      <c r="J350" s="463"/>
      <c r="K350" s="438"/>
      <c r="L350" s="463"/>
      <c r="M350" s="438"/>
      <c r="N350" s="636">
        <f>'South Andaman'!N350+'North Andaman'!N350+Nicobar!N350</f>
        <v>0</v>
      </c>
      <c r="O350" s="438"/>
      <c r="P350" s="438">
        <f>'South Andaman'!P350+'North Andaman'!P350+Nicobar!P350</f>
        <v>0</v>
      </c>
      <c r="Q350" s="463">
        <f>'South Andaman'!Q350+'North Andaman'!Q350+Nicobar!Q350</f>
        <v>0</v>
      </c>
      <c r="R350" s="438">
        <f>'South Andaman'!R350+'North Andaman'!R350+Nicobar!R350</f>
        <v>0</v>
      </c>
      <c r="S350" s="463">
        <f>'South Andaman'!S350+'North Andaman'!S350+Nicobar!S350</f>
        <v>0</v>
      </c>
      <c r="T350" s="438"/>
      <c r="U350" s="463"/>
      <c r="V350" s="438"/>
      <c r="W350" s="636">
        <f>'South Andaman'!W350+'North Andaman'!W350+Nicobar!W350</f>
        <v>0</v>
      </c>
      <c r="X350" s="438"/>
      <c r="Y350" s="438">
        <f>SUM('South Andaman:Nicobar'!Y350)</f>
        <v>0</v>
      </c>
      <c r="Z350" s="463">
        <f t="shared" ref="Z350:Z376" si="245">X350*Y350</f>
        <v>0</v>
      </c>
      <c r="AA350" s="438">
        <f t="shared" ref="AA350:AA376" si="246">Y350+V350+T350</f>
        <v>0</v>
      </c>
      <c r="AB350" s="463">
        <f t="shared" ref="AB350:AB376" si="247">Z350+W350+U350</f>
        <v>0</v>
      </c>
      <c r="AC350" s="380"/>
      <c r="AD350" s="364">
        <f>SUM('South Andaman:Nicobar'!AB350)</f>
        <v>0</v>
      </c>
    </row>
    <row r="351" spans="1:30" s="362" customFormat="1" ht="37.5">
      <c r="A351" s="370">
        <f>+A350+0.01</f>
        <v>23.020000000000003</v>
      </c>
      <c r="B351" s="377" t="s">
        <v>115</v>
      </c>
      <c r="C351" s="438">
        <f>SUM('South Andaman:Nicobar'!C351)</f>
        <v>0</v>
      </c>
      <c r="D351" s="463">
        <f>SUM('South Andaman:Nicobar'!D351)</f>
        <v>0</v>
      </c>
      <c r="E351" s="438">
        <f>SUM('South Andaman:Nicobar'!E351)</f>
        <v>0</v>
      </c>
      <c r="F351" s="463">
        <f>SUM('South Andaman:Nicobar'!F351)</f>
        <v>0</v>
      </c>
      <c r="G351" s="463"/>
      <c r="H351" s="463"/>
      <c r="I351" s="499"/>
      <c r="J351" s="463"/>
      <c r="K351" s="438"/>
      <c r="L351" s="463"/>
      <c r="M351" s="438"/>
      <c r="N351" s="636"/>
      <c r="O351" s="463"/>
      <c r="P351" s="438"/>
      <c r="Q351" s="463"/>
      <c r="R351" s="438"/>
      <c r="S351" s="463"/>
      <c r="T351" s="438"/>
      <c r="U351" s="463"/>
      <c r="V351" s="438"/>
      <c r="W351" s="636"/>
      <c r="X351" s="463"/>
      <c r="Y351" s="438">
        <f>SUM('South Andaman:Nicobar'!Y351)</f>
        <v>0</v>
      </c>
      <c r="Z351" s="463">
        <f t="shared" si="245"/>
        <v>0</v>
      </c>
      <c r="AA351" s="438">
        <f t="shared" si="246"/>
        <v>0</v>
      </c>
      <c r="AB351" s="463">
        <f t="shared" si="247"/>
        <v>0</v>
      </c>
      <c r="AC351" s="380"/>
      <c r="AD351" s="364">
        <f>SUM('South Andaman:Nicobar'!AB351)</f>
        <v>0</v>
      </c>
    </row>
    <row r="352" spans="1:30" s="362" customFormat="1" ht="37.5">
      <c r="A352" s="370">
        <f t="shared" ref="A352:A372" si="248">+A351+0.01</f>
        <v>23.030000000000005</v>
      </c>
      <c r="B352" s="377" t="s">
        <v>116</v>
      </c>
      <c r="C352" s="438">
        <f>SUM('South Andaman:Nicobar'!C352)</f>
        <v>0</v>
      </c>
      <c r="D352" s="463">
        <f>SUM('South Andaman:Nicobar'!D352)</f>
        <v>0</v>
      </c>
      <c r="E352" s="438">
        <f>SUM('South Andaman:Nicobar'!E352)</f>
        <v>0</v>
      </c>
      <c r="F352" s="463">
        <f>SUM('South Andaman:Nicobar'!F352)</f>
        <v>0</v>
      </c>
      <c r="G352" s="463"/>
      <c r="H352" s="463"/>
      <c r="I352" s="499"/>
      <c r="J352" s="463"/>
      <c r="K352" s="438"/>
      <c r="L352" s="463"/>
      <c r="M352" s="438"/>
      <c r="N352" s="636"/>
      <c r="O352" s="463"/>
      <c r="P352" s="438"/>
      <c r="Q352" s="463"/>
      <c r="R352" s="438"/>
      <c r="S352" s="463"/>
      <c r="T352" s="438"/>
      <c r="U352" s="463"/>
      <c r="V352" s="438"/>
      <c r="W352" s="636"/>
      <c r="X352" s="463"/>
      <c r="Y352" s="438">
        <f>SUM('South Andaman:Nicobar'!Y352)</f>
        <v>0</v>
      </c>
      <c r="Z352" s="463">
        <f t="shared" si="245"/>
        <v>0</v>
      </c>
      <c r="AA352" s="438">
        <f t="shared" si="246"/>
        <v>0</v>
      </c>
      <c r="AB352" s="463">
        <f t="shared" si="247"/>
        <v>0</v>
      </c>
      <c r="AC352" s="380"/>
      <c r="AD352" s="364">
        <f>SUM('South Andaman:Nicobar'!AB352)</f>
        <v>0</v>
      </c>
    </row>
    <row r="353" spans="1:30" s="362" customFormat="1" ht="37.5">
      <c r="A353" s="370">
        <f t="shared" si="248"/>
        <v>23.040000000000006</v>
      </c>
      <c r="B353" s="377" t="s">
        <v>117</v>
      </c>
      <c r="C353" s="438">
        <f>SUM('South Andaman:Nicobar'!C353)</f>
        <v>0</v>
      </c>
      <c r="D353" s="463">
        <f>SUM('South Andaman:Nicobar'!D353)</f>
        <v>0</v>
      </c>
      <c r="E353" s="438">
        <f>SUM('South Andaman:Nicobar'!E353)</f>
        <v>0</v>
      </c>
      <c r="F353" s="463">
        <f>SUM('South Andaman:Nicobar'!F353)</f>
        <v>0</v>
      </c>
      <c r="G353" s="463"/>
      <c r="H353" s="463"/>
      <c r="I353" s="499"/>
      <c r="J353" s="463"/>
      <c r="K353" s="438"/>
      <c r="L353" s="463"/>
      <c r="M353" s="438"/>
      <c r="N353" s="636"/>
      <c r="O353" s="463"/>
      <c r="P353" s="438"/>
      <c r="Q353" s="463"/>
      <c r="R353" s="438"/>
      <c r="S353" s="463"/>
      <c r="T353" s="438"/>
      <c r="U353" s="463"/>
      <c r="V353" s="438"/>
      <c r="W353" s="636"/>
      <c r="X353" s="463"/>
      <c r="Y353" s="438">
        <f>SUM('South Andaman:Nicobar'!Y353)</f>
        <v>0</v>
      </c>
      <c r="Z353" s="463">
        <f t="shared" si="245"/>
        <v>0</v>
      </c>
      <c r="AA353" s="438">
        <f t="shared" si="246"/>
        <v>0</v>
      </c>
      <c r="AB353" s="463">
        <f t="shared" si="247"/>
        <v>0</v>
      </c>
      <c r="AC353" s="380"/>
      <c r="AD353" s="364">
        <f>SUM('South Andaman:Nicobar'!AB353)</f>
        <v>0</v>
      </c>
    </row>
    <row r="354" spans="1:30" s="362" customFormat="1" ht="37.5">
      <c r="A354" s="370">
        <f t="shared" si="248"/>
        <v>23.050000000000008</v>
      </c>
      <c r="B354" s="377" t="s">
        <v>118</v>
      </c>
      <c r="C354" s="438">
        <f>SUM('South Andaman:Nicobar'!C354)</f>
        <v>0</v>
      </c>
      <c r="D354" s="463">
        <f>SUM('South Andaman:Nicobar'!D354)</f>
        <v>0</v>
      </c>
      <c r="E354" s="438">
        <f>SUM('South Andaman:Nicobar'!E354)</f>
        <v>0</v>
      </c>
      <c r="F354" s="463">
        <f>SUM('South Andaman:Nicobar'!F354)</f>
        <v>3.07</v>
      </c>
      <c r="G354" s="463">
        <v>0</v>
      </c>
      <c r="H354" s="463"/>
      <c r="I354" s="499">
        <f t="shared" ref="I354" si="249">C354-E354</f>
        <v>0</v>
      </c>
      <c r="J354" s="463">
        <f t="shared" ref="J354" si="250">D354-F354</f>
        <v>-3.07</v>
      </c>
      <c r="K354" s="438"/>
      <c r="L354" s="463"/>
      <c r="M354" s="438"/>
      <c r="N354" s="636">
        <f>'South Andaman'!N354+'North Andaman'!N354+Nicobar!N354</f>
        <v>0</v>
      </c>
      <c r="O354" s="438"/>
      <c r="P354" s="438">
        <f>'South Andaman'!P354+'North Andaman'!P354+Nicobar!P354</f>
        <v>0</v>
      </c>
      <c r="Q354" s="463">
        <f>'South Andaman'!Q354+'North Andaman'!Q354+Nicobar!Q354</f>
        <v>0</v>
      </c>
      <c r="R354" s="438">
        <f>'South Andaman'!R354+'North Andaman'!R354+Nicobar!R354</f>
        <v>0</v>
      </c>
      <c r="S354" s="463">
        <f>'South Andaman'!S354+'North Andaman'!S354+Nicobar!S354</f>
        <v>0</v>
      </c>
      <c r="T354" s="438"/>
      <c r="U354" s="463"/>
      <c r="V354" s="438"/>
      <c r="W354" s="636">
        <f>'South Andaman'!W354+'North Andaman'!W354+Nicobar!W354</f>
        <v>0</v>
      </c>
      <c r="X354" s="438"/>
      <c r="Y354" s="438">
        <f>SUM('South Andaman:Nicobar'!Y354)</f>
        <v>0</v>
      </c>
      <c r="Z354" s="463">
        <f t="shared" si="245"/>
        <v>0</v>
      </c>
      <c r="AA354" s="438">
        <f t="shared" si="246"/>
        <v>0</v>
      </c>
      <c r="AB354" s="463">
        <f t="shared" si="247"/>
        <v>0</v>
      </c>
      <c r="AC354" s="380"/>
      <c r="AD354" s="364">
        <f>SUM('South Andaman:Nicobar'!AB354)</f>
        <v>0</v>
      </c>
    </row>
    <row r="355" spans="1:30" s="362" customFormat="1" ht="37.5">
      <c r="A355" s="370">
        <f t="shared" si="248"/>
        <v>23.060000000000009</v>
      </c>
      <c r="B355" s="377" t="s">
        <v>119</v>
      </c>
      <c r="C355" s="438"/>
      <c r="D355" s="463"/>
      <c r="E355" s="438"/>
      <c r="F355" s="463"/>
      <c r="G355" s="463"/>
      <c r="H355" s="463"/>
      <c r="I355" s="499"/>
      <c r="J355" s="463"/>
      <c r="K355" s="438"/>
      <c r="L355" s="463"/>
      <c r="M355" s="438"/>
      <c r="N355" s="636"/>
      <c r="O355" s="463"/>
      <c r="P355" s="438"/>
      <c r="Q355" s="463"/>
      <c r="R355" s="438"/>
      <c r="S355" s="463"/>
      <c r="T355" s="438"/>
      <c r="U355" s="463"/>
      <c r="V355" s="438"/>
      <c r="W355" s="636"/>
      <c r="X355" s="463"/>
      <c r="Y355" s="438">
        <f>SUM('South Andaman:Nicobar'!Y355)</f>
        <v>0</v>
      </c>
      <c r="Z355" s="463">
        <f t="shared" si="245"/>
        <v>0</v>
      </c>
      <c r="AA355" s="438">
        <f t="shared" si="246"/>
        <v>0</v>
      </c>
      <c r="AB355" s="463">
        <f t="shared" si="247"/>
        <v>0</v>
      </c>
      <c r="AC355" s="380"/>
      <c r="AD355" s="364">
        <f>SUM('South Andaman:Nicobar'!AB355)</f>
        <v>0</v>
      </c>
    </row>
    <row r="356" spans="1:30" s="362" customFormat="1" ht="37.5">
      <c r="A356" s="370">
        <f>+A355+0.01</f>
        <v>23.070000000000011</v>
      </c>
      <c r="B356" s="377" t="s">
        <v>120</v>
      </c>
      <c r="C356" s="438"/>
      <c r="D356" s="463"/>
      <c r="E356" s="438"/>
      <c r="F356" s="463"/>
      <c r="G356" s="463"/>
      <c r="H356" s="463"/>
      <c r="I356" s="499"/>
      <c r="J356" s="463"/>
      <c r="K356" s="438"/>
      <c r="L356" s="463"/>
      <c r="M356" s="438"/>
      <c r="N356" s="636"/>
      <c r="O356" s="463"/>
      <c r="P356" s="438"/>
      <c r="Q356" s="463"/>
      <c r="R356" s="438"/>
      <c r="S356" s="463"/>
      <c r="T356" s="438"/>
      <c r="U356" s="463"/>
      <c r="V356" s="438"/>
      <c r="W356" s="636"/>
      <c r="X356" s="463"/>
      <c r="Y356" s="438">
        <f>SUM('South Andaman:Nicobar'!Y356)</f>
        <v>0</v>
      </c>
      <c r="Z356" s="463">
        <f t="shared" si="245"/>
        <v>0</v>
      </c>
      <c r="AA356" s="438">
        <f t="shared" si="246"/>
        <v>0</v>
      </c>
      <c r="AB356" s="463">
        <f t="shared" si="247"/>
        <v>0</v>
      </c>
      <c r="AC356" s="380"/>
      <c r="AD356" s="364">
        <f>SUM('South Andaman:Nicobar'!AB356)</f>
        <v>0</v>
      </c>
    </row>
    <row r="357" spans="1:30" s="362" customFormat="1" ht="37.5">
      <c r="A357" s="370">
        <f>+A356+0.01</f>
        <v>23.080000000000013</v>
      </c>
      <c r="B357" s="377" t="s">
        <v>121</v>
      </c>
      <c r="C357" s="438">
        <f>'South Andaman'!C357+'North Andaman'!C357+Nicobar!C357</f>
        <v>40</v>
      </c>
      <c r="D357" s="463">
        <f>'South Andaman'!D357+'North Andaman'!D357+Nicobar!D357</f>
        <v>681.41</v>
      </c>
      <c r="E357" s="438">
        <f>'South Andaman'!E357+'North Andaman'!E357+Nicobar!E357</f>
        <v>38</v>
      </c>
      <c r="F357" s="463">
        <f>'South Andaman'!F357+'North Andaman'!F357+Nicobar!F357</f>
        <v>286.77999999999997</v>
      </c>
      <c r="G357" s="463">
        <f t="shared" ref="G357" si="251">E357/C357*100</f>
        <v>95</v>
      </c>
      <c r="H357" s="463">
        <f t="shared" ref="H357" si="252">F357/D357*100</f>
        <v>42.086262309035675</v>
      </c>
      <c r="I357" s="499">
        <f t="shared" ref="I357" si="253">C357-E357</f>
        <v>2</v>
      </c>
      <c r="J357" s="463">
        <f t="shared" ref="J357" si="254">D357-F357</f>
        <v>394.63</v>
      </c>
      <c r="K357" s="438">
        <f>'South Andaman'!K357+'North Andaman'!K357+Nicobar!K357</f>
        <v>0</v>
      </c>
      <c r="L357" s="463">
        <f>J357</f>
        <v>394.63</v>
      </c>
      <c r="M357" s="438">
        <v>0</v>
      </c>
      <c r="N357" s="636">
        <v>0</v>
      </c>
      <c r="O357" s="438">
        <v>0.03</v>
      </c>
      <c r="P357" s="438"/>
      <c r="Q357" s="463"/>
      <c r="R357" s="438"/>
      <c r="S357" s="467">
        <f>'South Andaman'!S357+'North Andaman'!S357+Nicobar!S357</f>
        <v>394.62999999999994</v>
      </c>
      <c r="T357" s="438">
        <v>0</v>
      </c>
      <c r="U357" s="463">
        <f>S357</f>
        <v>394.62999999999994</v>
      </c>
      <c r="V357" s="438">
        <v>0</v>
      </c>
      <c r="W357" s="636">
        <v>0</v>
      </c>
      <c r="X357" s="438">
        <v>0.03</v>
      </c>
      <c r="Y357" s="438">
        <f>SUM('South Andaman:Nicobar'!Y357)</f>
        <v>0</v>
      </c>
      <c r="Z357" s="463">
        <f t="shared" si="245"/>
        <v>0</v>
      </c>
      <c r="AA357" s="438">
        <f t="shared" si="246"/>
        <v>0</v>
      </c>
      <c r="AB357" s="467">
        <f t="shared" si="247"/>
        <v>394.62999999999994</v>
      </c>
      <c r="AC357" s="380" t="s">
        <v>526</v>
      </c>
      <c r="AD357" s="364">
        <f>SUM('South Andaman:Nicobar'!AB357)</f>
        <v>394.62999999999994</v>
      </c>
    </row>
    <row r="358" spans="1:30" s="362" customFormat="1" ht="37.5">
      <c r="A358" s="370">
        <v>23.09</v>
      </c>
      <c r="B358" s="377" t="s">
        <v>300</v>
      </c>
      <c r="C358" s="438"/>
      <c r="D358" s="463"/>
      <c r="E358" s="438"/>
      <c r="F358" s="463"/>
      <c r="G358" s="463"/>
      <c r="H358" s="463"/>
      <c r="I358" s="499"/>
      <c r="J358" s="463"/>
      <c r="K358" s="438"/>
      <c r="L358" s="463"/>
      <c r="M358" s="438"/>
      <c r="N358" s="636"/>
      <c r="O358" s="500"/>
      <c r="P358" s="438"/>
      <c r="Q358" s="463"/>
      <c r="R358" s="438"/>
      <c r="S358" s="463"/>
      <c r="T358" s="438"/>
      <c r="U358" s="463"/>
      <c r="V358" s="438"/>
      <c r="W358" s="636"/>
      <c r="X358" s="500"/>
      <c r="Y358" s="438">
        <f>SUM('South Andaman:Nicobar'!Y358)</f>
        <v>0</v>
      </c>
      <c r="Z358" s="463">
        <f t="shared" si="245"/>
        <v>0</v>
      </c>
      <c r="AA358" s="438">
        <f t="shared" si="246"/>
        <v>0</v>
      </c>
      <c r="AB358" s="463">
        <f t="shared" si="247"/>
        <v>0</v>
      </c>
      <c r="AC358" s="380"/>
      <c r="AD358" s="364">
        <f>SUM('South Andaman:Nicobar'!AB358)</f>
        <v>0</v>
      </c>
    </row>
    <row r="359" spans="1:30" s="362" customFormat="1">
      <c r="A359" s="370">
        <f>+A358+0.01</f>
        <v>23.1</v>
      </c>
      <c r="B359" s="377" t="s">
        <v>327</v>
      </c>
      <c r="C359" s="438"/>
      <c r="D359" s="463"/>
      <c r="E359" s="438"/>
      <c r="F359" s="463"/>
      <c r="G359" s="463"/>
      <c r="H359" s="463"/>
      <c r="I359" s="499"/>
      <c r="J359" s="463"/>
      <c r="K359" s="438"/>
      <c r="L359" s="463"/>
      <c r="M359" s="438"/>
      <c r="N359" s="636"/>
      <c r="O359" s="463"/>
      <c r="P359" s="438"/>
      <c r="Q359" s="463"/>
      <c r="R359" s="438"/>
      <c r="S359" s="463"/>
      <c r="T359" s="438"/>
      <c r="U359" s="463"/>
      <c r="V359" s="438"/>
      <c r="W359" s="636"/>
      <c r="X359" s="463"/>
      <c r="Y359" s="438">
        <f>SUM('South Andaman:Nicobar'!Y359)</f>
        <v>0</v>
      </c>
      <c r="Z359" s="463">
        <f t="shared" si="245"/>
        <v>0</v>
      </c>
      <c r="AA359" s="438">
        <f t="shared" si="246"/>
        <v>0</v>
      </c>
      <c r="AB359" s="463">
        <f t="shared" si="247"/>
        <v>0</v>
      </c>
      <c r="AC359" s="380"/>
      <c r="AD359" s="364">
        <f>SUM('South Andaman:Nicobar'!AB359)</f>
        <v>0</v>
      </c>
    </row>
    <row r="360" spans="1:30" s="362" customFormat="1">
      <c r="A360" s="370">
        <f t="shared" si="248"/>
        <v>23.110000000000003</v>
      </c>
      <c r="B360" s="377" t="s">
        <v>122</v>
      </c>
      <c r="C360" s="438"/>
      <c r="D360" s="463"/>
      <c r="E360" s="438"/>
      <c r="F360" s="463"/>
      <c r="G360" s="463"/>
      <c r="H360" s="463"/>
      <c r="I360" s="499"/>
      <c r="J360" s="463"/>
      <c r="K360" s="438"/>
      <c r="L360" s="463"/>
      <c r="M360" s="438"/>
      <c r="N360" s="636"/>
      <c r="O360" s="463"/>
      <c r="P360" s="438"/>
      <c r="Q360" s="463"/>
      <c r="R360" s="438"/>
      <c r="S360" s="463"/>
      <c r="T360" s="438"/>
      <c r="U360" s="463"/>
      <c r="V360" s="438"/>
      <c r="W360" s="636"/>
      <c r="X360" s="463"/>
      <c r="Y360" s="438">
        <f>SUM('South Andaman:Nicobar'!Y360)</f>
        <v>0</v>
      </c>
      <c r="Z360" s="463">
        <f t="shared" si="245"/>
        <v>0</v>
      </c>
      <c r="AA360" s="438">
        <f t="shared" si="246"/>
        <v>0</v>
      </c>
      <c r="AB360" s="463">
        <f t="shared" si="247"/>
        <v>0</v>
      </c>
      <c r="AC360" s="380"/>
      <c r="AD360" s="364">
        <f>SUM('South Andaman:Nicobar'!AB360)</f>
        <v>0</v>
      </c>
    </row>
    <row r="361" spans="1:30" s="362" customFormat="1">
      <c r="A361" s="370">
        <f t="shared" si="248"/>
        <v>23.120000000000005</v>
      </c>
      <c r="B361" s="377" t="s">
        <v>273</v>
      </c>
      <c r="C361" s="438"/>
      <c r="D361" s="463"/>
      <c r="E361" s="438"/>
      <c r="F361" s="463"/>
      <c r="G361" s="463"/>
      <c r="H361" s="463"/>
      <c r="I361" s="499"/>
      <c r="J361" s="463"/>
      <c r="K361" s="438"/>
      <c r="L361" s="463"/>
      <c r="M361" s="438"/>
      <c r="N361" s="636"/>
      <c r="O361" s="463"/>
      <c r="P361" s="438"/>
      <c r="Q361" s="463"/>
      <c r="R361" s="438"/>
      <c r="S361" s="463"/>
      <c r="T361" s="438"/>
      <c r="U361" s="463"/>
      <c r="V361" s="438"/>
      <c r="W361" s="636"/>
      <c r="X361" s="463"/>
      <c r="Y361" s="438">
        <f>SUM('South Andaman:Nicobar'!Y361)</f>
        <v>0</v>
      </c>
      <c r="Z361" s="463">
        <f t="shared" si="245"/>
        <v>0</v>
      </c>
      <c r="AA361" s="438">
        <f t="shared" si="246"/>
        <v>0</v>
      </c>
      <c r="AB361" s="463">
        <f t="shared" si="247"/>
        <v>0</v>
      </c>
      <c r="AC361" s="380"/>
      <c r="AD361" s="364">
        <f>SUM('South Andaman:Nicobar'!AB361)</f>
        <v>0</v>
      </c>
    </row>
    <row r="362" spans="1:30" s="362" customFormat="1">
      <c r="A362" s="370">
        <f t="shared" si="248"/>
        <v>23.130000000000006</v>
      </c>
      <c r="B362" s="377" t="s">
        <v>296</v>
      </c>
      <c r="C362" s="438"/>
      <c r="D362" s="463"/>
      <c r="E362" s="438"/>
      <c r="F362" s="463"/>
      <c r="G362" s="463"/>
      <c r="H362" s="463"/>
      <c r="I362" s="499"/>
      <c r="J362" s="463"/>
      <c r="K362" s="438"/>
      <c r="L362" s="463"/>
      <c r="M362" s="438"/>
      <c r="N362" s="636"/>
      <c r="O362" s="463"/>
      <c r="P362" s="438"/>
      <c r="Q362" s="463"/>
      <c r="R362" s="438"/>
      <c r="S362" s="463"/>
      <c r="T362" s="438"/>
      <c r="U362" s="463"/>
      <c r="V362" s="438"/>
      <c r="W362" s="636"/>
      <c r="X362" s="463"/>
      <c r="Y362" s="438">
        <f>SUM('South Andaman:Nicobar'!Y362)</f>
        <v>0</v>
      </c>
      <c r="Z362" s="463">
        <f t="shared" si="245"/>
        <v>0</v>
      </c>
      <c r="AA362" s="438">
        <f t="shared" si="246"/>
        <v>0</v>
      </c>
      <c r="AB362" s="463">
        <f t="shared" si="247"/>
        <v>0</v>
      </c>
      <c r="AC362" s="380"/>
      <c r="AD362" s="364">
        <f>SUM('South Andaman:Nicobar'!AB362)</f>
        <v>0</v>
      </c>
    </row>
    <row r="363" spans="1:30" s="362" customFormat="1">
      <c r="A363" s="370">
        <f t="shared" si="248"/>
        <v>23.140000000000008</v>
      </c>
      <c r="B363" s="377" t="s">
        <v>123</v>
      </c>
      <c r="C363" s="438"/>
      <c r="D363" s="463"/>
      <c r="E363" s="438"/>
      <c r="F363" s="463"/>
      <c r="G363" s="463"/>
      <c r="H363" s="463"/>
      <c r="I363" s="499"/>
      <c r="J363" s="463"/>
      <c r="K363" s="438"/>
      <c r="L363" s="463"/>
      <c r="M363" s="438"/>
      <c r="N363" s="636"/>
      <c r="O363" s="465"/>
      <c r="P363" s="438"/>
      <c r="Q363" s="463"/>
      <c r="R363" s="438"/>
      <c r="S363" s="463"/>
      <c r="T363" s="438"/>
      <c r="U363" s="463"/>
      <c r="V363" s="438"/>
      <c r="W363" s="636"/>
      <c r="X363" s="465"/>
      <c r="Y363" s="438">
        <f>SUM('South Andaman:Nicobar'!Y363)</f>
        <v>0</v>
      </c>
      <c r="Z363" s="463">
        <f t="shared" si="245"/>
        <v>0</v>
      </c>
      <c r="AA363" s="438">
        <f t="shared" si="246"/>
        <v>0</v>
      </c>
      <c r="AB363" s="463">
        <f t="shared" si="247"/>
        <v>0</v>
      </c>
      <c r="AC363" s="380"/>
      <c r="AD363" s="364">
        <f>SUM('South Andaman:Nicobar'!AB363)</f>
        <v>0</v>
      </c>
    </row>
    <row r="364" spans="1:30" s="362" customFormat="1">
      <c r="A364" s="370">
        <f t="shared" si="248"/>
        <v>23.150000000000009</v>
      </c>
      <c r="B364" s="384" t="s">
        <v>124</v>
      </c>
      <c r="C364" s="501"/>
      <c r="D364" s="615"/>
      <c r="E364" s="501"/>
      <c r="F364" s="615"/>
      <c r="G364" s="615"/>
      <c r="H364" s="615"/>
      <c r="I364" s="503"/>
      <c r="J364" s="615"/>
      <c r="K364" s="501"/>
      <c r="L364" s="615"/>
      <c r="M364" s="501"/>
      <c r="N364" s="637"/>
      <c r="O364" s="463"/>
      <c r="P364" s="501"/>
      <c r="Q364" s="615"/>
      <c r="R364" s="501"/>
      <c r="S364" s="615"/>
      <c r="T364" s="501"/>
      <c r="U364" s="615"/>
      <c r="V364" s="501"/>
      <c r="W364" s="637"/>
      <c r="X364" s="463"/>
      <c r="Y364" s="438">
        <f>SUM('South Andaman:Nicobar'!Y364)</f>
        <v>0</v>
      </c>
      <c r="Z364" s="463">
        <f t="shared" si="245"/>
        <v>0</v>
      </c>
      <c r="AA364" s="438">
        <f t="shared" si="246"/>
        <v>0</v>
      </c>
      <c r="AB364" s="463">
        <f t="shared" si="247"/>
        <v>0</v>
      </c>
      <c r="AC364" s="385"/>
      <c r="AD364" s="364">
        <f>SUM('South Andaman:Nicobar'!AB364)</f>
        <v>0</v>
      </c>
    </row>
    <row r="365" spans="1:30" s="362" customFormat="1" ht="56.25">
      <c r="A365" s="370">
        <f t="shared" si="248"/>
        <v>23.160000000000011</v>
      </c>
      <c r="B365" s="442" t="s">
        <v>125</v>
      </c>
      <c r="C365" s="438">
        <f>SUM('South Andaman:Nicobar'!C365)</f>
        <v>0</v>
      </c>
      <c r="D365" s="463">
        <f>SUM('South Andaman:Nicobar'!D365)</f>
        <v>0</v>
      </c>
      <c r="E365" s="438">
        <f>SUM('South Andaman:Nicobar'!E365)</f>
        <v>0</v>
      </c>
      <c r="F365" s="463">
        <f>SUM('South Andaman:Nicobar'!F365)</f>
        <v>0</v>
      </c>
      <c r="G365" s="463">
        <v>0</v>
      </c>
      <c r="H365" s="463">
        <v>0</v>
      </c>
      <c r="I365" s="499">
        <f>'South Andaman'!I365+'North Andaman'!I365+Nicobar!I365</f>
        <v>0</v>
      </c>
      <c r="J365" s="463">
        <f>'South Andaman'!J365+'North Andaman'!J365+Nicobar!J365</f>
        <v>0</v>
      </c>
      <c r="K365" s="438">
        <f>'South Andaman'!K365+'North Andaman'!K365+Nicobar!K365</f>
        <v>0</v>
      </c>
      <c r="L365" s="463">
        <f>'South Andaman'!L365+'North Andaman'!L365+Nicobar!L365</f>
        <v>0</v>
      </c>
      <c r="M365" s="438">
        <f>'South Andaman'!M365+'North Andaman'!M365+Nicobar!M365</f>
        <v>0</v>
      </c>
      <c r="N365" s="636">
        <f>'South Andaman'!N365+'North Andaman'!N365+Nicobar!N365</f>
        <v>0</v>
      </c>
      <c r="O365" s="438">
        <v>0.03</v>
      </c>
      <c r="P365" s="438"/>
      <c r="Q365" s="463"/>
      <c r="R365" s="438"/>
      <c r="S365" s="463"/>
      <c r="T365" s="438">
        <v>0</v>
      </c>
      <c r="U365" s="463">
        <f>'South Andaman'!U365+'North Andaman'!U365+Nicobar!U365</f>
        <v>0</v>
      </c>
      <c r="V365" s="438">
        <f>'South Andaman'!V365+'North Andaman'!V365+Nicobar!V365</f>
        <v>0</v>
      </c>
      <c r="W365" s="636">
        <f>'South Andaman'!W365+'North Andaman'!W365+Nicobar!W365</f>
        <v>0</v>
      </c>
      <c r="X365" s="438">
        <v>0.03</v>
      </c>
      <c r="Y365" s="438">
        <f>SUM('South Andaman:Nicobar'!Y365)</f>
        <v>0</v>
      </c>
      <c r="Z365" s="463">
        <f t="shared" si="245"/>
        <v>0</v>
      </c>
      <c r="AA365" s="438">
        <f t="shared" si="246"/>
        <v>0</v>
      </c>
      <c r="AB365" s="463">
        <f t="shared" si="247"/>
        <v>0</v>
      </c>
      <c r="AC365" s="443"/>
      <c r="AD365" s="364">
        <f>SUM('South Andaman:Nicobar'!AB365)</f>
        <v>0</v>
      </c>
    </row>
    <row r="366" spans="1:30" s="362" customFormat="1" ht="56.25">
      <c r="A366" s="370">
        <f t="shared" si="248"/>
        <v>23.170000000000012</v>
      </c>
      <c r="B366" s="442" t="s">
        <v>126</v>
      </c>
      <c r="C366" s="438"/>
      <c r="D366" s="463"/>
      <c r="E366" s="438"/>
      <c r="F366" s="463"/>
      <c r="G366" s="463">
        <v>0</v>
      </c>
      <c r="H366" s="463">
        <v>0</v>
      </c>
      <c r="I366" s="499">
        <f>'South Andaman'!I366+'North Andaman'!I366+Nicobar!I366</f>
        <v>0</v>
      </c>
      <c r="J366" s="463">
        <f>'South Andaman'!J366+'North Andaman'!J366+Nicobar!J366</f>
        <v>0</v>
      </c>
      <c r="K366" s="438">
        <f>'South Andaman'!K366+'North Andaman'!K366+Nicobar!K366</f>
        <v>0</v>
      </c>
      <c r="L366" s="463">
        <f>'South Andaman'!L366+'North Andaman'!L366+Nicobar!L366</f>
        <v>0</v>
      </c>
      <c r="M366" s="438">
        <f>'South Andaman'!M366+'North Andaman'!M366+Nicobar!M366</f>
        <v>0</v>
      </c>
      <c r="N366" s="636">
        <f>'South Andaman'!N366+'North Andaman'!N366+Nicobar!N366</f>
        <v>0</v>
      </c>
      <c r="O366" s="438">
        <v>0.03</v>
      </c>
      <c r="P366" s="438"/>
      <c r="Q366" s="463"/>
      <c r="R366" s="438"/>
      <c r="S366" s="463"/>
      <c r="T366" s="438">
        <v>0</v>
      </c>
      <c r="U366" s="463">
        <f>'South Andaman'!U366+'North Andaman'!U366+Nicobar!U366</f>
        <v>0</v>
      </c>
      <c r="V366" s="438">
        <f>'South Andaman'!V366+'North Andaman'!V366+Nicobar!V366</f>
        <v>0</v>
      </c>
      <c r="W366" s="636">
        <f>'South Andaman'!W366+'North Andaman'!W366+Nicobar!W366</f>
        <v>0</v>
      </c>
      <c r="X366" s="438">
        <v>0.03</v>
      </c>
      <c r="Y366" s="438">
        <f>SUM('South Andaman:Nicobar'!Y366)</f>
        <v>0</v>
      </c>
      <c r="Z366" s="463">
        <f t="shared" si="245"/>
        <v>0</v>
      </c>
      <c r="AA366" s="438">
        <f t="shared" si="246"/>
        <v>0</v>
      </c>
      <c r="AB366" s="463">
        <f t="shared" si="247"/>
        <v>0</v>
      </c>
      <c r="AC366" s="443"/>
      <c r="AD366" s="364">
        <f>SUM('South Andaman:Nicobar'!AB366)</f>
        <v>0</v>
      </c>
    </row>
    <row r="367" spans="1:30" s="362" customFormat="1" ht="37.5">
      <c r="A367" s="370">
        <f t="shared" si="248"/>
        <v>23.180000000000014</v>
      </c>
      <c r="B367" s="442" t="s">
        <v>127</v>
      </c>
      <c r="C367" s="524"/>
      <c r="D367" s="531"/>
      <c r="E367" s="524"/>
      <c r="F367" s="531"/>
      <c r="G367" s="531"/>
      <c r="H367" s="531"/>
      <c r="I367" s="527"/>
      <c r="J367" s="531"/>
      <c r="K367" s="524"/>
      <c r="L367" s="531"/>
      <c r="M367" s="524"/>
      <c r="N367" s="532"/>
      <c r="O367" s="530"/>
      <c r="P367" s="524"/>
      <c r="Q367" s="531"/>
      <c r="R367" s="524"/>
      <c r="S367" s="531"/>
      <c r="T367" s="524"/>
      <c r="U367" s="531"/>
      <c r="V367" s="524"/>
      <c r="W367" s="532"/>
      <c r="X367" s="530"/>
      <c r="Y367" s="438">
        <f>SUM('South Andaman:Nicobar'!Y367)</f>
        <v>0</v>
      </c>
      <c r="Z367" s="463">
        <f t="shared" si="245"/>
        <v>0</v>
      </c>
      <c r="AA367" s="438">
        <f t="shared" si="246"/>
        <v>0</v>
      </c>
      <c r="AB367" s="463">
        <f t="shared" si="247"/>
        <v>0</v>
      </c>
      <c r="AC367" s="443"/>
      <c r="AD367" s="364">
        <f>SUM('South Andaman:Nicobar'!AB367)</f>
        <v>0</v>
      </c>
    </row>
    <row r="368" spans="1:30" s="362" customFormat="1">
      <c r="A368" s="370">
        <f t="shared" si="248"/>
        <v>23.190000000000015</v>
      </c>
      <c r="B368" s="384" t="s">
        <v>128</v>
      </c>
      <c r="C368" s="501"/>
      <c r="D368" s="615"/>
      <c r="E368" s="501"/>
      <c r="F368" s="615"/>
      <c r="G368" s="615"/>
      <c r="H368" s="615"/>
      <c r="I368" s="503"/>
      <c r="J368" s="615"/>
      <c r="K368" s="501"/>
      <c r="L368" s="615"/>
      <c r="M368" s="501"/>
      <c r="N368" s="637"/>
      <c r="O368" s="463"/>
      <c r="P368" s="501"/>
      <c r="Q368" s="615"/>
      <c r="R368" s="501"/>
      <c r="S368" s="615"/>
      <c r="T368" s="501"/>
      <c r="U368" s="615"/>
      <c r="V368" s="501"/>
      <c r="W368" s="637"/>
      <c r="X368" s="463"/>
      <c r="Y368" s="438">
        <f>SUM('South Andaman:Nicobar'!Y368)</f>
        <v>0</v>
      </c>
      <c r="Z368" s="463">
        <f t="shared" si="245"/>
        <v>0</v>
      </c>
      <c r="AA368" s="438">
        <f t="shared" si="246"/>
        <v>0</v>
      </c>
      <c r="AB368" s="463">
        <f t="shared" si="247"/>
        <v>0</v>
      </c>
      <c r="AC368" s="385"/>
      <c r="AD368" s="364">
        <f>SUM('South Andaman:Nicobar'!AB368)</f>
        <v>0</v>
      </c>
    </row>
    <row r="369" spans="1:30" s="362" customFormat="1" ht="37.5">
      <c r="A369" s="370">
        <f t="shared" si="248"/>
        <v>23.200000000000017</v>
      </c>
      <c r="B369" s="384" t="s">
        <v>129</v>
      </c>
      <c r="C369" s="501"/>
      <c r="D369" s="615"/>
      <c r="E369" s="501"/>
      <c r="F369" s="615"/>
      <c r="G369" s="615"/>
      <c r="H369" s="615"/>
      <c r="I369" s="503"/>
      <c r="J369" s="615"/>
      <c r="K369" s="501"/>
      <c r="L369" s="615"/>
      <c r="M369" s="501"/>
      <c r="N369" s="637"/>
      <c r="O369" s="463"/>
      <c r="P369" s="501"/>
      <c r="Q369" s="615"/>
      <c r="R369" s="501"/>
      <c r="S369" s="615"/>
      <c r="T369" s="501"/>
      <c r="U369" s="615"/>
      <c r="V369" s="501"/>
      <c r="W369" s="637"/>
      <c r="X369" s="463"/>
      <c r="Y369" s="438">
        <f>SUM('South Andaman:Nicobar'!Y369)</f>
        <v>0</v>
      </c>
      <c r="Z369" s="463">
        <f t="shared" si="245"/>
        <v>0</v>
      </c>
      <c r="AA369" s="438">
        <f t="shared" si="246"/>
        <v>0</v>
      </c>
      <c r="AB369" s="463">
        <f t="shared" si="247"/>
        <v>0</v>
      </c>
      <c r="AC369" s="385"/>
      <c r="AD369" s="364">
        <f>SUM('South Andaman:Nicobar'!AB369)</f>
        <v>0</v>
      </c>
    </row>
    <row r="370" spans="1:30" s="362" customFormat="1" ht="37.5">
      <c r="A370" s="370">
        <f t="shared" si="248"/>
        <v>23.210000000000019</v>
      </c>
      <c r="B370" s="377" t="s">
        <v>134</v>
      </c>
      <c r="C370" s="501"/>
      <c r="D370" s="615"/>
      <c r="E370" s="501"/>
      <c r="F370" s="615"/>
      <c r="G370" s="615"/>
      <c r="H370" s="615"/>
      <c r="I370" s="503"/>
      <c r="J370" s="615"/>
      <c r="K370" s="501"/>
      <c r="L370" s="615"/>
      <c r="M370" s="501"/>
      <c r="N370" s="637"/>
      <c r="O370" s="504"/>
      <c r="P370" s="501"/>
      <c r="Q370" s="615"/>
      <c r="R370" s="501"/>
      <c r="S370" s="615"/>
      <c r="T370" s="501"/>
      <c r="U370" s="615"/>
      <c r="V370" s="501"/>
      <c r="W370" s="637"/>
      <c r="X370" s="504"/>
      <c r="Y370" s="438">
        <f>SUM('South Andaman:Nicobar'!Y370)</f>
        <v>0</v>
      </c>
      <c r="Z370" s="463">
        <f t="shared" si="245"/>
        <v>0</v>
      </c>
      <c r="AA370" s="438">
        <f t="shared" si="246"/>
        <v>0</v>
      </c>
      <c r="AB370" s="463">
        <f t="shared" si="247"/>
        <v>0</v>
      </c>
      <c r="AC370" s="385"/>
      <c r="AD370" s="364">
        <f>SUM('South Andaman:Nicobar'!AB370)</f>
        <v>0</v>
      </c>
    </row>
    <row r="371" spans="1:30" s="362" customFormat="1" ht="37.5">
      <c r="A371" s="370">
        <f t="shared" si="248"/>
        <v>23.22000000000002</v>
      </c>
      <c r="B371" s="377" t="s">
        <v>135</v>
      </c>
      <c r="C371" s="501"/>
      <c r="D371" s="615"/>
      <c r="E371" s="501"/>
      <c r="F371" s="615"/>
      <c r="G371" s="615"/>
      <c r="H371" s="615"/>
      <c r="I371" s="503"/>
      <c r="J371" s="615"/>
      <c r="K371" s="501"/>
      <c r="L371" s="615"/>
      <c r="M371" s="501"/>
      <c r="N371" s="637"/>
      <c r="O371" s="504"/>
      <c r="P371" s="501"/>
      <c r="Q371" s="615"/>
      <c r="R371" s="501"/>
      <c r="S371" s="615"/>
      <c r="T371" s="501"/>
      <c r="U371" s="615"/>
      <c r="V371" s="501"/>
      <c r="W371" s="637"/>
      <c r="X371" s="504"/>
      <c r="Y371" s="438">
        <f>SUM('South Andaman:Nicobar'!Y371)</f>
        <v>0</v>
      </c>
      <c r="Z371" s="463">
        <f t="shared" si="245"/>
        <v>0</v>
      </c>
      <c r="AA371" s="438">
        <f t="shared" si="246"/>
        <v>0</v>
      </c>
      <c r="AB371" s="463">
        <f t="shared" si="247"/>
        <v>0</v>
      </c>
      <c r="AC371" s="385"/>
      <c r="AD371" s="364">
        <f>SUM('South Andaman:Nicobar'!AB371)</f>
        <v>0</v>
      </c>
    </row>
    <row r="372" spans="1:30" s="362" customFormat="1" ht="37.5">
      <c r="A372" s="370">
        <f t="shared" si="248"/>
        <v>23.230000000000022</v>
      </c>
      <c r="B372" s="377" t="s">
        <v>136</v>
      </c>
      <c r="C372" s="501"/>
      <c r="D372" s="615"/>
      <c r="E372" s="501"/>
      <c r="F372" s="615"/>
      <c r="G372" s="615"/>
      <c r="H372" s="615"/>
      <c r="I372" s="503"/>
      <c r="J372" s="615"/>
      <c r="K372" s="501"/>
      <c r="L372" s="615"/>
      <c r="M372" s="501"/>
      <c r="N372" s="637"/>
      <c r="O372" s="504"/>
      <c r="P372" s="501"/>
      <c r="Q372" s="615"/>
      <c r="R372" s="501"/>
      <c r="S372" s="615"/>
      <c r="T372" s="501"/>
      <c r="U372" s="615"/>
      <c r="V372" s="501"/>
      <c r="W372" s="637"/>
      <c r="X372" s="504"/>
      <c r="Y372" s="438">
        <f>SUM('South Andaman:Nicobar'!Y372)</f>
        <v>0</v>
      </c>
      <c r="Z372" s="463">
        <f t="shared" si="245"/>
        <v>0</v>
      </c>
      <c r="AA372" s="438">
        <f t="shared" si="246"/>
        <v>0</v>
      </c>
      <c r="AB372" s="463">
        <f t="shared" si="247"/>
        <v>0</v>
      </c>
      <c r="AC372" s="385"/>
      <c r="AD372" s="364">
        <f>SUM('South Andaman:Nicobar'!AB372)</f>
        <v>0</v>
      </c>
    </row>
    <row r="373" spans="1:30" s="362" customFormat="1" ht="56.25">
      <c r="A373" s="370"/>
      <c r="B373" s="377" t="s">
        <v>372</v>
      </c>
      <c r="C373" s="501"/>
      <c r="D373" s="615"/>
      <c r="E373" s="501"/>
      <c r="F373" s="615"/>
      <c r="G373" s="615"/>
      <c r="H373" s="615"/>
      <c r="I373" s="503"/>
      <c r="J373" s="615"/>
      <c r="K373" s="501"/>
      <c r="L373" s="615"/>
      <c r="M373" s="501"/>
      <c r="N373" s="637"/>
      <c r="O373" s="504"/>
      <c r="P373" s="501"/>
      <c r="Q373" s="615"/>
      <c r="R373" s="501"/>
      <c r="S373" s="615"/>
      <c r="T373" s="501"/>
      <c r="U373" s="615"/>
      <c r="V373" s="501"/>
      <c r="W373" s="637"/>
      <c r="X373" s="504"/>
      <c r="Y373" s="438">
        <f>SUM('South Andaman:Nicobar'!Y373)</f>
        <v>0</v>
      </c>
      <c r="Z373" s="463">
        <f t="shared" si="245"/>
        <v>0</v>
      </c>
      <c r="AA373" s="438">
        <f t="shared" si="246"/>
        <v>0</v>
      </c>
      <c r="AB373" s="463">
        <f t="shared" si="247"/>
        <v>0</v>
      </c>
      <c r="AC373" s="385"/>
      <c r="AD373" s="364">
        <f>SUM('South Andaman:Nicobar'!AB373)</f>
        <v>0</v>
      </c>
    </row>
    <row r="374" spans="1:30" s="362" customFormat="1">
      <c r="A374" s="370"/>
      <c r="B374" s="377" t="s">
        <v>349</v>
      </c>
      <c r="C374" s="438"/>
      <c r="D374" s="463"/>
      <c r="E374" s="438"/>
      <c r="F374" s="463"/>
      <c r="G374" s="463"/>
      <c r="H374" s="463"/>
      <c r="I374" s="499"/>
      <c r="J374" s="463"/>
      <c r="K374" s="438"/>
      <c r="L374" s="463"/>
      <c r="M374" s="438"/>
      <c r="N374" s="636"/>
      <c r="O374" s="438"/>
      <c r="P374" s="438">
        <f>'South Andaman'!P374+'North Andaman'!P374+Nicobar!P374</f>
        <v>0</v>
      </c>
      <c r="Q374" s="463">
        <f>'South Andaman'!Q374+'North Andaman'!Q374+Nicobar!Q374</f>
        <v>0</v>
      </c>
      <c r="R374" s="438">
        <f>'South Andaman'!R374+'North Andaman'!R374+Nicobar!R374</f>
        <v>0</v>
      </c>
      <c r="S374" s="463">
        <f>'South Andaman'!S374+'North Andaman'!S374+Nicobar!S374</f>
        <v>0</v>
      </c>
      <c r="T374" s="438"/>
      <c r="U374" s="463"/>
      <c r="V374" s="438"/>
      <c r="W374" s="636"/>
      <c r="X374" s="438"/>
      <c r="Y374" s="438">
        <f>SUM('South Andaman:Nicobar'!Y374)</f>
        <v>0</v>
      </c>
      <c r="Z374" s="463">
        <f t="shared" si="245"/>
        <v>0</v>
      </c>
      <c r="AA374" s="438">
        <f t="shared" si="246"/>
        <v>0</v>
      </c>
      <c r="AB374" s="463">
        <f t="shared" si="247"/>
        <v>0</v>
      </c>
      <c r="AC374" s="385"/>
      <c r="AD374" s="364">
        <f>SUM('South Andaman:Nicobar'!AB374)</f>
        <v>0</v>
      </c>
    </row>
    <row r="375" spans="1:30" s="362" customFormat="1">
      <c r="A375" s="370"/>
      <c r="B375" s="377" t="s">
        <v>373</v>
      </c>
      <c r="C375" s="438"/>
      <c r="D375" s="463"/>
      <c r="E375" s="438"/>
      <c r="F375" s="463"/>
      <c r="G375" s="463"/>
      <c r="H375" s="463"/>
      <c r="I375" s="499"/>
      <c r="J375" s="463"/>
      <c r="K375" s="438"/>
      <c r="L375" s="463"/>
      <c r="M375" s="438"/>
      <c r="N375" s="636"/>
      <c r="O375" s="438"/>
      <c r="P375" s="438">
        <f>'South Andaman'!P375+'North Andaman'!P375+Nicobar!P375</f>
        <v>0</v>
      </c>
      <c r="Q375" s="463">
        <f>'South Andaman'!Q375+'North Andaman'!Q375+Nicobar!Q375</f>
        <v>0</v>
      </c>
      <c r="R375" s="438">
        <f>'South Andaman'!R375+'North Andaman'!R375+Nicobar!R375</f>
        <v>0</v>
      </c>
      <c r="S375" s="463">
        <f>'South Andaman'!S375+'North Andaman'!S375+Nicobar!S375</f>
        <v>0</v>
      </c>
      <c r="T375" s="438"/>
      <c r="U375" s="463"/>
      <c r="V375" s="438"/>
      <c r="W375" s="636"/>
      <c r="X375" s="438"/>
      <c r="Y375" s="438">
        <f>SUM('South Andaman:Nicobar'!Y375)</f>
        <v>0</v>
      </c>
      <c r="Z375" s="463">
        <f t="shared" si="245"/>
        <v>0</v>
      </c>
      <c r="AA375" s="438">
        <f t="shared" si="246"/>
        <v>0</v>
      </c>
      <c r="AB375" s="463">
        <f t="shared" si="247"/>
        <v>0</v>
      </c>
      <c r="AC375" s="385"/>
      <c r="AD375" s="364">
        <f>SUM('South Andaman:Nicobar'!AB375)</f>
        <v>0</v>
      </c>
    </row>
    <row r="376" spans="1:30" s="362" customFormat="1">
      <c r="A376" s="370"/>
      <c r="B376" s="377" t="s">
        <v>296</v>
      </c>
      <c r="C376" s="438"/>
      <c r="D376" s="463"/>
      <c r="E376" s="438"/>
      <c r="F376" s="463"/>
      <c r="G376" s="463"/>
      <c r="H376" s="463"/>
      <c r="I376" s="499"/>
      <c r="J376" s="463"/>
      <c r="K376" s="438"/>
      <c r="L376" s="463"/>
      <c r="M376" s="438"/>
      <c r="N376" s="636"/>
      <c r="O376" s="438"/>
      <c r="P376" s="438">
        <f>'South Andaman'!P376+'North Andaman'!P376+Nicobar!P376</f>
        <v>0</v>
      </c>
      <c r="Q376" s="463">
        <f>'South Andaman'!Q376+'North Andaman'!Q376+Nicobar!Q376</f>
        <v>0</v>
      </c>
      <c r="R376" s="438">
        <f>'South Andaman'!R376+'North Andaman'!R376+Nicobar!R376</f>
        <v>0</v>
      </c>
      <c r="S376" s="463">
        <f>'South Andaman'!S376+'North Andaman'!S376+Nicobar!S376</f>
        <v>0</v>
      </c>
      <c r="T376" s="438"/>
      <c r="U376" s="463"/>
      <c r="V376" s="438"/>
      <c r="W376" s="636"/>
      <c r="X376" s="438"/>
      <c r="Y376" s="438">
        <f>SUM('South Andaman:Nicobar'!Y376)</f>
        <v>0</v>
      </c>
      <c r="Z376" s="463">
        <f t="shared" si="245"/>
        <v>0</v>
      </c>
      <c r="AA376" s="438">
        <f t="shared" si="246"/>
        <v>0</v>
      </c>
      <c r="AB376" s="463">
        <f t="shared" si="247"/>
        <v>0</v>
      </c>
      <c r="AC376" s="385"/>
      <c r="AD376" s="364">
        <f>SUM('South Andaman:Nicobar'!AB376)</f>
        <v>0</v>
      </c>
    </row>
    <row r="377" spans="1:30" s="362" customFormat="1" ht="75">
      <c r="A377" s="370">
        <v>23.24</v>
      </c>
      <c r="B377" s="386" t="s">
        <v>130</v>
      </c>
      <c r="C377" s="459"/>
      <c r="D377" s="616"/>
      <c r="E377" s="459"/>
      <c r="F377" s="616"/>
      <c r="G377" s="616"/>
      <c r="H377" s="616"/>
      <c r="I377" s="505"/>
      <c r="J377" s="616"/>
      <c r="K377" s="459"/>
      <c r="L377" s="616"/>
      <c r="M377" s="459"/>
      <c r="N377" s="638"/>
      <c r="O377" s="506"/>
      <c r="P377" s="459"/>
      <c r="Q377" s="616"/>
      <c r="R377" s="459"/>
      <c r="S377" s="616"/>
      <c r="T377" s="459"/>
      <c r="U377" s="616"/>
      <c r="V377" s="459"/>
      <c r="W377" s="638"/>
      <c r="X377" s="506"/>
      <c r="Y377" s="438">
        <f>SUM('South Andaman:Nicobar'!Y377)</f>
        <v>0</v>
      </c>
      <c r="Z377" s="616"/>
      <c r="AA377" s="459"/>
      <c r="AB377" s="616"/>
      <c r="AC377" s="387"/>
      <c r="AD377" s="364">
        <f>SUM('South Andaman:Nicobar'!AB377)</f>
        <v>0</v>
      </c>
    </row>
    <row r="378" spans="1:30" s="362" customFormat="1" ht="93.75">
      <c r="A378" s="370"/>
      <c r="B378" s="384" t="s">
        <v>131</v>
      </c>
      <c r="C378" s="501"/>
      <c r="D378" s="615"/>
      <c r="E378" s="501"/>
      <c r="F378" s="615"/>
      <c r="G378" s="615"/>
      <c r="H378" s="615"/>
      <c r="I378" s="503"/>
      <c r="J378" s="615"/>
      <c r="K378" s="501"/>
      <c r="L378" s="615"/>
      <c r="M378" s="501"/>
      <c r="N378" s="637"/>
      <c r="O378" s="463"/>
      <c r="P378" s="501"/>
      <c r="Q378" s="615"/>
      <c r="R378" s="501"/>
      <c r="S378" s="615"/>
      <c r="T378" s="501"/>
      <c r="U378" s="615"/>
      <c r="V378" s="501"/>
      <c r="W378" s="637"/>
      <c r="X378" s="463"/>
      <c r="Y378" s="438">
        <f>SUM('South Andaman:Nicobar'!Y378)</f>
        <v>0</v>
      </c>
      <c r="Z378" s="463">
        <f t="shared" ref="Z378:Z382" si="255">X378*Y378</f>
        <v>0</v>
      </c>
      <c r="AA378" s="438">
        <f t="shared" ref="AA378:AA382" si="256">Y378+V378+T378</f>
        <v>0</v>
      </c>
      <c r="AB378" s="463">
        <f t="shared" ref="AB378:AB382" si="257">Z378+W378+U378</f>
        <v>0</v>
      </c>
      <c r="AC378" s="385"/>
      <c r="AD378" s="364">
        <f>SUM('South Andaman:Nicobar'!AB378)</f>
        <v>0</v>
      </c>
    </row>
    <row r="379" spans="1:30" s="362" customFormat="1" ht="37.5">
      <c r="A379" s="370"/>
      <c r="B379" s="384" t="s">
        <v>132</v>
      </c>
      <c r="C379" s="501"/>
      <c r="D379" s="615"/>
      <c r="E379" s="501"/>
      <c r="F379" s="615"/>
      <c r="G379" s="615"/>
      <c r="H379" s="615"/>
      <c r="I379" s="503"/>
      <c r="J379" s="615"/>
      <c r="K379" s="501"/>
      <c r="L379" s="615"/>
      <c r="M379" s="501"/>
      <c r="N379" s="637"/>
      <c r="O379" s="463"/>
      <c r="P379" s="501"/>
      <c r="Q379" s="615"/>
      <c r="R379" s="501"/>
      <c r="S379" s="615"/>
      <c r="T379" s="501"/>
      <c r="U379" s="615"/>
      <c r="V379" s="501"/>
      <c r="W379" s="637"/>
      <c r="X379" s="463"/>
      <c r="Y379" s="438">
        <f>SUM('South Andaman:Nicobar'!Y379)</f>
        <v>0</v>
      </c>
      <c r="Z379" s="463">
        <f t="shared" si="255"/>
        <v>0</v>
      </c>
      <c r="AA379" s="438">
        <f t="shared" si="256"/>
        <v>0</v>
      </c>
      <c r="AB379" s="463">
        <f t="shared" si="257"/>
        <v>0</v>
      </c>
      <c r="AC379" s="385"/>
      <c r="AD379" s="364">
        <f>SUM('South Andaman:Nicobar'!AB379)</f>
        <v>0</v>
      </c>
    </row>
    <row r="380" spans="1:30" s="362" customFormat="1" ht="37.5">
      <c r="A380" s="370"/>
      <c r="B380" s="384" t="s">
        <v>133</v>
      </c>
      <c r="C380" s="501"/>
      <c r="D380" s="615"/>
      <c r="E380" s="501"/>
      <c r="F380" s="615"/>
      <c r="G380" s="615"/>
      <c r="H380" s="615"/>
      <c r="I380" s="503"/>
      <c r="J380" s="615"/>
      <c r="K380" s="501"/>
      <c r="L380" s="615"/>
      <c r="M380" s="501"/>
      <c r="N380" s="637"/>
      <c r="O380" s="504"/>
      <c r="P380" s="501"/>
      <c r="Q380" s="615"/>
      <c r="R380" s="501"/>
      <c r="S380" s="615"/>
      <c r="T380" s="501"/>
      <c r="U380" s="615"/>
      <c r="V380" s="501"/>
      <c r="W380" s="637"/>
      <c r="X380" s="504"/>
      <c r="Y380" s="438">
        <f>SUM('South Andaman:Nicobar'!Y380)</f>
        <v>0</v>
      </c>
      <c r="Z380" s="463">
        <f t="shared" si="255"/>
        <v>0</v>
      </c>
      <c r="AA380" s="438">
        <f t="shared" si="256"/>
        <v>0</v>
      </c>
      <c r="AB380" s="463">
        <f t="shared" si="257"/>
        <v>0</v>
      </c>
      <c r="AC380" s="385"/>
      <c r="AD380" s="364">
        <f>SUM('South Andaman:Nicobar'!AB380)</f>
        <v>0</v>
      </c>
    </row>
    <row r="381" spans="1:30" s="362" customFormat="1" ht="37.5">
      <c r="A381" s="370"/>
      <c r="B381" s="384" t="s">
        <v>301</v>
      </c>
      <c r="C381" s="501"/>
      <c r="D381" s="615"/>
      <c r="E381" s="501"/>
      <c r="F381" s="615"/>
      <c r="G381" s="615"/>
      <c r="H381" s="615"/>
      <c r="I381" s="503"/>
      <c r="J381" s="615"/>
      <c r="K381" s="501"/>
      <c r="L381" s="615"/>
      <c r="M381" s="501"/>
      <c r="N381" s="637"/>
      <c r="O381" s="504"/>
      <c r="P381" s="501"/>
      <c r="Q381" s="615"/>
      <c r="R381" s="501"/>
      <c r="S381" s="615"/>
      <c r="T381" s="501"/>
      <c r="U381" s="615"/>
      <c r="V381" s="501"/>
      <c r="W381" s="637"/>
      <c r="X381" s="504"/>
      <c r="Y381" s="438">
        <f>SUM('South Andaman:Nicobar'!Y381)</f>
        <v>0</v>
      </c>
      <c r="Z381" s="463">
        <f t="shared" si="255"/>
        <v>0</v>
      </c>
      <c r="AA381" s="438">
        <f t="shared" si="256"/>
        <v>0</v>
      </c>
      <c r="AB381" s="463">
        <f t="shared" si="257"/>
        <v>0</v>
      </c>
      <c r="AC381" s="385"/>
      <c r="AD381" s="364">
        <f>SUM('South Andaman:Nicobar'!AB381)</f>
        <v>0</v>
      </c>
    </row>
    <row r="382" spans="1:30" s="362" customFormat="1" ht="75">
      <c r="A382" s="370">
        <f>+A377+0.01</f>
        <v>23.25</v>
      </c>
      <c r="B382" s="384" t="s">
        <v>313</v>
      </c>
      <c r="C382" s="501"/>
      <c r="D382" s="615"/>
      <c r="E382" s="501"/>
      <c r="F382" s="615"/>
      <c r="G382" s="615"/>
      <c r="H382" s="615"/>
      <c r="I382" s="503"/>
      <c r="J382" s="615"/>
      <c r="K382" s="501"/>
      <c r="L382" s="615"/>
      <c r="M382" s="501"/>
      <c r="N382" s="637"/>
      <c r="O382" s="504"/>
      <c r="P382" s="501"/>
      <c r="Q382" s="615"/>
      <c r="R382" s="501"/>
      <c r="S382" s="615"/>
      <c r="T382" s="501"/>
      <c r="U382" s="615"/>
      <c r="V382" s="501"/>
      <c r="W382" s="637"/>
      <c r="X382" s="504"/>
      <c r="Y382" s="438">
        <f>SUM('South Andaman:Nicobar'!Y382)</f>
        <v>0</v>
      </c>
      <c r="Z382" s="463">
        <f t="shared" si="255"/>
        <v>0</v>
      </c>
      <c r="AA382" s="438">
        <f t="shared" si="256"/>
        <v>0</v>
      </c>
      <c r="AB382" s="463">
        <f t="shared" si="257"/>
        <v>0</v>
      </c>
      <c r="AC382" s="385"/>
      <c r="AD382" s="364">
        <f>SUM('South Andaman:Nicobar'!AB382)</f>
        <v>0</v>
      </c>
    </row>
    <row r="383" spans="1:30" s="362" customFormat="1">
      <c r="A383" s="364"/>
      <c r="B383" s="434" t="s">
        <v>16</v>
      </c>
      <c r="C383" s="434">
        <f>'South Andaman'!C383+'North Andaman'!C383+Nicobar!C383</f>
        <v>40</v>
      </c>
      <c r="D383" s="467">
        <f>'South Andaman'!D383+'North Andaman'!D383+Nicobar!D383</f>
        <v>681.41</v>
      </c>
      <c r="E383" s="434">
        <f>'South Andaman'!E383+'North Andaman'!E383+Nicobar!E383</f>
        <v>38</v>
      </c>
      <c r="F383" s="467">
        <f>'South Andaman'!F383+'North Andaman'!F383+Nicobar!F383</f>
        <v>289.85000000000002</v>
      </c>
      <c r="G383" s="463">
        <f t="shared" ref="G383" si="258">E383/C383*100</f>
        <v>95</v>
      </c>
      <c r="H383" s="463">
        <f t="shared" ref="H383" si="259">F383/D383*100</f>
        <v>42.53679869681983</v>
      </c>
      <c r="I383" s="435">
        <f>'South Andaman'!I383+'North Andaman'!I383+Nicobar!I383</f>
        <v>2</v>
      </c>
      <c r="J383" s="467">
        <f>'South Andaman'!J383+'North Andaman'!J383+Nicobar!J383</f>
        <v>391.55999999999995</v>
      </c>
      <c r="K383" s="434">
        <f>'South Andaman'!K383+'North Andaman'!K383+Nicobar!K383</f>
        <v>0</v>
      </c>
      <c r="L383" s="467">
        <f>'South Andaman'!L383+'North Andaman'!L383+Nicobar!L383</f>
        <v>394.62999999999994</v>
      </c>
      <c r="M383" s="434">
        <f>'South Andaman'!M383+'North Andaman'!M383+Nicobar!M383</f>
        <v>0</v>
      </c>
      <c r="N383" s="538">
        <f>'South Andaman'!N383+'North Andaman'!N383+Nicobar!N383</f>
        <v>0</v>
      </c>
      <c r="O383" s="434"/>
      <c r="P383" s="434"/>
      <c r="Q383" s="467"/>
      <c r="R383" s="434"/>
      <c r="S383" s="467">
        <f>'South Andaman'!S383+'North Andaman'!S383+Nicobar!S383</f>
        <v>394.62999999999994</v>
      </c>
      <c r="T383" s="434">
        <f>'South Andaman'!T383+'North Andaman'!T383+Nicobar!T383</f>
        <v>0</v>
      </c>
      <c r="U383" s="467">
        <f>'South Andaman'!U383+'North Andaman'!U383+Nicobar!U383</f>
        <v>394.62999999999994</v>
      </c>
      <c r="V383" s="434">
        <f>'South Andaman'!V383+'North Andaman'!V383+Nicobar!V383</f>
        <v>0</v>
      </c>
      <c r="W383" s="538">
        <f>'South Andaman'!W383+'North Andaman'!W383+Nicobar!W383</f>
        <v>0</v>
      </c>
      <c r="X383" s="434"/>
      <c r="Y383" s="434">
        <f>SUM(Y350:Y382)</f>
        <v>0</v>
      </c>
      <c r="Z383" s="467">
        <f t="shared" ref="Z383:AB383" si="260">SUM(Z350:Z382)</f>
        <v>0</v>
      </c>
      <c r="AA383" s="434">
        <f t="shared" si="260"/>
        <v>0</v>
      </c>
      <c r="AB383" s="467">
        <f t="shared" si="260"/>
        <v>394.62999999999994</v>
      </c>
      <c r="AC383" s="436"/>
      <c r="AD383" s="364">
        <f>SUM('South Andaman:Nicobar'!AB383)</f>
        <v>394.62999999999994</v>
      </c>
    </row>
    <row r="384" spans="1:30" s="362" customFormat="1" ht="56.25">
      <c r="A384" s="364" t="s">
        <v>137</v>
      </c>
      <c r="B384" s="371" t="s">
        <v>138</v>
      </c>
      <c r="C384" s="434"/>
      <c r="D384" s="467"/>
      <c r="E384" s="434"/>
      <c r="F384" s="467"/>
      <c r="G384" s="467"/>
      <c r="H384" s="467"/>
      <c r="I384" s="435"/>
      <c r="J384" s="467"/>
      <c r="K384" s="434"/>
      <c r="L384" s="467"/>
      <c r="M384" s="434"/>
      <c r="N384" s="538"/>
      <c r="O384" s="498"/>
      <c r="P384" s="434"/>
      <c r="Q384" s="467"/>
      <c r="R384" s="434"/>
      <c r="S384" s="467"/>
      <c r="T384" s="434"/>
      <c r="U384" s="467"/>
      <c r="V384" s="434"/>
      <c r="W384" s="538"/>
      <c r="X384" s="498"/>
      <c r="Y384" s="434"/>
      <c r="Z384" s="467"/>
      <c r="AA384" s="434"/>
      <c r="AB384" s="467"/>
      <c r="AC384" s="374"/>
      <c r="AD384" s="364">
        <f>SUM('South Andaman:Nicobar'!AB384)</f>
        <v>0</v>
      </c>
    </row>
    <row r="385" spans="1:32" s="362" customFormat="1">
      <c r="A385" s="375">
        <v>24</v>
      </c>
      <c r="B385" s="371" t="s">
        <v>139</v>
      </c>
      <c r="C385" s="434"/>
      <c r="D385" s="467"/>
      <c r="E385" s="434"/>
      <c r="F385" s="467"/>
      <c r="G385" s="467"/>
      <c r="H385" s="467"/>
      <c r="I385" s="435"/>
      <c r="J385" s="467"/>
      <c r="K385" s="434"/>
      <c r="L385" s="467"/>
      <c r="M385" s="434"/>
      <c r="N385" s="538"/>
      <c r="O385" s="498"/>
      <c r="P385" s="434"/>
      <c r="Q385" s="467"/>
      <c r="R385" s="434"/>
      <c r="S385" s="467"/>
      <c r="T385" s="434"/>
      <c r="U385" s="467"/>
      <c r="V385" s="434"/>
      <c r="W385" s="538"/>
      <c r="X385" s="498"/>
      <c r="Y385" s="434"/>
      <c r="Z385" s="467"/>
      <c r="AA385" s="434"/>
      <c r="AB385" s="467"/>
      <c r="AC385" s="374"/>
      <c r="AD385" s="364">
        <f>SUM('South Andaman:Nicobar'!AB385)</f>
        <v>0</v>
      </c>
    </row>
    <row r="386" spans="1:32" s="362" customFormat="1">
      <c r="A386" s="370">
        <v>24.01</v>
      </c>
      <c r="B386" s="377" t="s">
        <v>140</v>
      </c>
      <c r="C386" s="438"/>
      <c r="D386" s="463"/>
      <c r="E386" s="438"/>
      <c r="F386" s="463"/>
      <c r="G386" s="463"/>
      <c r="H386" s="463"/>
      <c r="I386" s="499"/>
      <c r="J386" s="463"/>
      <c r="K386" s="438"/>
      <c r="L386" s="463"/>
      <c r="M386" s="438"/>
      <c r="N386" s="636"/>
      <c r="O386" s="500"/>
      <c r="P386" s="438"/>
      <c r="Q386" s="463"/>
      <c r="R386" s="438"/>
      <c r="S386" s="463"/>
      <c r="T386" s="438"/>
      <c r="U386" s="463"/>
      <c r="V386" s="438"/>
      <c r="W386" s="636"/>
      <c r="X386" s="500"/>
      <c r="Y386" s="438"/>
      <c r="Z386" s="463"/>
      <c r="AA386" s="438"/>
      <c r="AB386" s="463"/>
      <c r="AC386" s="380"/>
      <c r="AD386" s="364">
        <f>SUM('South Andaman:Nicobar'!AB386)</f>
        <v>0</v>
      </c>
    </row>
    <row r="387" spans="1:32" s="362" customFormat="1" ht="37.5">
      <c r="A387" s="370"/>
      <c r="B387" s="377" t="s">
        <v>141</v>
      </c>
      <c r="C387" s="438">
        <f>Nicobar!C387+'North Andaman'!C387+'South Andaman'!C387</f>
        <v>3</v>
      </c>
      <c r="D387" s="463">
        <f>Nicobar!D387+'North Andaman'!D387+'South Andaman'!D387</f>
        <v>21</v>
      </c>
      <c r="E387" s="438">
        <f>Nicobar!E387+'North Andaman'!E387+'South Andaman'!E387</f>
        <v>3</v>
      </c>
      <c r="F387" s="463">
        <f>Nicobar!F387+'North Andaman'!F387+'South Andaman'!F387</f>
        <v>18.899999999999999</v>
      </c>
      <c r="G387" s="463">
        <f t="shared" ref="G387" si="261">E387/C387*100</f>
        <v>100</v>
      </c>
      <c r="H387" s="463">
        <f t="shared" ref="H387" si="262">F387/D387*100</f>
        <v>89.999999999999986</v>
      </c>
      <c r="I387" s="499">
        <f t="shared" ref="I387:I389" si="263">C387-E387</f>
        <v>0</v>
      </c>
      <c r="J387" s="463">
        <f t="shared" ref="J387:J389" si="264">D387-F387</f>
        <v>2.1000000000000014</v>
      </c>
      <c r="K387" s="438">
        <f>'South Andaman'!K387+'North Andaman'!K387+Nicobar!K387</f>
        <v>0</v>
      </c>
      <c r="L387" s="463">
        <f>'South Andaman'!L387+'North Andaman'!L387+Nicobar!L387</f>
        <v>0</v>
      </c>
      <c r="M387" s="438">
        <f>'South Andaman'!M387+'North Andaman'!M387+Nicobar!M387</f>
        <v>0</v>
      </c>
      <c r="N387" s="636">
        <f>'South Andaman'!N387+'North Andaman'!N387+Nicobar!N387</f>
        <v>0</v>
      </c>
      <c r="O387" s="463"/>
      <c r="P387" s="438">
        <f>'South Andaman'!P387+'North Andaman'!P387+Nicobar!P387</f>
        <v>3</v>
      </c>
      <c r="Q387" s="463">
        <f>'South Andaman'!Q387+'North Andaman'!Q387+Nicobar!Q387</f>
        <v>32</v>
      </c>
      <c r="R387" s="438">
        <f>'South Andaman'!R387+'North Andaman'!R387+Nicobar!R387</f>
        <v>3</v>
      </c>
      <c r="S387" s="463">
        <f>'South Andaman'!S387+'North Andaman'!S387+Nicobar!S387</f>
        <v>32</v>
      </c>
      <c r="T387" s="438">
        <v>0</v>
      </c>
      <c r="U387" s="463">
        <f>'South Andaman'!U387+'North Andaman'!U387+Nicobar!U387</f>
        <v>0</v>
      </c>
      <c r="V387" s="438">
        <f>'South Andaman'!V387+'North Andaman'!V387+Nicobar!V387</f>
        <v>0</v>
      </c>
      <c r="W387" s="636">
        <f>'South Andaman'!W387+'North Andaman'!W387+Nicobar!W387</f>
        <v>0</v>
      </c>
      <c r="X387" s="463"/>
      <c r="Y387" s="438">
        <f>SUM('South Andaman:Nicobar'!Y387)</f>
        <v>3</v>
      </c>
      <c r="Z387" s="463">
        <f>SUM('South Andaman:Nicobar'!Z387)</f>
        <v>29.849999999999998</v>
      </c>
      <c r="AA387" s="438">
        <f t="shared" ref="AA387" si="265">Y387+V387+T387</f>
        <v>3</v>
      </c>
      <c r="AB387" s="463">
        <f>SUM('South Andaman:Nicobar'!AB387)</f>
        <v>29.849999999999998</v>
      </c>
      <c r="AC387" s="473"/>
      <c r="AD387" s="364">
        <f>SUM('South Andaman:Nicobar'!AB387)</f>
        <v>29.849999999999998</v>
      </c>
      <c r="AE387" s="362">
        <f>24+3+5</f>
        <v>32</v>
      </c>
    </row>
    <row r="388" spans="1:32" s="362" customFormat="1" ht="56.25">
      <c r="A388" s="370"/>
      <c r="B388" s="384" t="s">
        <v>142</v>
      </c>
      <c r="C388" s="438">
        <f>Nicobar!C388+'North Andaman'!C388+'South Andaman'!C388</f>
        <v>30</v>
      </c>
      <c r="D388" s="463">
        <f>Nicobar!D388+'North Andaman'!D388+'South Andaman'!D388</f>
        <v>0.12</v>
      </c>
      <c r="E388" s="438">
        <f>Nicobar!E388+'North Andaman'!E388+'South Andaman'!E388</f>
        <v>0</v>
      </c>
      <c r="F388" s="463">
        <f>Nicobar!F388+'North Andaman'!F388+'South Andaman'!F388</f>
        <v>0</v>
      </c>
      <c r="G388" s="463">
        <f t="shared" ref="G388" si="266">E388/C388*100</f>
        <v>0</v>
      </c>
      <c r="H388" s="463">
        <f t="shared" ref="H388" si="267">F388/D388*100</f>
        <v>0</v>
      </c>
      <c r="I388" s="499">
        <f t="shared" si="263"/>
        <v>30</v>
      </c>
      <c r="J388" s="463">
        <f t="shared" si="264"/>
        <v>0.12</v>
      </c>
      <c r="K388" s="438">
        <f>'South Andaman'!K388+'North Andaman'!K388+Nicobar!K388</f>
        <v>0</v>
      </c>
      <c r="L388" s="463">
        <f>'South Andaman'!L388+'North Andaman'!L388+Nicobar!L388</f>
        <v>0</v>
      </c>
      <c r="M388" s="438">
        <f>'South Andaman'!M388+'North Andaman'!M388+Nicobar!M388</f>
        <v>0</v>
      </c>
      <c r="N388" s="636">
        <f>'South Andaman'!N388+'North Andaman'!N388+Nicobar!N388</f>
        <v>0</v>
      </c>
      <c r="O388" s="465">
        <v>4.0000000000000001E-3</v>
      </c>
      <c r="P388" s="438">
        <f>'South Andaman'!P388+'North Andaman'!P388+Nicobar!P388</f>
        <v>30</v>
      </c>
      <c r="Q388" s="463">
        <f>'South Andaman'!Q388+'North Andaman'!Q388+Nicobar!Q388</f>
        <v>0.12</v>
      </c>
      <c r="R388" s="438">
        <f>'South Andaman'!R388+'North Andaman'!R388+Nicobar!R388</f>
        <v>30</v>
      </c>
      <c r="S388" s="463">
        <f>'South Andaman'!S388+'North Andaman'!S388+Nicobar!S388</f>
        <v>0.12</v>
      </c>
      <c r="T388" s="438">
        <v>0</v>
      </c>
      <c r="U388" s="463">
        <f>'South Andaman'!U388+'North Andaman'!U388+Nicobar!U388</f>
        <v>0</v>
      </c>
      <c r="V388" s="438">
        <f>'South Andaman'!V388+'North Andaman'!V388+Nicobar!V388</f>
        <v>0</v>
      </c>
      <c r="W388" s="636">
        <f>'South Andaman'!W388+'North Andaman'!W388+Nicobar!W388</f>
        <v>0</v>
      </c>
      <c r="X388" s="465"/>
      <c r="Y388" s="438">
        <f>SUM('South Andaman:Nicobar'!Y388)</f>
        <v>0</v>
      </c>
      <c r="Z388" s="463">
        <f>SUM('South Andaman:Nicobar'!Z388)</f>
        <v>0</v>
      </c>
      <c r="AA388" s="438">
        <f t="shared" ref="AA388:AA389" si="268">Y388+V388+T388</f>
        <v>0</v>
      </c>
      <c r="AB388" s="463">
        <f>SUM('South Andaman:Nicobar'!AB388)</f>
        <v>0</v>
      </c>
      <c r="AC388" s="380"/>
      <c r="AD388" s="364">
        <f>SUM('South Andaman:Nicobar'!AB388)</f>
        <v>0</v>
      </c>
      <c r="AE388" s="362">
        <f>AE387/3</f>
        <v>10.666666666666666</v>
      </c>
      <c r="AF388" s="362">
        <f>29.85/3</f>
        <v>9.9500000000000011</v>
      </c>
    </row>
    <row r="389" spans="1:32" s="362" customFormat="1" ht="37.5">
      <c r="A389" s="370"/>
      <c r="B389" s="377" t="s">
        <v>143</v>
      </c>
      <c r="C389" s="438">
        <f>Nicobar!C389+'North Andaman'!C389+'South Andaman'!C389</f>
        <v>3</v>
      </c>
      <c r="D389" s="463">
        <f>Nicobar!D389+'North Andaman'!D389+'South Andaman'!D389</f>
        <v>3</v>
      </c>
      <c r="E389" s="438">
        <f>Nicobar!E389+'North Andaman'!E389+'South Andaman'!E389</f>
        <v>0</v>
      </c>
      <c r="F389" s="463">
        <f>Nicobar!F389+'North Andaman'!F389+'South Andaman'!F389</f>
        <v>0</v>
      </c>
      <c r="G389" s="463">
        <f t="shared" ref="G389:G390" si="269">E389/C389*100</f>
        <v>0</v>
      </c>
      <c r="H389" s="463">
        <f t="shared" ref="H389:H390" si="270">F389/D389*100</f>
        <v>0</v>
      </c>
      <c r="I389" s="499">
        <f t="shared" si="263"/>
        <v>3</v>
      </c>
      <c r="J389" s="463">
        <f t="shared" si="264"/>
        <v>3</v>
      </c>
      <c r="K389" s="438">
        <f>'South Andaman'!K389+'North Andaman'!K389+Nicobar!K389</f>
        <v>0</v>
      </c>
      <c r="L389" s="463">
        <f>'South Andaman'!L389+'North Andaman'!L389+Nicobar!L389</f>
        <v>0</v>
      </c>
      <c r="M389" s="438">
        <f>'South Andaman'!M389+'North Andaman'!M389+Nicobar!M389</f>
        <v>0</v>
      </c>
      <c r="N389" s="636">
        <f>'South Andaman'!N389+'North Andaman'!N389+Nicobar!N389</f>
        <v>0</v>
      </c>
      <c r="O389" s="463">
        <v>1</v>
      </c>
      <c r="P389" s="438">
        <f>'South Andaman'!P389+'North Andaman'!P389+Nicobar!P389</f>
        <v>3</v>
      </c>
      <c r="Q389" s="463">
        <f>'South Andaman'!Q389+'North Andaman'!Q389+Nicobar!Q389</f>
        <v>3</v>
      </c>
      <c r="R389" s="438">
        <f>'South Andaman'!R389+'North Andaman'!R389+Nicobar!R389</f>
        <v>3</v>
      </c>
      <c r="S389" s="463">
        <f>'South Andaman'!S389+'North Andaman'!S389+Nicobar!S389</f>
        <v>3</v>
      </c>
      <c r="T389" s="438">
        <v>0</v>
      </c>
      <c r="U389" s="463">
        <f>'South Andaman'!U389+'North Andaman'!U389+Nicobar!U389</f>
        <v>0</v>
      </c>
      <c r="V389" s="438">
        <f>'South Andaman'!V389+'North Andaman'!V389+Nicobar!V389</f>
        <v>0</v>
      </c>
      <c r="W389" s="636">
        <f>'South Andaman'!W389+'North Andaman'!W389+Nicobar!W389</f>
        <v>0</v>
      </c>
      <c r="X389" s="463"/>
      <c r="Y389" s="438">
        <f>SUM('South Andaman:Nicobar'!Y389)</f>
        <v>0</v>
      </c>
      <c r="Z389" s="463">
        <f>SUM('South Andaman:Nicobar'!Z389)</f>
        <v>0</v>
      </c>
      <c r="AA389" s="438">
        <f t="shared" si="268"/>
        <v>0</v>
      </c>
      <c r="AB389" s="463">
        <f>SUM('South Andaman:Nicobar'!AB389)</f>
        <v>0</v>
      </c>
      <c r="AC389" s="474"/>
      <c r="AD389" s="364">
        <f>SUM('South Andaman:Nicobar'!AB389)</f>
        <v>0</v>
      </c>
    </row>
    <row r="390" spans="1:32" s="362" customFormat="1">
      <c r="A390" s="364"/>
      <c r="B390" s="434" t="s">
        <v>36</v>
      </c>
      <c r="C390" s="467">
        <f>'South Andaman'!C390+'North Andaman'!C390+Nicobar!C390</f>
        <v>36</v>
      </c>
      <c r="D390" s="467">
        <f>'South Andaman'!D390+'North Andaman'!D390+Nicobar!D390</f>
        <v>24.12</v>
      </c>
      <c r="E390" s="467">
        <f>'South Andaman'!E390+'North Andaman'!E390+Nicobar!E390</f>
        <v>3</v>
      </c>
      <c r="F390" s="467">
        <f>'South Andaman'!F390+'North Andaman'!F390+Nicobar!F390</f>
        <v>18.899999999999999</v>
      </c>
      <c r="G390" s="467">
        <f t="shared" si="269"/>
        <v>8.3333333333333321</v>
      </c>
      <c r="H390" s="467">
        <f t="shared" si="270"/>
        <v>78.358208955223873</v>
      </c>
      <c r="I390" s="435">
        <f>'South Andaman'!I390+'North Andaman'!I390+Nicobar!I390</f>
        <v>33</v>
      </c>
      <c r="J390" s="467">
        <f>'South Andaman'!J390+'North Andaman'!J390+Nicobar!J390</f>
        <v>5.2200000000000006</v>
      </c>
      <c r="K390" s="434">
        <f>'South Andaman'!K390+'North Andaman'!K390+Nicobar!K390</f>
        <v>0</v>
      </c>
      <c r="L390" s="467">
        <f>'South Andaman'!L390+'North Andaman'!L390+Nicobar!L390</f>
        <v>0</v>
      </c>
      <c r="M390" s="434">
        <f>'South Andaman'!M390+'North Andaman'!M390+Nicobar!M390</f>
        <v>0</v>
      </c>
      <c r="N390" s="538">
        <f>'South Andaman'!N390+'North Andaman'!N390+Nicobar!N390</f>
        <v>0</v>
      </c>
      <c r="O390" s="434"/>
      <c r="P390" s="434">
        <f>'South Andaman'!P390+'North Andaman'!P390+Nicobar!P390</f>
        <v>36</v>
      </c>
      <c r="Q390" s="467">
        <f>'South Andaman'!Q390+'North Andaman'!Q390+Nicobar!Q390</f>
        <v>35.119999999999997</v>
      </c>
      <c r="R390" s="434">
        <f>'South Andaman'!R390+'North Andaman'!R390+Nicobar!R390</f>
        <v>36</v>
      </c>
      <c r="S390" s="467">
        <f>'South Andaman'!S390+'North Andaman'!S390+Nicobar!S390</f>
        <v>35.119999999999997</v>
      </c>
      <c r="T390" s="434">
        <f>'South Andaman'!T390+'North Andaman'!T390+Nicobar!T390</f>
        <v>0</v>
      </c>
      <c r="U390" s="467">
        <f>'South Andaman'!U390+'North Andaman'!U390+Nicobar!U390</f>
        <v>0</v>
      </c>
      <c r="V390" s="434">
        <f>'South Andaman'!V390+'North Andaman'!V390+Nicobar!V390</f>
        <v>0</v>
      </c>
      <c r="W390" s="538">
        <f>'South Andaman'!W390+'North Andaman'!W390+Nicobar!W390</f>
        <v>0</v>
      </c>
      <c r="X390" s="434"/>
      <c r="Y390" s="434">
        <f>SUM(Y387:Y389)</f>
        <v>3</v>
      </c>
      <c r="Z390" s="467">
        <f>SUM(Z387:Z389)</f>
        <v>29.849999999999998</v>
      </c>
      <c r="AA390" s="434">
        <f t="shared" ref="AA390:AB390" si="271">SUM(AA387:AA389)</f>
        <v>3</v>
      </c>
      <c r="AB390" s="467">
        <f t="shared" si="271"/>
        <v>29.849999999999998</v>
      </c>
      <c r="AC390" s="436"/>
      <c r="AD390" s="364">
        <f>SUM('South Andaman:Nicobar'!AB390)</f>
        <v>29.849999999999998</v>
      </c>
    </row>
    <row r="391" spans="1:32" s="362" customFormat="1" ht="93.75">
      <c r="A391" s="370">
        <v>24.02</v>
      </c>
      <c r="B391" s="475" t="s">
        <v>144</v>
      </c>
      <c r="C391" s="438"/>
      <c r="D391" s="463"/>
      <c r="E391" s="438"/>
      <c r="F391" s="463"/>
      <c r="G391" s="463"/>
      <c r="H391" s="463"/>
      <c r="I391" s="499"/>
      <c r="J391" s="463"/>
      <c r="K391" s="438"/>
      <c r="L391" s="463"/>
      <c r="M391" s="438"/>
      <c r="N391" s="636"/>
      <c r="O391" s="500"/>
      <c r="P391" s="438"/>
      <c r="Q391" s="463"/>
      <c r="R391" s="438"/>
      <c r="S391" s="463"/>
      <c r="T391" s="438"/>
      <c r="U391" s="463"/>
      <c r="V391" s="438"/>
      <c r="W391" s="636"/>
      <c r="X391" s="500"/>
      <c r="Y391" s="438"/>
      <c r="Z391" s="463"/>
      <c r="AA391" s="438"/>
      <c r="AB391" s="463"/>
      <c r="AC391" s="380"/>
      <c r="AD391" s="364">
        <f>SUM('South Andaman:Nicobar'!AB391)</f>
        <v>0</v>
      </c>
    </row>
    <row r="392" spans="1:32" s="362" customFormat="1">
      <c r="A392" s="370"/>
      <c r="B392" s="377" t="s">
        <v>41</v>
      </c>
      <c r="C392" s="438">
        <f>Nicobar!C392+'North Andaman'!C392+'South Andaman'!C392</f>
        <v>3</v>
      </c>
      <c r="D392" s="463">
        <f>Nicobar!D392+'North Andaman'!D392+'South Andaman'!D392</f>
        <v>2.0072999999999999</v>
      </c>
      <c r="E392" s="438">
        <f>Nicobar!E392+'North Andaman'!E392+'South Andaman'!E392</f>
        <v>3</v>
      </c>
      <c r="F392" s="463">
        <f>Nicobar!F392+'North Andaman'!F392+'South Andaman'!F392</f>
        <v>0.25800000000000001</v>
      </c>
      <c r="G392" s="463">
        <f t="shared" ref="G392:G394" si="272">E392/C392*100</f>
        <v>100</v>
      </c>
      <c r="H392" s="463">
        <f t="shared" ref="H392:H394" si="273">F392/D392*100</f>
        <v>12.853086235241371</v>
      </c>
      <c r="I392" s="499">
        <f t="shared" ref="I392:I395" si="274">C392-E392</f>
        <v>0</v>
      </c>
      <c r="J392" s="463">
        <f t="shared" ref="J392:J395" si="275">D392-F392</f>
        <v>1.7492999999999999</v>
      </c>
      <c r="K392" s="438">
        <f>'South Andaman'!K392+'North Andaman'!K392+Nicobar!K392</f>
        <v>0</v>
      </c>
      <c r="L392" s="463">
        <f>'South Andaman'!L392+'North Andaman'!L392+Nicobar!L392</f>
        <v>0</v>
      </c>
      <c r="M392" s="438">
        <f>'South Andaman'!M392+'North Andaman'!M392+Nicobar!M392</f>
        <v>0</v>
      </c>
      <c r="N392" s="636">
        <f>'South Andaman'!N392+'North Andaman'!N392+Nicobar!N392</f>
        <v>0</v>
      </c>
      <c r="O392" s="465">
        <v>0.66933299999999996</v>
      </c>
      <c r="P392" s="438">
        <f>'South Andaman'!P392+'North Andaman'!P392+Nicobar!P392</f>
        <v>3</v>
      </c>
      <c r="Q392" s="463">
        <f>'South Andaman'!Q392+'North Andaman'!Q392+Nicobar!Q392</f>
        <v>2.0079989999999999</v>
      </c>
      <c r="R392" s="438">
        <f>'South Andaman'!R392+'North Andaman'!R392+Nicobar!R392</f>
        <v>3</v>
      </c>
      <c r="S392" s="463">
        <f>'South Andaman'!S392+'North Andaman'!S392+Nicobar!S392</f>
        <v>2.0079989999999999</v>
      </c>
      <c r="T392" s="438">
        <v>0</v>
      </c>
      <c r="U392" s="463">
        <f>'South Andaman'!U392+'North Andaman'!U392+Nicobar!U392</f>
        <v>0</v>
      </c>
      <c r="V392" s="438">
        <f>'South Andaman'!V392+'North Andaman'!V392+Nicobar!V392</f>
        <v>0</v>
      </c>
      <c r="W392" s="636">
        <f>'South Andaman'!W392+'North Andaman'!W392+Nicobar!W392</f>
        <v>0</v>
      </c>
      <c r="X392" s="465"/>
      <c r="Y392" s="438">
        <f>SUM('South Andaman:Nicobar'!Y392)</f>
        <v>0</v>
      </c>
      <c r="Z392" s="463">
        <f>SUM('South Andaman:Nicobar'!Z392)</f>
        <v>0</v>
      </c>
      <c r="AA392" s="438">
        <f t="shared" ref="AA392:AA395" si="276">Y392+V392+T392</f>
        <v>0</v>
      </c>
      <c r="AB392" s="463">
        <f t="shared" ref="AB392:AB395" si="277">Z392+W392+U392</f>
        <v>0</v>
      </c>
      <c r="AC392" s="381"/>
      <c r="AD392" s="364">
        <f>SUM('South Andaman:Nicobar'!AB392)</f>
        <v>0</v>
      </c>
    </row>
    <row r="393" spans="1:32" s="362" customFormat="1">
      <c r="A393" s="370"/>
      <c r="B393" s="377" t="s">
        <v>42</v>
      </c>
      <c r="C393" s="438">
        <f>Nicobar!C393+'North Andaman'!C393+'South Andaman'!C393</f>
        <v>3</v>
      </c>
      <c r="D393" s="463">
        <f>Nicobar!D393+'North Andaman'!D393+'South Andaman'!D393</f>
        <v>6.6120000000000001</v>
      </c>
      <c r="E393" s="438">
        <f>Nicobar!E393+'North Andaman'!E393+'South Andaman'!E393</f>
        <v>3</v>
      </c>
      <c r="F393" s="463">
        <f>Nicobar!F393+'North Andaman'!F393+'South Andaman'!F393</f>
        <v>6.6120000000000001</v>
      </c>
      <c r="G393" s="463">
        <f t="shared" si="272"/>
        <v>100</v>
      </c>
      <c r="H393" s="463">
        <f t="shared" si="273"/>
        <v>100</v>
      </c>
      <c r="I393" s="499">
        <f t="shared" ref="I393" si="278">C393-E393</f>
        <v>0</v>
      </c>
      <c r="J393" s="463">
        <f t="shared" ref="J393" si="279">D393-F393</f>
        <v>0</v>
      </c>
      <c r="K393" s="438"/>
      <c r="L393" s="463"/>
      <c r="M393" s="438"/>
      <c r="N393" s="636"/>
      <c r="O393" s="438">
        <v>2.2040000000000002</v>
      </c>
      <c r="P393" s="438">
        <f>'South Andaman'!P393+'North Andaman'!P393+Nicobar!P393</f>
        <v>3</v>
      </c>
      <c r="Q393" s="463">
        <f>'South Andaman'!Q393+'North Andaman'!Q393+Nicobar!Q393</f>
        <v>6.6120000000000001</v>
      </c>
      <c r="R393" s="438">
        <f>'South Andaman'!R393+'North Andaman'!R393+Nicobar!R393</f>
        <v>3</v>
      </c>
      <c r="S393" s="463">
        <f>'South Andaman'!S393+'North Andaman'!S393+Nicobar!S393</f>
        <v>6.6120000000000001</v>
      </c>
      <c r="T393" s="438"/>
      <c r="U393" s="463"/>
      <c r="V393" s="438"/>
      <c r="W393" s="636"/>
      <c r="X393" s="438"/>
      <c r="Y393" s="438">
        <f>SUM('South Andaman:Nicobar'!Y393)</f>
        <v>0</v>
      </c>
      <c r="Z393" s="463">
        <f>SUM('South Andaman:Nicobar'!Z393)</f>
        <v>0</v>
      </c>
      <c r="AA393" s="438">
        <f t="shared" si="276"/>
        <v>0</v>
      </c>
      <c r="AB393" s="463">
        <f t="shared" si="277"/>
        <v>0</v>
      </c>
      <c r="AC393" s="381"/>
      <c r="AD393" s="364">
        <f>SUM('South Andaman:Nicobar'!AB393)</f>
        <v>0</v>
      </c>
      <c r="AF393" s="362">
        <f>33.265+68.07+50.53</f>
        <v>151.86500000000001</v>
      </c>
    </row>
    <row r="394" spans="1:32" s="456" customFormat="1" ht="75">
      <c r="A394" s="449"/>
      <c r="B394" s="450" t="s">
        <v>66</v>
      </c>
      <c r="C394" s="452">
        <f>Nicobar!C394+'North Andaman'!C394+'South Andaman'!C394</f>
        <v>3</v>
      </c>
      <c r="D394" s="453">
        <f>Nicobar!D394+'North Andaman'!D394+'South Andaman'!D394</f>
        <v>25.266000000000002</v>
      </c>
      <c r="E394" s="452">
        <f>Nicobar!E394+'North Andaman'!E394+'South Andaman'!E394</f>
        <v>2</v>
      </c>
      <c r="F394" s="453">
        <f>Nicobar!F394+'North Andaman'!F394+'South Andaman'!F394</f>
        <v>0.15400000000000169</v>
      </c>
      <c r="G394" s="453">
        <f t="shared" si="272"/>
        <v>66.666666666666657</v>
      </c>
      <c r="H394" s="453">
        <f t="shared" si="273"/>
        <v>0.60951476292251117</v>
      </c>
      <c r="I394" s="534">
        <f t="shared" si="274"/>
        <v>1</v>
      </c>
      <c r="J394" s="453">
        <f t="shared" si="275"/>
        <v>25.112000000000002</v>
      </c>
      <c r="K394" s="452"/>
      <c r="L394" s="453"/>
      <c r="M394" s="452">
        <f>'South Andaman'!M394+'North Andaman'!M394+Nicobar!M394</f>
        <v>0</v>
      </c>
      <c r="N394" s="453">
        <f>'South Andaman'!N394+'North Andaman'!N394+Nicobar!N394</f>
        <v>16.689999999999998</v>
      </c>
      <c r="O394" s="691">
        <f>5.440333*1.548</f>
        <v>8.4216354839999994</v>
      </c>
      <c r="P394" s="452">
        <f>'South Andaman'!P394+'North Andaman'!P394+Nicobar!P394</f>
        <v>3</v>
      </c>
      <c r="Q394" s="453">
        <f>'South Andaman'!Q394+'North Andaman'!Q394+Nicobar!Q394</f>
        <v>25.264906451999998</v>
      </c>
      <c r="R394" s="452">
        <f>'South Andaman'!R394+'North Andaman'!R394+Nicobar!R394</f>
        <v>3</v>
      </c>
      <c r="S394" s="453">
        <f>Q394+L394+N394</f>
        <v>41.954906451999996</v>
      </c>
      <c r="T394" s="452"/>
      <c r="U394" s="453"/>
      <c r="V394" s="452">
        <f>'South Andaman'!V394+'North Andaman'!V394+Nicobar!V394</f>
        <v>0</v>
      </c>
      <c r="W394" s="453">
        <f>'South Andaman'!W394+'North Andaman'!W394+Nicobar!W394</f>
        <v>16.689999999999998</v>
      </c>
      <c r="X394" s="692">
        <v>3.16E-3</v>
      </c>
      <c r="Y394" s="452">
        <f>SUM('South Andaman:Nicobar'!Y394)</f>
        <v>12633</v>
      </c>
      <c r="Z394" s="453">
        <f>'South Andaman'!Z394+'North Andaman'!Z394+Nicobar!Z394</f>
        <v>22.744070000000001</v>
      </c>
      <c r="AA394" s="452">
        <f t="shared" si="276"/>
        <v>12633</v>
      </c>
      <c r="AB394" s="453">
        <f t="shared" si="277"/>
        <v>39.434069999999998</v>
      </c>
      <c r="AC394" s="693" t="s">
        <v>554</v>
      </c>
      <c r="AD394" s="455">
        <f>SUM('South Andaman:Nicobar'!AB394)</f>
        <v>39.434069999999998</v>
      </c>
      <c r="AE394" s="456">
        <v>38.025329999999997</v>
      </c>
    </row>
    <row r="395" spans="1:32" s="362" customFormat="1" ht="37.5">
      <c r="A395" s="370">
        <v>24.03</v>
      </c>
      <c r="B395" s="377" t="s">
        <v>145</v>
      </c>
      <c r="C395" s="438">
        <f>Nicobar!C395+'North Andaman'!C395+'South Andaman'!C395</f>
        <v>3</v>
      </c>
      <c r="D395" s="463">
        <f>Nicobar!D395+'North Andaman'!D395+'South Andaman'!D395</f>
        <v>5</v>
      </c>
      <c r="E395" s="438">
        <f>Nicobar!E395+'North Andaman'!E395+'South Andaman'!E395</f>
        <v>3</v>
      </c>
      <c r="F395" s="463">
        <f>Nicobar!F395+'North Andaman'!F395+'South Andaman'!F395</f>
        <v>2.9299999999999997</v>
      </c>
      <c r="G395" s="463">
        <f t="shared" ref="G395:G396" si="280">E395/C395*100</f>
        <v>100</v>
      </c>
      <c r="H395" s="463">
        <f t="shared" ref="H395:H396" si="281">F395/D395*100</f>
        <v>58.599999999999994</v>
      </c>
      <c r="I395" s="499">
        <f t="shared" si="274"/>
        <v>0</v>
      </c>
      <c r="J395" s="463">
        <f t="shared" si="275"/>
        <v>2.0700000000000003</v>
      </c>
      <c r="K395" s="438">
        <f>'South Andaman'!K395+'North Andaman'!K395+Nicobar!K395</f>
        <v>0</v>
      </c>
      <c r="L395" s="463">
        <f>'South Andaman'!L395+'North Andaman'!L395+Nicobar!L395</f>
        <v>0</v>
      </c>
      <c r="M395" s="438">
        <f>'South Andaman'!M395+'North Andaman'!M395+Nicobar!M395</f>
        <v>0</v>
      </c>
      <c r="N395" s="636">
        <f>'South Andaman'!N395+'North Andaman'!N395+Nicobar!N395</f>
        <v>0</v>
      </c>
      <c r="O395" s="438"/>
      <c r="P395" s="438">
        <f>'South Andaman'!P395+'North Andaman'!P395+Nicobar!P395</f>
        <v>3</v>
      </c>
      <c r="Q395" s="463">
        <f>'South Andaman'!Q395+'North Andaman'!Q395+Nicobar!Q395</f>
        <v>9.4799999999999986</v>
      </c>
      <c r="R395" s="438">
        <f>'South Andaman'!R395+'North Andaman'!R395+Nicobar!R395</f>
        <v>3</v>
      </c>
      <c r="S395" s="463">
        <f>'South Andaman'!S395+'North Andaman'!S395+Nicobar!S395</f>
        <v>9.4799999999999986</v>
      </c>
      <c r="T395" s="438">
        <v>0</v>
      </c>
      <c r="U395" s="463">
        <f>'South Andaman'!U395+'North Andaman'!U395+Nicobar!U395</f>
        <v>0</v>
      </c>
      <c r="V395" s="438">
        <f>'South Andaman'!V395+'North Andaman'!V395+Nicobar!V395</f>
        <v>0</v>
      </c>
      <c r="W395" s="636">
        <f>'South Andaman'!W395+'North Andaman'!W395+Nicobar!W395</f>
        <v>0</v>
      </c>
      <c r="X395" s="438"/>
      <c r="Y395" s="438">
        <f>SUM('South Andaman:Nicobar'!Y395)</f>
        <v>3</v>
      </c>
      <c r="Z395" s="463">
        <f>SUM('South Andaman:Nicobar'!Z395)</f>
        <v>9.4799999999999986</v>
      </c>
      <c r="AA395" s="438">
        <f t="shared" si="276"/>
        <v>3</v>
      </c>
      <c r="AB395" s="463">
        <f t="shared" si="277"/>
        <v>9.4799999999999986</v>
      </c>
      <c r="AC395" s="380" t="s">
        <v>526</v>
      </c>
      <c r="AD395" s="364">
        <f>SUM('South Andaman:Nicobar'!AB395)</f>
        <v>9.4799999999999986</v>
      </c>
    </row>
    <row r="396" spans="1:32" s="362" customFormat="1">
      <c r="A396" s="364"/>
      <c r="B396" s="434" t="s">
        <v>36</v>
      </c>
      <c r="C396" s="434">
        <f>'South Andaman'!C396+'North Andaman'!C396+Nicobar!C396</f>
        <v>12</v>
      </c>
      <c r="D396" s="467">
        <f>'South Andaman'!D396+'North Andaman'!D396+Nicobar!D396</f>
        <v>38.885300000000001</v>
      </c>
      <c r="E396" s="434">
        <f>'South Andaman'!E396+'North Andaman'!E396+Nicobar!E396</f>
        <v>10</v>
      </c>
      <c r="F396" s="467">
        <f>'South Andaman'!F396+'North Andaman'!F396+Nicobar!F396</f>
        <v>9.9540000000000024</v>
      </c>
      <c r="G396" s="467">
        <f t="shared" si="280"/>
        <v>83.333333333333343</v>
      </c>
      <c r="H396" s="467">
        <f t="shared" si="281"/>
        <v>25.598362363155235</v>
      </c>
      <c r="I396" s="435">
        <f>'South Andaman'!I396+'North Andaman'!I396+Nicobar!I396</f>
        <v>1</v>
      </c>
      <c r="J396" s="467">
        <f>'South Andaman'!J396+'North Andaman'!J396+Nicobar!J396</f>
        <v>28.9313</v>
      </c>
      <c r="K396" s="434">
        <f>'South Andaman'!K396+'North Andaman'!K396+Nicobar!K396</f>
        <v>0</v>
      </c>
      <c r="L396" s="467">
        <f>'South Andaman'!L396+'North Andaman'!L396+Nicobar!L396</f>
        <v>0</v>
      </c>
      <c r="M396" s="434">
        <f>'South Andaman'!M396+'North Andaman'!M396+Nicobar!M396</f>
        <v>0</v>
      </c>
      <c r="N396" s="538">
        <f>'South Andaman'!N396+'North Andaman'!N396+Nicobar!N396</f>
        <v>16.689999999999998</v>
      </c>
      <c r="O396" s="434"/>
      <c r="P396" s="434">
        <f>P395</f>
        <v>3</v>
      </c>
      <c r="Q396" s="467">
        <f>'South Andaman'!Q396+'North Andaman'!Q396+Nicobar!Q396</f>
        <v>43.364905452000002</v>
      </c>
      <c r="R396" s="434">
        <f>R395</f>
        <v>3</v>
      </c>
      <c r="S396" s="467">
        <f>'South Andaman'!S396+'North Andaman'!S396+Nicobar!S396</f>
        <v>60.054905451999993</v>
      </c>
      <c r="T396" s="434">
        <f>'South Andaman'!T396+'North Andaman'!T396+Nicobar!T396</f>
        <v>0</v>
      </c>
      <c r="U396" s="467">
        <f>'South Andaman'!U396+'North Andaman'!U396+Nicobar!U396</f>
        <v>0</v>
      </c>
      <c r="V396" s="434">
        <f>'South Andaman'!V396+'North Andaman'!V396+Nicobar!V396</f>
        <v>0</v>
      </c>
      <c r="W396" s="538">
        <f>'South Andaman'!W396+'North Andaman'!W396+Nicobar!W396</f>
        <v>16.689999999999998</v>
      </c>
      <c r="X396" s="434"/>
      <c r="Y396" s="434">
        <f>Y395</f>
        <v>3</v>
      </c>
      <c r="Z396" s="467">
        <f>SUM(Z392:Z395)</f>
        <v>32.224069999999998</v>
      </c>
      <c r="AA396" s="434">
        <f>AA395</f>
        <v>3</v>
      </c>
      <c r="AB396" s="467">
        <f>SUM(AB392:AB395)</f>
        <v>48.914069999999995</v>
      </c>
      <c r="AC396" s="436"/>
      <c r="AD396" s="364">
        <f>SUM('South Andaman:Nicobar'!AB396)</f>
        <v>48.914069999999995</v>
      </c>
    </row>
    <row r="397" spans="1:32" s="362" customFormat="1">
      <c r="A397" s="364"/>
      <c r="B397" s="434" t="s">
        <v>146</v>
      </c>
      <c r="C397" s="469">
        <f>C149+C206+C260+C283+C297+C306+C311+C322+C326+C330+C333+C337+C343+C347+C383+C390+C396</f>
        <v>8906</v>
      </c>
      <c r="D397" s="467">
        <f>D149+D206+D260+D283+D297+D306+D311+D322+D326+D330+D333+D337+D343+D347+D383+D390+D396</f>
        <v>1720.7012999999997</v>
      </c>
      <c r="E397" s="469">
        <f>E149+E206+E260+E283+E297+E306+E311+E322+E326+E330+E333+E337+E343+E347+E383+E390+E396</f>
        <v>1684</v>
      </c>
      <c r="F397" s="467">
        <f>F149+F206+F260+F283+F297+F306+F311+F322+F326+F330+F333+F337+F343+F347+F383+F390+F396</f>
        <v>778.60199999999998</v>
      </c>
      <c r="G397" s="467">
        <f t="shared" ref="G397" si="282">E397/C397*100</f>
        <v>18.908600943184371</v>
      </c>
      <c r="H397" s="467">
        <f t="shared" ref="H397" si="283">F397/D397*100</f>
        <v>45.249108604729948</v>
      </c>
      <c r="I397" s="435">
        <f t="shared" ref="I397" si="284">I206+I260+I283+I297+I306+I311+I322+I326+I330+I333+I337+I343+I347+I383+I390+I396</f>
        <v>7280</v>
      </c>
      <c r="J397" s="467">
        <f>J149+J206+J260+J283+J297+J306+J311+J322+J326+J330+J333+J337+J343+J347+J383+J390+J396</f>
        <v>942.09929999999997</v>
      </c>
      <c r="K397" s="467">
        <f>K149+K206+K260+K283+K297+K306+K311+K322+K326+K330+K333+K337+K343+K347+K383+K390+K396</f>
        <v>0</v>
      </c>
      <c r="L397" s="467">
        <f>L206+L260+L283+L297+L306+L311+L322+L326+L330+L333+L337+L343+L347+L383+L390+L396</f>
        <v>394.62999999999994</v>
      </c>
      <c r="M397" s="434"/>
      <c r="N397" s="467">
        <f>N206+N260+N283+N297+N306+N311+N322+N326+N330+N333+N337+N343+N347+N383+N390+N396</f>
        <v>251.63</v>
      </c>
      <c r="O397" s="498"/>
      <c r="P397" s="469">
        <f>P149+P206+P260+P283+P297+P306+P311+P322+P326+P330+P333+P337+P343+P347+P383+P390+P396</f>
        <v>9207</v>
      </c>
      <c r="Q397" s="467">
        <f>Q149+Q206+Q260+Q283+Q297+Q306+Q311+Q322+Q326+Q330+Q333+Q337+Q343+Q347+Q383+Q390+Q396</f>
        <v>1538.5913054519997</v>
      </c>
      <c r="R397" s="469">
        <f>R149+R206+R260+R283+R297+R306+R311+R322+R326+R330+R333+R337+R343+R347+R383+R390+R396</f>
        <v>9207</v>
      </c>
      <c r="S397" s="467">
        <f>S149+S206+S260+S283+S297+S306+S311+S322+S326+S330+S333+S337+S343+S347+S383+S390+S396</f>
        <v>2184.8513054520004</v>
      </c>
      <c r="T397" s="467">
        <f t="shared" ref="T397:W397" si="285">T206+T260+T283+T297+T306+T311+T322+T326+T330+T333+T337+T343+T347+T383+T390+T396</f>
        <v>0</v>
      </c>
      <c r="U397" s="467">
        <f t="shared" si="285"/>
        <v>394.62999999999994</v>
      </c>
      <c r="V397" s="434"/>
      <c r="W397" s="467">
        <f t="shared" si="285"/>
        <v>176.63</v>
      </c>
      <c r="X397" s="498"/>
      <c r="Y397" s="469">
        <f>Y149+Y206+Y260+Y283+Y297+Y306+Y311+Y322+Y326+Y330+Y333+Y337+Y343+Y347+Y383+Y390+Y396</f>
        <v>8899</v>
      </c>
      <c r="Z397" s="467">
        <f>Z149+Z206+Z260+Z283+Z297+Z306+Z311+Z322+Z326+Z330+Z333+Z337+Z343+Z347+Z383+Z390+Z396</f>
        <v>1317.3604700000001</v>
      </c>
      <c r="AA397" s="469">
        <f>AA149+AA206+AA260+AA283+AA297+AA306+AA311+AA322+AA326+AA330+AA333+AA337+AA343+AA347+AA383+AA390+AA396</f>
        <v>8899</v>
      </c>
      <c r="AB397" s="467">
        <f>AB149+AB206+AB260+AB283+AB297+AB306+AB311+AB322+AB326+AB330+AB333+AB337+AB343+AB347+AB383+AB390+AB396</f>
        <v>1888.6204700000001</v>
      </c>
      <c r="AC397" s="436"/>
      <c r="AD397" s="364">
        <f>SUM('South Andaman:Nicobar'!AB397)</f>
        <v>1888.6204700000003</v>
      </c>
    </row>
    <row r="398" spans="1:32" s="362" customFormat="1">
      <c r="A398" s="363">
        <v>25</v>
      </c>
      <c r="B398" s="371" t="s">
        <v>147</v>
      </c>
      <c r="C398" s="434"/>
      <c r="D398" s="467"/>
      <c r="E398" s="434"/>
      <c r="F398" s="467"/>
      <c r="G398" s="467"/>
      <c r="H398" s="467"/>
      <c r="I398" s="435"/>
      <c r="J398" s="467"/>
      <c r="K398" s="434"/>
      <c r="L398" s="467"/>
      <c r="M398" s="434"/>
      <c r="N398" s="538"/>
      <c r="O398" s="498"/>
      <c r="P398" s="434"/>
      <c r="Q398" s="467"/>
      <c r="R398" s="434"/>
      <c r="S398" s="467"/>
      <c r="T398" s="434"/>
      <c r="U398" s="467"/>
      <c r="V398" s="434"/>
      <c r="W398" s="538"/>
      <c r="X398" s="498"/>
      <c r="Y398" s="434"/>
      <c r="Z398" s="467"/>
      <c r="AA398" s="434"/>
      <c r="AB398" s="467"/>
      <c r="AC398" s="374"/>
      <c r="AD398" s="364">
        <f>SUM('South Andaman:Nicobar'!AB398)</f>
        <v>0</v>
      </c>
      <c r="AF398" s="477">
        <f>90.15+29.85</f>
        <v>120</v>
      </c>
    </row>
    <row r="399" spans="1:32" s="362" customFormat="1">
      <c r="A399" s="370">
        <v>25.01</v>
      </c>
      <c r="B399" s="377" t="s">
        <v>148</v>
      </c>
      <c r="C399" s="438">
        <v>1</v>
      </c>
      <c r="D399" s="463">
        <v>77</v>
      </c>
      <c r="E399" s="438">
        <v>1</v>
      </c>
      <c r="F399" s="463">
        <v>20.9</v>
      </c>
      <c r="G399" s="463">
        <f t="shared" ref="G399:G401" si="286">E399/C399*100</f>
        <v>100</v>
      </c>
      <c r="H399" s="463">
        <f t="shared" ref="H399" si="287">F399/D399*100</f>
        <v>27.142857142857142</v>
      </c>
      <c r="I399" s="499">
        <f t="shared" ref="I399:I400" si="288">C399-E399</f>
        <v>0</v>
      </c>
      <c r="J399" s="463">
        <f t="shared" ref="J399:J400" si="289">D399-F399</f>
        <v>56.1</v>
      </c>
      <c r="K399" s="438">
        <f>'South Andaman'!K399+'North Andaman'!K399+Nicobar!K399</f>
        <v>0</v>
      </c>
      <c r="L399" s="463">
        <f>'South Andaman'!L399+'North Andaman'!L399+Nicobar!L399</f>
        <v>0</v>
      </c>
      <c r="M399" s="438">
        <f>'South Andaman'!M399+'North Andaman'!M399+Nicobar!M399</f>
        <v>0</v>
      </c>
      <c r="N399" s="636">
        <f>'South Andaman'!N399+'North Andaman'!N399+Nicobar!N399</f>
        <v>0</v>
      </c>
      <c r="O399" s="438"/>
      <c r="P399" s="438">
        <v>1</v>
      </c>
      <c r="Q399" s="463">
        <v>103.15</v>
      </c>
      <c r="R399" s="438">
        <v>1</v>
      </c>
      <c r="S399" s="463">
        <f>Q399</f>
        <v>103.15</v>
      </c>
      <c r="T399" s="438">
        <v>0</v>
      </c>
      <c r="U399" s="463">
        <f>'South Andaman'!U399+'North Andaman'!U399+Nicobar!U399</f>
        <v>0</v>
      </c>
      <c r="V399" s="438">
        <f>'South Andaman'!V399+'North Andaman'!V399+Nicobar!V399</f>
        <v>0</v>
      </c>
      <c r="W399" s="636">
        <f>'South Andaman'!W399+'North Andaman'!W399+Nicobar!W399</f>
        <v>0</v>
      </c>
      <c r="X399" s="438"/>
      <c r="Y399" s="438">
        <v>1</v>
      </c>
      <c r="Z399" s="463">
        <v>90.15</v>
      </c>
      <c r="AA399" s="438">
        <v>1</v>
      </c>
      <c r="AB399" s="463">
        <f>Z399</f>
        <v>90.15</v>
      </c>
      <c r="AC399" s="478"/>
      <c r="AD399" s="364">
        <f>SUM('South Andaman:Nicobar'!AB399)</f>
        <v>0</v>
      </c>
    </row>
    <row r="400" spans="1:32" s="362" customFormat="1" ht="96.75" customHeight="1">
      <c r="A400" s="370">
        <v>25.02</v>
      </c>
      <c r="B400" s="377" t="s">
        <v>149</v>
      </c>
      <c r="C400" s="438"/>
      <c r="D400" s="463">
        <v>9.9594000000000005</v>
      </c>
      <c r="E400" s="438"/>
      <c r="F400" s="463">
        <v>0.56000000000000005</v>
      </c>
      <c r="G400" s="463"/>
      <c r="H400" s="463">
        <f t="shared" ref="H400" si="290">F400/D400*100</f>
        <v>5.622828684458903</v>
      </c>
      <c r="I400" s="499">
        <f t="shared" si="288"/>
        <v>0</v>
      </c>
      <c r="J400" s="463">
        <f t="shared" si="289"/>
        <v>9.3994</v>
      </c>
      <c r="K400" s="438">
        <f>'South Andaman'!K400+'North Andaman'!K400+Nicobar!K400</f>
        <v>0</v>
      </c>
      <c r="L400" s="463">
        <f>'South Andaman'!L400+'North Andaman'!L400+Nicobar!L400</f>
        <v>0</v>
      </c>
      <c r="M400" s="438">
        <f>'South Andaman'!M400+'North Andaman'!M400+Nicobar!M400</f>
        <v>0</v>
      </c>
      <c r="N400" s="636">
        <f>'South Andaman'!N400+'North Andaman'!N400+Nicobar!N400</f>
        <v>0</v>
      </c>
      <c r="O400" s="537">
        <f>Q400/P400</f>
        <v>2.0527472527472525E-2</v>
      </c>
      <c r="P400" s="438">
        <v>455</v>
      </c>
      <c r="Q400" s="463">
        <v>9.34</v>
      </c>
      <c r="R400" s="438">
        <v>455</v>
      </c>
      <c r="S400" s="463">
        <v>9.34</v>
      </c>
      <c r="T400" s="438">
        <v>0</v>
      </c>
      <c r="U400" s="463">
        <f>'South Andaman'!U400+'North Andaman'!U400+Nicobar!U400</f>
        <v>0</v>
      </c>
      <c r="V400" s="438">
        <f>'South Andaman'!V400+'North Andaman'!V400+Nicobar!V400</f>
        <v>0</v>
      </c>
      <c r="W400" s="636">
        <f>'South Andaman'!W400+'North Andaman'!W400+Nicobar!W400</f>
        <v>0</v>
      </c>
      <c r="X400" s="466"/>
      <c r="Y400" s="438">
        <v>451</v>
      </c>
      <c r="Z400" s="463">
        <v>6.4790000000000001</v>
      </c>
      <c r="AA400" s="438">
        <f>Y400</f>
        <v>451</v>
      </c>
      <c r="AB400" s="463">
        <f>U400+W400+Z400</f>
        <v>6.4790000000000001</v>
      </c>
      <c r="AC400" s="380" t="s">
        <v>555</v>
      </c>
      <c r="AD400" s="364">
        <f>SUM('South Andaman:Nicobar'!AB400)</f>
        <v>0</v>
      </c>
    </row>
    <row r="401" spans="1:31" s="362" customFormat="1">
      <c r="A401" s="364"/>
      <c r="B401" s="434" t="s">
        <v>36</v>
      </c>
      <c r="C401" s="434">
        <f>SUM(C399:C400)</f>
        <v>1</v>
      </c>
      <c r="D401" s="467">
        <f t="shared" ref="D401:E401" si="291">SUM(D399:D400)</f>
        <v>86.959400000000002</v>
      </c>
      <c r="E401" s="434">
        <f t="shared" si="291"/>
        <v>1</v>
      </c>
      <c r="F401" s="467">
        <f>SUM(F399:F400)</f>
        <v>21.459999999999997</v>
      </c>
      <c r="G401" s="467">
        <f t="shared" si="286"/>
        <v>100</v>
      </c>
      <c r="H401" s="467">
        <f t="shared" ref="H401" si="292">F401/D401*100</f>
        <v>24.678183152137663</v>
      </c>
      <c r="I401" s="435">
        <f t="shared" ref="I401:S401" si="293">SUM(I399:I400)</f>
        <v>0</v>
      </c>
      <c r="J401" s="467">
        <f t="shared" si="293"/>
        <v>65.499400000000009</v>
      </c>
      <c r="K401" s="434">
        <f t="shared" si="293"/>
        <v>0</v>
      </c>
      <c r="L401" s="467">
        <f t="shared" si="293"/>
        <v>0</v>
      </c>
      <c r="M401" s="434">
        <f t="shared" si="293"/>
        <v>0</v>
      </c>
      <c r="N401" s="538">
        <f t="shared" si="293"/>
        <v>0</v>
      </c>
      <c r="O401" s="434"/>
      <c r="P401" s="434">
        <f t="shared" si="293"/>
        <v>456</v>
      </c>
      <c r="Q401" s="467">
        <f t="shared" si="293"/>
        <v>112.49000000000001</v>
      </c>
      <c r="R401" s="434">
        <f t="shared" si="293"/>
        <v>456</v>
      </c>
      <c r="S401" s="467">
        <f t="shared" si="293"/>
        <v>112.49000000000001</v>
      </c>
      <c r="T401" s="434">
        <f t="shared" ref="T401:W401" si="294">SUM(T399:T400)</f>
        <v>0</v>
      </c>
      <c r="U401" s="467">
        <f t="shared" si="294"/>
        <v>0</v>
      </c>
      <c r="V401" s="434">
        <f t="shared" si="294"/>
        <v>0</v>
      </c>
      <c r="W401" s="538">
        <f t="shared" si="294"/>
        <v>0</v>
      </c>
      <c r="X401" s="434"/>
      <c r="Y401" s="434">
        <f>SUM(Y399:Y400)</f>
        <v>452</v>
      </c>
      <c r="Z401" s="467">
        <f>Z399+Z400</f>
        <v>96.629000000000005</v>
      </c>
      <c r="AA401" s="434">
        <f>SUM(AA399:AA400)</f>
        <v>452</v>
      </c>
      <c r="AB401" s="467">
        <f>AB400+AB399</f>
        <v>96.629000000000005</v>
      </c>
      <c r="AC401" s="436"/>
      <c r="AD401" s="364">
        <f>SUM('South Andaman:Nicobar'!AB401)</f>
        <v>0</v>
      </c>
    </row>
    <row r="402" spans="1:31" s="362" customFormat="1">
      <c r="A402" s="364"/>
      <c r="B402" s="434" t="s">
        <v>150</v>
      </c>
      <c r="C402" s="469">
        <f>C397+C401</f>
        <v>8907</v>
      </c>
      <c r="D402" s="467">
        <f>D397+D401</f>
        <v>1807.6606999999997</v>
      </c>
      <c r="E402" s="469">
        <f>E397+E401</f>
        <v>1685</v>
      </c>
      <c r="F402" s="467">
        <f>F397+F401</f>
        <v>800.06200000000001</v>
      </c>
      <c r="G402" s="467">
        <f t="shared" ref="G402" si="295">E402/C402*100</f>
        <v>18.917705175704501</v>
      </c>
      <c r="H402" s="467">
        <f t="shared" ref="H402" si="296">F402/D402*100</f>
        <v>44.259522818635169</v>
      </c>
      <c r="I402" s="469">
        <f>I397+I401</f>
        <v>7280</v>
      </c>
      <c r="J402" s="467">
        <f>J397+J401</f>
        <v>1007.5987</v>
      </c>
      <c r="K402" s="434">
        <f>'South Andaman'!K402+'North Andaman'!K402+Nicobar!K402</f>
        <v>0</v>
      </c>
      <c r="L402" s="467">
        <f>'South Andaman'!L402+'North Andaman'!L402+Nicobar!L402</f>
        <v>394.62999999999994</v>
      </c>
      <c r="M402" s="434">
        <f>'South Andaman'!M402+'North Andaman'!M402+Nicobar!M402</f>
        <v>0</v>
      </c>
      <c r="N402" s="538">
        <f>'South Andaman'!N402+'North Andaman'!N402+Nicobar!N402</f>
        <v>251.63</v>
      </c>
      <c r="O402" s="434"/>
      <c r="P402" s="469">
        <f>P397+P401</f>
        <v>9663</v>
      </c>
      <c r="Q402" s="467">
        <f>Q397+Q401</f>
        <v>1651.0813054519997</v>
      </c>
      <c r="R402" s="469">
        <f>R397+R401</f>
        <v>9663</v>
      </c>
      <c r="S402" s="467">
        <f>S397+S401</f>
        <v>2297.3413054520006</v>
      </c>
      <c r="T402" s="434">
        <f>'South Andaman'!T402+'North Andaman'!T402+Nicobar!T402</f>
        <v>0</v>
      </c>
      <c r="U402" s="467">
        <f>U397</f>
        <v>394.62999999999994</v>
      </c>
      <c r="V402" s="434">
        <f>'South Andaman'!V402+'North Andaman'!V402+Nicobar!V402</f>
        <v>0</v>
      </c>
      <c r="W402" s="538">
        <f>'South Andaman'!W402+'North Andaman'!W402+Nicobar!W402</f>
        <v>176.63</v>
      </c>
      <c r="X402" s="434"/>
      <c r="Y402" s="469">
        <f>Y397+Y401</f>
        <v>9351</v>
      </c>
      <c r="Z402" s="467">
        <f>Z397+Z401</f>
        <v>1413.98947</v>
      </c>
      <c r="AA402" s="469">
        <f>AA397+AA401</f>
        <v>9351</v>
      </c>
      <c r="AB402" s="467">
        <f>AB397+AB401</f>
        <v>1985.24947</v>
      </c>
      <c r="AC402" s="436"/>
      <c r="AD402" s="364">
        <f>SUM('South Andaman:Nicobar'!AB402)</f>
        <v>1888.6204700000003</v>
      </c>
    </row>
    <row r="403" spans="1:31" s="362" customFormat="1" ht="75" hidden="1">
      <c r="A403" s="363">
        <v>26</v>
      </c>
      <c r="B403" s="371" t="s">
        <v>151</v>
      </c>
      <c r="C403" s="371"/>
      <c r="D403" s="614"/>
      <c r="E403" s="371"/>
      <c r="F403" s="614"/>
      <c r="G403" s="614"/>
      <c r="H403" s="614"/>
      <c r="I403" s="372"/>
      <c r="J403" s="364"/>
      <c r="K403" s="365"/>
      <c r="L403" s="364"/>
      <c r="M403" s="365"/>
      <c r="N403" s="368"/>
      <c r="O403" s="373"/>
      <c r="P403" s="365"/>
      <c r="Q403" s="364"/>
      <c r="R403" s="365"/>
      <c r="S403" s="364"/>
      <c r="T403" s="365"/>
      <c r="U403" s="364"/>
      <c r="V403" s="365"/>
      <c r="W403" s="364"/>
      <c r="X403" s="365"/>
      <c r="Y403" s="479">
        <f>5.2799/451</f>
        <v>1.1707095343680708E-2</v>
      </c>
      <c r="Z403" s="467"/>
      <c r="AA403" s="434"/>
      <c r="AB403" s="467">
        <f>4000000/12633</f>
        <v>316.63104567402831</v>
      </c>
      <c r="AC403" s="480"/>
      <c r="AD403" s="364">
        <f>SUM('South Andaman:Nicobar'!AB403)</f>
        <v>0</v>
      </c>
      <c r="AE403" s="362">
        <f>3189+2383+1081</f>
        <v>6653</v>
      </c>
    </row>
    <row r="404" spans="1:31" s="362" customFormat="1" hidden="1">
      <c r="A404" s="375"/>
      <c r="B404" s="371" t="s">
        <v>152</v>
      </c>
      <c r="C404" s="371"/>
      <c r="D404" s="614"/>
      <c r="E404" s="371"/>
      <c r="F404" s="614"/>
      <c r="G404" s="614"/>
      <c r="H404" s="614"/>
      <c r="I404" s="372"/>
      <c r="J404" s="364"/>
      <c r="K404" s="365"/>
      <c r="L404" s="364"/>
      <c r="M404" s="365"/>
      <c r="N404" s="368"/>
      <c r="O404" s="373"/>
      <c r="P404" s="365"/>
      <c r="Q404" s="364"/>
      <c r="R404" s="365"/>
      <c r="S404" s="364"/>
      <c r="T404" s="365"/>
      <c r="U404" s="364"/>
      <c r="V404" s="365"/>
      <c r="W404" s="364"/>
      <c r="X404" s="365"/>
      <c r="Y404" s="434"/>
      <c r="Z404" s="467"/>
      <c r="AA404" s="434"/>
      <c r="AB404" s="467"/>
      <c r="AC404" s="374"/>
      <c r="AD404" s="364">
        <f>SUM('South Andaman:Nicobar'!AB404)</f>
        <v>0</v>
      </c>
      <c r="AE404" s="362">
        <f>5680+3931+1734</f>
        <v>11345</v>
      </c>
    </row>
    <row r="405" spans="1:31" s="362" customFormat="1" ht="37.5" hidden="1">
      <c r="A405" s="370"/>
      <c r="B405" s="371" t="s">
        <v>153</v>
      </c>
      <c r="C405" s="371"/>
      <c r="D405" s="614"/>
      <c r="E405" s="371"/>
      <c r="F405" s="614"/>
      <c r="G405" s="614"/>
      <c r="H405" s="614"/>
      <c r="I405" s="372"/>
      <c r="J405" s="364"/>
      <c r="K405" s="365"/>
      <c r="L405" s="364"/>
      <c r="M405" s="365"/>
      <c r="N405" s="368"/>
      <c r="O405" s="481"/>
      <c r="P405" s="365"/>
      <c r="Q405" s="364"/>
      <c r="R405" s="365"/>
      <c r="S405" s="364"/>
      <c r="T405" s="365"/>
      <c r="U405" s="364"/>
      <c r="V405" s="365"/>
      <c r="W405" s="364"/>
      <c r="X405" s="365"/>
      <c r="Y405" s="434"/>
      <c r="Z405" s="467">
        <f>AB397-S397</f>
        <v>-296.23083545200029</v>
      </c>
      <c r="AA405" s="434"/>
      <c r="AB405" s="467"/>
      <c r="AC405" s="374"/>
      <c r="AD405" s="364">
        <f>SUM('South Andaman:Nicobar'!AB405)</f>
        <v>0</v>
      </c>
      <c r="AE405" s="362">
        <f>6667+4659+1307</f>
        <v>12633</v>
      </c>
    </row>
    <row r="406" spans="1:31" s="362" customFormat="1" ht="37.5" hidden="1">
      <c r="A406" s="370">
        <v>26.01</v>
      </c>
      <c r="B406" s="381" t="s">
        <v>154</v>
      </c>
      <c r="C406" s="381"/>
      <c r="D406" s="623"/>
      <c r="E406" s="381"/>
      <c r="F406" s="623"/>
      <c r="G406" s="623"/>
      <c r="H406" s="623"/>
      <c r="I406" s="382"/>
      <c r="J406" s="370"/>
      <c r="K406" s="378"/>
      <c r="L406" s="370"/>
      <c r="M406" s="378"/>
      <c r="N406" s="648"/>
      <c r="O406" s="379"/>
      <c r="P406" s="378"/>
      <c r="Q406" s="370"/>
      <c r="R406" s="378"/>
      <c r="S406" s="370"/>
      <c r="T406" s="378"/>
      <c r="U406" s="370"/>
      <c r="V406" s="378"/>
      <c r="W406" s="370"/>
      <c r="X406" s="378"/>
      <c r="Y406" s="438">
        <f>SUM('South Andaman:Nicobar'!Y406)</f>
        <v>0</v>
      </c>
      <c r="Z406" s="463">
        <f t="shared" ref="Z406:Z414" si="297">X406*Y406</f>
        <v>0</v>
      </c>
      <c r="AA406" s="438">
        <f t="shared" ref="AA406:AA414" si="298">Y406+V406+T406</f>
        <v>0</v>
      </c>
      <c r="AB406" s="463">
        <f t="shared" ref="AB406:AB414" si="299">Z406+W406+U406</f>
        <v>0</v>
      </c>
      <c r="AC406" s="383"/>
      <c r="AD406" s="364">
        <f>SUM('South Andaman:Nicobar'!AB406)</f>
        <v>0</v>
      </c>
    </row>
    <row r="407" spans="1:31" s="362" customFormat="1" ht="37.5" hidden="1">
      <c r="A407" s="370">
        <f>+A406+0.01</f>
        <v>26.020000000000003</v>
      </c>
      <c r="B407" s="381" t="s">
        <v>155</v>
      </c>
      <c r="C407" s="381"/>
      <c r="D407" s="623"/>
      <c r="E407" s="381"/>
      <c r="F407" s="623"/>
      <c r="G407" s="623"/>
      <c r="H407" s="623"/>
      <c r="I407" s="382"/>
      <c r="J407" s="370"/>
      <c r="K407" s="378"/>
      <c r="L407" s="370"/>
      <c r="M407" s="378"/>
      <c r="N407" s="648"/>
      <c r="O407" s="379"/>
      <c r="P407" s="378"/>
      <c r="Q407" s="370"/>
      <c r="R407" s="378"/>
      <c r="S407" s="370"/>
      <c r="T407" s="378"/>
      <c r="U407" s="370"/>
      <c r="V407" s="378"/>
      <c r="W407" s="370"/>
      <c r="X407" s="378"/>
      <c r="Y407" s="438">
        <f>SUM('South Andaman:Nicobar'!Y407)</f>
        <v>0</v>
      </c>
      <c r="Z407" s="463">
        <f t="shared" si="297"/>
        <v>0</v>
      </c>
      <c r="AA407" s="438">
        <f t="shared" si="298"/>
        <v>0</v>
      </c>
      <c r="AB407" s="463">
        <f t="shared" si="299"/>
        <v>0</v>
      </c>
      <c r="AC407" s="383"/>
      <c r="AD407" s="364">
        <f>SUM('South Andaman:Nicobar'!AB407)</f>
        <v>0</v>
      </c>
    </row>
    <row r="408" spans="1:31" s="362" customFormat="1" hidden="1">
      <c r="A408" s="370">
        <f t="shared" ref="A408:A414" si="300">+A407+0.01</f>
        <v>26.030000000000005</v>
      </c>
      <c r="B408" s="381" t="s">
        <v>321</v>
      </c>
      <c r="C408" s="381"/>
      <c r="D408" s="623"/>
      <c r="E408" s="381"/>
      <c r="F408" s="623"/>
      <c r="G408" s="623"/>
      <c r="H408" s="623"/>
      <c r="I408" s="382"/>
      <c r="J408" s="370"/>
      <c r="K408" s="378"/>
      <c r="L408" s="370"/>
      <c r="M408" s="378"/>
      <c r="N408" s="648"/>
      <c r="O408" s="379"/>
      <c r="P408" s="378"/>
      <c r="Q408" s="370"/>
      <c r="R408" s="378"/>
      <c r="S408" s="370"/>
      <c r="T408" s="378"/>
      <c r="U408" s="370"/>
      <c r="V408" s="378"/>
      <c r="W408" s="370"/>
      <c r="X408" s="378"/>
      <c r="Y408" s="438">
        <f>SUM('South Andaman:Nicobar'!Y408)</f>
        <v>0</v>
      </c>
      <c r="Z408" s="463">
        <f t="shared" si="297"/>
        <v>0</v>
      </c>
      <c r="AA408" s="438">
        <f t="shared" si="298"/>
        <v>0</v>
      </c>
      <c r="AB408" s="463">
        <f t="shared" si="299"/>
        <v>0</v>
      </c>
      <c r="AC408" s="383"/>
      <c r="AD408" s="364">
        <f>SUM('South Andaman:Nicobar'!AB408)</f>
        <v>0</v>
      </c>
    </row>
    <row r="409" spans="1:31" s="362" customFormat="1" hidden="1">
      <c r="A409" s="370">
        <f t="shared" si="300"/>
        <v>26.040000000000006</v>
      </c>
      <c r="B409" s="381" t="s">
        <v>322</v>
      </c>
      <c r="C409" s="381"/>
      <c r="D409" s="623"/>
      <c r="E409" s="381"/>
      <c r="F409" s="623"/>
      <c r="G409" s="623"/>
      <c r="H409" s="623"/>
      <c r="I409" s="382"/>
      <c r="J409" s="370"/>
      <c r="K409" s="378"/>
      <c r="L409" s="370"/>
      <c r="M409" s="378"/>
      <c r="N409" s="648"/>
      <c r="O409" s="379"/>
      <c r="P409" s="378"/>
      <c r="Q409" s="370"/>
      <c r="R409" s="378"/>
      <c r="S409" s="370"/>
      <c r="T409" s="378"/>
      <c r="U409" s="370"/>
      <c r="V409" s="378"/>
      <c r="W409" s="370"/>
      <c r="X409" s="378"/>
      <c r="Y409" s="438">
        <f>SUM('South Andaman:Nicobar'!Y409)</f>
        <v>0</v>
      </c>
      <c r="Z409" s="463">
        <f t="shared" si="297"/>
        <v>0</v>
      </c>
      <c r="AA409" s="438">
        <f t="shared" si="298"/>
        <v>0</v>
      </c>
      <c r="AB409" s="463">
        <f t="shared" si="299"/>
        <v>0</v>
      </c>
      <c r="AC409" s="383"/>
      <c r="AD409" s="364">
        <f>SUM('South Andaman:Nicobar'!AB409)</f>
        <v>0</v>
      </c>
    </row>
    <row r="410" spans="1:31" s="362" customFormat="1" hidden="1">
      <c r="A410" s="370">
        <f t="shared" si="300"/>
        <v>26.050000000000008</v>
      </c>
      <c r="B410" s="381" t="s">
        <v>323</v>
      </c>
      <c r="C410" s="381"/>
      <c r="D410" s="623"/>
      <c r="E410" s="381"/>
      <c r="F410" s="623"/>
      <c r="G410" s="623"/>
      <c r="H410" s="623"/>
      <c r="I410" s="382"/>
      <c r="J410" s="370"/>
      <c r="K410" s="378"/>
      <c r="L410" s="370"/>
      <c r="M410" s="378"/>
      <c r="N410" s="648"/>
      <c r="O410" s="379"/>
      <c r="P410" s="378"/>
      <c r="Q410" s="370"/>
      <c r="R410" s="378"/>
      <c r="S410" s="370"/>
      <c r="T410" s="378"/>
      <c r="U410" s="370"/>
      <c r="V410" s="378"/>
      <c r="W410" s="370"/>
      <c r="X410" s="378"/>
      <c r="Y410" s="438">
        <f>SUM('South Andaman:Nicobar'!Y410)</f>
        <v>0</v>
      </c>
      <c r="Z410" s="463">
        <f>6.479/451</f>
        <v>1.4365853658536586E-2</v>
      </c>
      <c r="AA410" s="438">
        <f t="shared" si="298"/>
        <v>0</v>
      </c>
      <c r="AB410" s="463">
        <f t="shared" si="299"/>
        <v>1.4365853658536586E-2</v>
      </c>
      <c r="AC410" s="383"/>
      <c r="AD410" s="364">
        <f>SUM('South Andaman:Nicobar'!AB410)</f>
        <v>0</v>
      </c>
    </row>
    <row r="411" spans="1:31" s="362" customFormat="1" ht="37.5" hidden="1">
      <c r="A411" s="370">
        <f t="shared" si="300"/>
        <v>26.060000000000009</v>
      </c>
      <c r="B411" s="381" t="s">
        <v>156</v>
      </c>
      <c r="C411" s="381"/>
      <c r="D411" s="623"/>
      <c r="E411" s="381"/>
      <c r="F411" s="623"/>
      <c r="G411" s="623"/>
      <c r="H411" s="623"/>
      <c r="I411" s="382"/>
      <c r="J411" s="370"/>
      <c r="K411" s="378"/>
      <c r="L411" s="370"/>
      <c r="M411" s="378"/>
      <c r="N411" s="648"/>
      <c r="O411" s="393">
        <v>3</v>
      </c>
      <c r="P411" s="378"/>
      <c r="Q411" s="370"/>
      <c r="R411" s="378"/>
      <c r="S411" s="370"/>
      <c r="T411" s="378"/>
      <c r="U411" s="370"/>
      <c r="V411" s="378"/>
      <c r="W411" s="370"/>
      <c r="X411" s="378"/>
      <c r="Y411" s="438">
        <f>SUM('South Andaman:Nicobar'!Y411)</f>
        <v>0</v>
      </c>
      <c r="Z411" s="463">
        <f t="shared" si="297"/>
        <v>0</v>
      </c>
      <c r="AA411" s="438">
        <f t="shared" si="298"/>
        <v>0</v>
      </c>
      <c r="AB411" s="463">
        <f t="shared" si="299"/>
        <v>0</v>
      </c>
      <c r="AC411" s="383"/>
      <c r="AD411" s="364">
        <f>SUM('South Andaman:Nicobar'!AB411)</f>
        <v>0</v>
      </c>
    </row>
    <row r="412" spans="1:31" s="362" customFormat="1" ht="37.5" hidden="1">
      <c r="A412" s="370">
        <f t="shared" si="300"/>
        <v>26.070000000000011</v>
      </c>
      <c r="B412" s="381" t="s">
        <v>15</v>
      </c>
      <c r="C412" s="381"/>
      <c r="D412" s="623"/>
      <c r="E412" s="381"/>
      <c r="F412" s="623"/>
      <c r="G412" s="623"/>
      <c r="H412" s="623"/>
      <c r="I412" s="382"/>
      <c r="J412" s="370"/>
      <c r="K412" s="378"/>
      <c r="L412" s="370"/>
      <c r="M412" s="378"/>
      <c r="N412" s="648"/>
      <c r="O412" s="393">
        <v>3.5</v>
      </c>
      <c r="P412" s="378"/>
      <c r="Q412" s="370"/>
      <c r="R412" s="378"/>
      <c r="S412" s="370"/>
      <c r="T412" s="378"/>
      <c r="U412" s="370"/>
      <c r="V412" s="378"/>
      <c r="W412" s="370"/>
      <c r="X412" s="378"/>
      <c r="Y412" s="438">
        <f>SUM('South Andaman:Nicobar'!Y412)</f>
        <v>0</v>
      </c>
      <c r="Z412" s="463">
        <f t="shared" si="297"/>
        <v>0</v>
      </c>
      <c r="AA412" s="438">
        <f t="shared" si="298"/>
        <v>0</v>
      </c>
      <c r="AB412" s="463">
        <f t="shared" si="299"/>
        <v>0</v>
      </c>
      <c r="AC412" s="383"/>
      <c r="AD412" s="364">
        <f>SUM('South Andaman:Nicobar'!AB412)</f>
        <v>0</v>
      </c>
    </row>
    <row r="413" spans="1:31" s="362" customFormat="1" hidden="1">
      <c r="A413" s="370">
        <f t="shared" si="300"/>
        <v>26.080000000000013</v>
      </c>
      <c r="B413" s="381" t="s">
        <v>283</v>
      </c>
      <c r="C413" s="381"/>
      <c r="D413" s="623"/>
      <c r="E413" s="381"/>
      <c r="F413" s="623"/>
      <c r="G413" s="623"/>
      <c r="H413" s="623"/>
      <c r="I413" s="382"/>
      <c r="J413" s="370"/>
      <c r="K413" s="378"/>
      <c r="L413" s="370"/>
      <c r="M413" s="378"/>
      <c r="N413" s="648"/>
      <c r="O413" s="393">
        <v>0.75</v>
      </c>
      <c r="P413" s="378"/>
      <c r="Q413" s="370"/>
      <c r="R413" s="378"/>
      <c r="S413" s="370"/>
      <c r="T413" s="378"/>
      <c r="U413" s="370"/>
      <c r="V413" s="378"/>
      <c r="W413" s="370"/>
      <c r="X413" s="378"/>
      <c r="Y413" s="438">
        <f>SUM('South Andaman:Nicobar'!Y413)</f>
        <v>0</v>
      </c>
      <c r="Z413" s="463">
        <f t="shared" si="297"/>
        <v>0</v>
      </c>
      <c r="AA413" s="438">
        <f t="shared" si="298"/>
        <v>0</v>
      </c>
      <c r="AB413" s="463">
        <f t="shared" si="299"/>
        <v>0</v>
      </c>
      <c r="AC413" s="383"/>
      <c r="AD413" s="364">
        <f>SUM('South Andaman:Nicobar'!AB413)</f>
        <v>0</v>
      </c>
    </row>
    <row r="414" spans="1:31" s="362" customFormat="1" ht="37.5" hidden="1">
      <c r="A414" s="370">
        <f t="shared" si="300"/>
        <v>26.090000000000014</v>
      </c>
      <c r="B414" s="381" t="s">
        <v>158</v>
      </c>
      <c r="C414" s="381"/>
      <c r="D414" s="623"/>
      <c r="E414" s="381"/>
      <c r="F414" s="623"/>
      <c r="G414" s="623"/>
      <c r="H414" s="623"/>
      <c r="I414" s="382"/>
      <c r="J414" s="370"/>
      <c r="K414" s="378"/>
      <c r="L414" s="370"/>
      <c r="M414" s="378"/>
      <c r="N414" s="648"/>
      <c r="O414" s="424"/>
      <c r="P414" s="378"/>
      <c r="Q414" s="370"/>
      <c r="R414" s="378"/>
      <c r="S414" s="370"/>
      <c r="T414" s="378"/>
      <c r="U414" s="370"/>
      <c r="V414" s="378"/>
      <c r="W414" s="370"/>
      <c r="X414" s="378"/>
      <c r="Y414" s="438">
        <f>SUM('South Andaman:Nicobar'!Y414)</f>
        <v>0</v>
      </c>
      <c r="Z414" s="463">
        <f t="shared" si="297"/>
        <v>0</v>
      </c>
      <c r="AA414" s="438">
        <f t="shared" si="298"/>
        <v>0</v>
      </c>
      <c r="AB414" s="463">
        <f t="shared" si="299"/>
        <v>0</v>
      </c>
      <c r="AC414" s="383"/>
      <c r="AD414" s="364">
        <f>SUM('South Andaman:Nicobar'!AB414)</f>
        <v>0</v>
      </c>
    </row>
    <row r="415" spans="1:31" s="362" customFormat="1" ht="37.5" hidden="1">
      <c r="A415" s="370"/>
      <c r="B415" s="412" t="s">
        <v>159</v>
      </c>
      <c r="C415" s="412"/>
      <c r="D415" s="476"/>
      <c r="E415" s="412"/>
      <c r="F415" s="476"/>
      <c r="G415" s="476"/>
      <c r="H415" s="476"/>
      <c r="I415" s="413"/>
      <c r="J415" s="364"/>
      <c r="K415" s="365"/>
      <c r="L415" s="364"/>
      <c r="M415" s="365"/>
      <c r="N415" s="368"/>
      <c r="O415" s="418"/>
      <c r="P415" s="365"/>
      <c r="Q415" s="364"/>
      <c r="R415" s="365"/>
      <c r="S415" s="364"/>
      <c r="T415" s="365"/>
      <c r="U415" s="364"/>
      <c r="V415" s="365"/>
      <c r="W415" s="364"/>
      <c r="X415" s="365"/>
      <c r="Y415" s="438">
        <f>SUM('South Andaman:Nicobar'!Y415)</f>
        <v>0</v>
      </c>
      <c r="Z415" s="467"/>
      <c r="AA415" s="434"/>
      <c r="AB415" s="467"/>
      <c r="AC415" s="414"/>
      <c r="AD415" s="364">
        <f>SUM('South Andaman:Nicobar'!AB415)</f>
        <v>0</v>
      </c>
    </row>
    <row r="416" spans="1:31" s="362" customFormat="1" hidden="1">
      <c r="A416" s="370"/>
      <c r="B416" s="388" t="s">
        <v>17</v>
      </c>
      <c r="C416" s="388"/>
      <c r="D416" s="624"/>
      <c r="E416" s="388"/>
      <c r="F416" s="624"/>
      <c r="G416" s="624"/>
      <c r="H416" s="624"/>
      <c r="I416" s="389"/>
      <c r="J416" s="440"/>
      <c r="K416" s="390"/>
      <c r="L416" s="440"/>
      <c r="M416" s="390"/>
      <c r="N416" s="649"/>
      <c r="O416" s="418"/>
      <c r="P416" s="390"/>
      <c r="Q416" s="440"/>
      <c r="R416" s="390"/>
      <c r="S416" s="440"/>
      <c r="T416" s="390"/>
      <c r="U416" s="440"/>
      <c r="V416" s="390"/>
      <c r="W416" s="440"/>
      <c r="X416" s="390"/>
      <c r="Y416" s="438">
        <f>SUM('South Andaman:Nicobar'!Y416)</f>
        <v>0</v>
      </c>
      <c r="Z416" s="448"/>
      <c r="AA416" s="395"/>
      <c r="AB416" s="448"/>
      <c r="AC416" s="392"/>
      <c r="AD416" s="364">
        <f>SUM('South Andaman:Nicobar'!AB416)</f>
        <v>0</v>
      </c>
    </row>
    <row r="417" spans="1:30" s="362" customFormat="1" ht="37.5" hidden="1">
      <c r="A417" s="458">
        <v>26.1</v>
      </c>
      <c r="B417" s="398" t="s">
        <v>211</v>
      </c>
      <c r="C417" s="398"/>
      <c r="D417" s="625"/>
      <c r="E417" s="398"/>
      <c r="F417" s="625"/>
      <c r="G417" s="625"/>
      <c r="H417" s="625"/>
      <c r="I417" s="399"/>
      <c r="J417" s="458"/>
      <c r="K417" s="400"/>
      <c r="L417" s="458"/>
      <c r="M417" s="400"/>
      <c r="N417" s="650"/>
      <c r="O417" s="393">
        <v>18</v>
      </c>
      <c r="P417" s="400"/>
      <c r="Q417" s="458"/>
      <c r="R417" s="400"/>
      <c r="S417" s="458"/>
      <c r="T417" s="400"/>
      <c r="U417" s="458"/>
      <c r="V417" s="400"/>
      <c r="W417" s="458"/>
      <c r="X417" s="400"/>
      <c r="Y417" s="438">
        <f>SUM('South Andaman:Nicobar'!Y417)</f>
        <v>0</v>
      </c>
      <c r="Z417" s="463">
        <f t="shared" ref="Z417:Z438" si="301">X417*Y417</f>
        <v>0</v>
      </c>
      <c r="AA417" s="438">
        <f t="shared" ref="AA417:AA438" si="302">Y417+V417+T417</f>
        <v>0</v>
      </c>
      <c r="AB417" s="463">
        <f t="shared" ref="AB417:AB438" si="303">Z417+W417+U417</f>
        <v>0</v>
      </c>
      <c r="AC417" s="401"/>
      <c r="AD417" s="364">
        <f>SUM('South Andaman:Nicobar'!AB417)</f>
        <v>0</v>
      </c>
    </row>
    <row r="418" spans="1:30" s="362" customFormat="1" ht="37.5" hidden="1">
      <c r="A418" s="458">
        <f>+A417+0.01</f>
        <v>26.110000000000003</v>
      </c>
      <c r="B418" s="398" t="s">
        <v>212</v>
      </c>
      <c r="C418" s="398"/>
      <c r="D418" s="625"/>
      <c r="E418" s="398"/>
      <c r="F418" s="625"/>
      <c r="G418" s="625"/>
      <c r="H418" s="625"/>
      <c r="I418" s="399"/>
      <c r="J418" s="458"/>
      <c r="K418" s="400"/>
      <c r="L418" s="458"/>
      <c r="M418" s="400"/>
      <c r="N418" s="650"/>
      <c r="O418" s="393">
        <v>1.2</v>
      </c>
      <c r="P418" s="400"/>
      <c r="Q418" s="458"/>
      <c r="R418" s="400"/>
      <c r="S418" s="458"/>
      <c r="T418" s="400"/>
      <c r="U418" s="458"/>
      <c r="V418" s="400"/>
      <c r="W418" s="458"/>
      <c r="X418" s="400"/>
      <c r="Y418" s="438">
        <f>SUM('South Andaman:Nicobar'!Y418)</f>
        <v>0</v>
      </c>
      <c r="Z418" s="463">
        <f t="shared" si="301"/>
        <v>0</v>
      </c>
      <c r="AA418" s="438">
        <f t="shared" si="302"/>
        <v>0</v>
      </c>
      <c r="AB418" s="463">
        <f t="shared" si="303"/>
        <v>0</v>
      </c>
      <c r="AC418" s="401"/>
      <c r="AD418" s="364">
        <f>SUM('South Andaman:Nicobar'!AB418)</f>
        <v>0</v>
      </c>
    </row>
    <row r="419" spans="1:30" s="362" customFormat="1" ht="93.75" hidden="1">
      <c r="A419" s="458">
        <f t="shared" ref="A419:A420" si="304">+A418+0.01</f>
        <v>26.120000000000005</v>
      </c>
      <c r="B419" s="398" t="s">
        <v>213</v>
      </c>
      <c r="C419" s="398"/>
      <c r="D419" s="625"/>
      <c r="E419" s="398"/>
      <c r="F419" s="625"/>
      <c r="G419" s="625"/>
      <c r="H419" s="625"/>
      <c r="I419" s="399"/>
      <c r="J419" s="458"/>
      <c r="K419" s="400"/>
      <c r="L419" s="458"/>
      <c r="M419" s="400"/>
      <c r="N419" s="650"/>
      <c r="O419" s="393">
        <v>1</v>
      </c>
      <c r="P419" s="400"/>
      <c r="Q419" s="458"/>
      <c r="R419" s="400"/>
      <c r="S419" s="458"/>
      <c r="T419" s="400"/>
      <c r="U419" s="458"/>
      <c r="V419" s="400"/>
      <c r="W419" s="458"/>
      <c r="X419" s="400"/>
      <c r="Y419" s="438">
        <f>SUM('South Andaman:Nicobar'!Y419)</f>
        <v>0</v>
      </c>
      <c r="Z419" s="463">
        <f t="shared" si="301"/>
        <v>0</v>
      </c>
      <c r="AA419" s="438">
        <f t="shared" si="302"/>
        <v>0</v>
      </c>
      <c r="AB419" s="463">
        <f t="shared" si="303"/>
        <v>0</v>
      </c>
      <c r="AC419" s="401"/>
      <c r="AD419" s="364">
        <f>SUM('South Andaman:Nicobar'!AB419)</f>
        <v>0</v>
      </c>
    </row>
    <row r="420" spans="1:30" s="362" customFormat="1" hidden="1">
      <c r="A420" s="458">
        <f t="shared" si="304"/>
        <v>26.130000000000006</v>
      </c>
      <c r="B420" s="398" t="s">
        <v>18</v>
      </c>
      <c r="C420" s="398"/>
      <c r="D420" s="625"/>
      <c r="E420" s="398"/>
      <c r="F420" s="625"/>
      <c r="G420" s="625"/>
      <c r="H420" s="625"/>
      <c r="I420" s="399"/>
      <c r="J420" s="458"/>
      <c r="K420" s="400"/>
      <c r="L420" s="458"/>
      <c r="M420" s="400"/>
      <c r="N420" s="650"/>
      <c r="O420" s="408"/>
      <c r="P420" s="400"/>
      <c r="Q420" s="458"/>
      <c r="R420" s="400"/>
      <c r="S420" s="458"/>
      <c r="T420" s="400"/>
      <c r="U420" s="458"/>
      <c r="V420" s="400"/>
      <c r="W420" s="458"/>
      <c r="X420" s="400"/>
      <c r="Y420" s="438">
        <f>SUM('South Andaman:Nicobar'!Y420)</f>
        <v>0</v>
      </c>
      <c r="Z420" s="463">
        <f t="shared" si="301"/>
        <v>0</v>
      </c>
      <c r="AA420" s="438">
        <f t="shared" si="302"/>
        <v>0</v>
      </c>
      <c r="AB420" s="463">
        <f t="shared" si="303"/>
        <v>0</v>
      </c>
      <c r="AC420" s="401"/>
      <c r="AD420" s="364">
        <f>SUM('South Andaman:Nicobar'!AB420)</f>
        <v>0</v>
      </c>
    </row>
    <row r="421" spans="1:30" s="362" customFormat="1" ht="37.5" hidden="1">
      <c r="A421" s="458" t="s">
        <v>19</v>
      </c>
      <c r="B421" s="431" t="s">
        <v>214</v>
      </c>
      <c r="C421" s="431"/>
      <c r="D421" s="626"/>
      <c r="E421" s="431"/>
      <c r="F421" s="626"/>
      <c r="G421" s="626"/>
      <c r="H421" s="626"/>
      <c r="I421" s="432"/>
      <c r="J421" s="393"/>
      <c r="K421" s="379"/>
      <c r="L421" s="393"/>
      <c r="M421" s="379"/>
      <c r="N421" s="651"/>
      <c r="O421" s="393">
        <v>3</v>
      </c>
      <c r="P421" s="379"/>
      <c r="Q421" s="393"/>
      <c r="R421" s="379"/>
      <c r="S421" s="393"/>
      <c r="T421" s="379"/>
      <c r="U421" s="393"/>
      <c r="V421" s="379"/>
      <c r="W421" s="393"/>
      <c r="X421" s="379"/>
      <c r="Y421" s="438">
        <f>SUM('South Andaman:Nicobar'!Y421)</f>
        <v>0</v>
      </c>
      <c r="Z421" s="463">
        <f t="shared" si="301"/>
        <v>0</v>
      </c>
      <c r="AA421" s="438">
        <f t="shared" si="302"/>
        <v>0</v>
      </c>
      <c r="AB421" s="463">
        <f t="shared" si="303"/>
        <v>0</v>
      </c>
      <c r="AC421" s="433"/>
      <c r="AD421" s="364">
        <f>SUM('South Andaman:Nicobar'!AB421)</f>
        <v>0</v>
      </c>
    </row>
    <row r="422" spans="1:30" s="362" customFormat="1" ht="75" hidden="1">
      <c r="A422" s="458" t="s">
        <v>20</v>
      </c>
      <c r="B422" s="431" t="s">
        <v>228</v>
      </c>
      <c r="C422" s="431"/>
      <c r="D422" s="626"/>
      <c r="E422" s="431"/>
      <c r="F422" s="626"/>
      <c r="G422" s="626"/>
      <c r="H422" s="626"/>
      <c r="I422" s="432"/>
      <c r="J422" s="393"/>
      <c r="K422" s="379"/>
      <c r="L422" s="393"/>
      <c r="M422" s="379"/>
      <c r="N422" s="651"/>
      <c r="O422" s="393">
        <v>3</v>
      </c>
      <c r="P422" s="379"/>
      <c r="Q422" s="393"/>
      <c r="R422" s="379"/>
      <c r="S422" s="393"/>
      <c r="T422" s="379"/>
      <c r="U422" s="393"/>
      <c r="V422" s="379"/>
      <c r="W422" s="393"/>
      <c r="X422" s="379"/>
      <c r="Y422" s="438">
        <f>SUM('South Andaman:Nicobar'!Y422)</f>
        <v>0</v>
      </c>
      <c r="Z422" s="463">
        <f t="shared" si="301"/>
        <v>0</v>
      </c>
      <c r="AA422" s="438">
        <f t="shared" si="302"/>
        <v>0</v>
      </c>
      <c r="AB422" s="463">
        <f t="shared" si="303"/>
        <v>0</v>
      </c>
      <c r="AC422" s="433"/>
      <c r="AD422" s="364">
        <f>SUM('South Andaman:Nicobar'!AB422)</f>
        <v>0</v>
      </c>
    </row>
    <row r="423" spans="1:30" s="362" customFormat="1" ht="75" hidden="1">
      <c r="A423" s="458" t="s">
        <v>21</v>
      </c>
      <c r="B423" s="431" t="s">
        <v>229</v>
      </c>
      <c r="C423" s="431"/>
      <c r="D423" s="626"/>
      <c r="E423" s="431"/>
      <c r="F423" s="626"/>
      <c r="G423" s="626"/>
      <c r="H423" s="626"/>
      <c r="I423" s="432"/>
      <c r="J423" s="393"/>
      <c r="K423" s="379"/>
      <c r="L423" s="393"/>
      <c r="M423" s="379"/>
      <c r="N423" s="651"/>
      <c r="O423" s="406">
        <v>9.6000000000000014</v>
      </c>
      <c r="P423" s="379"/>
      <c r="Q423" s="393"/>
      <c r="R423" s="379"/>
      <c r="S423" s="393"/>
      <c r="T423" s="379"/>
      <c r="U423" s="393"/>
      <c r="V423" s="379"/>
      <c r="W423" s="393"/>
      <c r="X423" s="379"/>
      <c r="Y423" s="438">
        <f>SUM('South Andaman:Nicobar'!Y423)</f>
        <v>0</v>
      </c>
      <c r="Z423" s="463">
        <f t="shared" si="301"/>
        <v>0</v>
      </c>
      <c r="AA423" s="438">
        <f t="shared" si="302"/>
        <v>0</v>
      </c>
      <c r="AB423" s="463">
        <f t="shared" si="303"/>
        <v>0</v>
      </c>
      <c r="AC423" s="433"/>
      <c r="AD423" s="364">
        <f>SUM('South Andaman:Nicobar'!AB423)</f>
        <v>0</v>
      </c>
    </row>
    <row r="424" spans="1:30" s="362" customFormat="1" ht="112.5" hidden="1">
      <c r="A424" s="458" t="s">
        <v>176</v>
      </c>
      <c r="B424" s="431" t="s">
        <v>230</v>
      </c>
      <c r="C424" s="431"/>
      <c r="D424" s="626"/>
      <c r="E424" s="431"/>
      <c r="F424" s="626"/>
      <c r="G424" s="626"/>
      <c r="H424" s="626"/>
      <c r="I424" s="432"/>
      <c r="J424" s="393"/>
      <c r="K424" s="379"/>
      <c r="L424" s="393"/>
      <c r="M424" s="379"/>
      <c r="N424" s="651"/>
      <c r="O424" s="393">
        <v>2.88</v>
      </c>
      <c r="P424" s="379"/>
      <c r="Q424" s="393"/>
      <c r="R424" s="379"/>
      <c r="S424" s="393"/>
      <c r="T424" s="379"/>
      <c r="U424" s="393"/>
      <c r="V424" s="379"/>
      <c r="W424" s="393"/>
      <c r="X424" s="379"/>
      <c r="Y424" s="438">
        <f>SUM('South Andaman:Nicobar'!Y424)</f>
        <v>0</v>
      </c>
      <c r="Z424" s="463">
        <f t="shared" si="301"/>
        <v>0</v>
      </c>
      <c r="AA424" s="438">
        <f t="shared" si="302"/>
        <v>0</v>
      </c>
      <c r="AB424" s="463">
        <f t="shared" si="303"/>
        <v>0</v>
      </c>
      <c r="AC424" s="433"/>
      <c r="AD424" s="364">
        <f>SUM('South Andaman:Nicobar'!AB424)</f>
        <v>0</v>
      </c>
    </row>
    <row r="425" spans="1:30" s="362" customFormat="1" ht="56.25" hidden="1">
      <c r="A425" s="458" t="s">
        <v>178</v>
      </c>
      <c r="B425" s="431" t="s">
        <v>215</v>
      </c>
      <c r="C425" s="431"/>
      <c r="D425" s="626"/>
      <c r="E425" s="431"/>
      <c r="F425" s="626"/>
      <c r="G425" s="626"/>
      <c r="H425" s="626"/>
      <c r="I425" s="432"/>
      <c r="J425" s="393"/>
      <c r="K425" s="379"/>
      <c r="L425" s="393"/>
      <c r="M425" s="379"/>
      <c r="N425" s="651"/>
      <c r="O425" s="393">
        <v>1.5</v>
      </c>
      <c r="P425" s="379"/>
      <c r="Q425" s="393"/>
      <c r="R425" s="379"/>
      <c r="S425" s="393"/>
      <c r="T425" s="379"/>
      <c r="U425" s="393"/>
      <c r="V425" s="379"/>
      <c r="W425" s="393"/>
      <c r="X425" s="379"/>
      <c r="Y425" s="438">
        <f>SUM('South Andaman:Nicobar'!Y425)</f>
        <v>0</v>
      </c>
      <c r="Z425" s="463">
        <f t="shared" si="301"/>
        <v>0</v>
      </c>
      <c r="AA425" s="438">
        <f t="shared" si="302"/>
        <v>0</v>
      </c>
      <c r="AB425" s="463">
        <f t="shared" si="303"/>
        <v>0</v>
      </c>
      <c r="AC425" s="433"/>
      <c r="AD425" s="364">
        <f>SUM('South Andaman:Nicobar'!AB425)</f>
        <v>0</v>
      </c>
    </row>
    <row r="426" spans="1:30" s="362" customFormat="1" ht="37.5" hidden="1">
      <c r="A426" s="458" t="s">
        <v>180</v>
      </c>
      <c r="B426" s="431" t="s">
        <v>179</v>
      </c>
      <c r="C426" s="431"/>
      <c r="D426" s="626"/>
      <c r="E426" s="431"/>
      <c r="F426" s="626"/>
      <c r="G426" s="626"/>
      <c r="H426" s="626"/>
      <c r="I426" s="432"/>
      <c r="J426" s="393"/>
      <c r="K426" s="379"/>
      <c r="L426" s="393"/>
      <c r="M426" s="379"/>
      <c r="N426" s="651"/>
      <c r="O426" s="393">
        <v>1.2000000000000002</v>
      </c>
      <c r="P426" s="379"/>
      <c r="Q426" s="393"/>
      <c r="R426" s="379"/>
      <c r="S426" s="393"/>
      <c r="T426" s="379"/>
      <c r="U426" s="393"/>
      <c r="V426" s="379"/>
      <c r="W426" s="393"/>
      <c r="X426" s="379"/>
      <c r="Y426" s="438">
        <f>SUM('South Andaman:Nicobar'!Y426)</f>
        <v>0</v>
      </c>
      <c r="Z426" s="463">
        <f t="shared" si="301"/>
        <v>0</v>
      </c>
      <c r="AA426" s="438">
        <f t="shared" si="302"/>
        <v>0</v>
      </c>
      <c r="AB426" s="463">
        <f t="shared" si="303"/>
        <v>0</v>
      </c>
      <c r="AC426" s="433"/>
      <c r="AD426" s="364">
        <f>SUM('South Andaman:Nicobar'!AB426)</f>
        <v>0</v>
      </c>
    </row>
    <row r="427" spans="1:30" s="362" customFormat="1" ht="93.75" hidden="1">
      <c r="A427" s="458" t="s">
        <v>182</v>
      </c>
      <c r="B427" s="431" t="s">
        <v>216</v>
      </c>
      <c r="C427" s="431"/>
      <c r="D427" s="626"/>
      <c r="E427" s="431"/>
      <c r="F427" s="626"/>
      <c r="G427" s="626"/>
      <c r="H427" s="626"/>
      <c r="I427" s="432"/>
      <c r="J427" s="393"/>
      <c r="K427" s="379"/>
      <c r="L427" s="393"/>
      <c r="M427" s="379"/>
      <c r="N427" s="651"/>
      <c r="O427" s="393">
        <v>1.2000000000000002</v>
      </c>
      <c r="P427" s="379"/>
      <c r="Q427" s="393"/>
      <c r="R427" s="379"/>
      <c r="S427" s="393"/>
      <c r="T427" s="379"/>
      <c r="U427" s="393"/>
      <c r="V427" s="379"/>
      <c r="W427" s="393"/>
      <c r="X427" s="379"/>
      <c r="Y427" s="438">
        <f>SUM('South Andaman:Nicobar'!Y427)</f>
        <v>0</v>
      </c>
      <c r="Z427" s="463">
        <f t="shared" si="301"/>
        <v>0</v>
      </c>
      <c r="AA427" s="438">
        <f t="shared" si="302"/>
        <v>0</v>
      </c>
      <c r="AB427" s="463">
        <f t="shared" si="303"/>
        <v>0</v>
      </c>
      <c r="AC427" s="433"/>
      <c r="AD427" s="364">
        <f>SUM('South Andaman:Nicobar'!AB427)</f>
        <v>0</v>
      </c>
    </row>
    <row r="428" spans="1:30" s="362" customFormat="1" ht="93.75" hidden="1">
      <c r="A428" s="458" t="s">
        <v>240</v>
      </c>
      <c r="B428" s="431" t="s">
        <v>231</v>
      </c>
      <c r="C428" s="431"/>
      <c r="D428" s="626"/>
      <c r="E428" s="431"/>
      <c r="F428" s="626"/>
      <c r="G428" s="626"/>
      <c r="H428" s="626"/>
      <c r="I428" s="432"/>
      <c r="J428" s="393"/>
      <c r="K428" s="379"/>
      <c r="L428" s="393"/>
      <c r="M428" s="379"/>
      <c r="N428" s="651"/>
      <c r="O428" s="393">
        <v>1.7999999999999998</v>
      </c>
      <c r="P428" s="379"/>
      <c r="Q428" s="393"/>
      <c r="R428" s="379"/>
      <c r="S428" s="393"/>
      <c r="T428" s="379"/>
      <c r="U428" s="393"/>
      <c r="V428" s="379"/>
      <c r="W428" s="393"/>
      <c r="X428" s="379"/>
      <c r="Y428" s="438">
        <f>SUM('South Andaman:Nicobar'!Y428)</f>
        <v>0</v>
      </c>
      <c r="Z428" s="463">
        <f t="shared" si="301"/>
        <v>0</v>
      </c>
      <c r="AA428" s="438">
        <f t="shared" si="302"/>
        <v>0</v>
      </c>
      <c r="AB428" s="463">
        <f t="shared" si="303"/>
        <v>0</v>
      </c>
      <c r="AC428" s="433"/>
      <c r="AD428" s="364">
        <f>SUM('South Andaman:Nicobar'!AB428)</f>
        <v>0</v>
      </c>
    </row>
    <row r="429" spans="1:30" s="362" customFormat="1" ht="56.25" hidden="1">
      <c r="A429" s="458">
        <v>26.14</v>
      </c>
      <c r="B429" s="398" t="s">
        <v>217</v>
      </c>
      <c r="C429" s="398"/>
      <c r="D429" s="625"/>
      <c r="E429" s="398"/>
      <c r="F429" s="625"/>
      <c r="G429" s="625"/>
      <c r="H429" s="625"/>
      <c r="I429" s="399"/>
      <c r="J429" s="458"/>
      <c r="K429" s="400"/>
      <c r="L429" s="458"/>
      <c r="M429" s="400"/>
      <c r="N429" s="650"/>
      <c r="O429" s="393">
        <v>1</v>
      </c>
      <c r="P429" s="400"/>
      <c r="Q429" s="458"/>
      <c r="R429" s="400"/>
      <c r="S429" s="458"/>
      <c r="T429" s="400"/>
      <c r="U429" s="458"/>
      <c r="V429" s="400"/>
      <c r="W429" s="458"/>
      <c r="X429" s="400"/>
      <c r="Y429" s="438">
        <f>SUM('South Andaman:Nicobar'!Y429)</f>
        <v>0</v>
      </c>
      <c r="Z429" s="463">
        <f t="shared" si="301"/>
        <v>0</v>
      </c>
      <c r="AA429" s="438">
        <f t="shared" si="302"/>
        <v>0</v>
      </c>
      <c r="AB429" s="463">
        <f t="shared" si="303"/>
        <v>0</v>
      </c>
      <c r="AC429" s="401"/>
      <c r="AD429" s="364">
        <f>SUM('South Andaman:Nicobar'!AB429)</f>
        <v>0</v>
      </c>
    </row>
    <row r="430" spans="1:30" s="362" customFormat="1" ht="56.25" hidden="1">
      <c r="A430" s="458">
        <f t="shared" ref="A430:A438" si="305">+A429+0.01</f>
        <v>26.150000000000002</v>
      </c>
      <c r="B430" s="398" t="s">
        <v>218</v>
      </c>
      <c r="C430" s="398"/>
      <c r="D430" s="625"/>
      <c r="E430" s="398"/>
      <c r="F430" s="625"/>
      <c r="G430" s="625"/>
      <c r="H430" s="625"/>
      <c r="I430" s="399"/>
      <c r="J430" s="458"/>
      <c r="K430" s="400"/>
      <c r="L430" s="458"/>
      <c r="M430" s="400"/>
      <c r="N430" s="650"/>
      <c r="O430" s="393">
        <v>1</v>
      </c>
      <c r="P430" s="400"/>
      <c r="Q430" s="458"/>
      <c r="R430" s="400"/>
      <c r="S430" s="458"/>
      <c r="T430" s="400"/>
      <c r="U430" s="458"/>
      <c r="V430" s="400"/>
      <c r="W430" s="458"/>
      <c r="X430" s="400"/>
      <c r="Y430" s="438">
        <f>SUM('South Andaman:Nicobar'!Y430)</f>
        <v>0</v>
      </c>
      <c r="Z430" s="463">
        <f t="shared" si="301"/>
        <v>0</v>
      </c>
      <c r="AA430" s="438">
        <f t="shared" si="302"/>
        <v>0</v>
      </c>
      <c r="AB430" s="463">
        <f t="shared" si="303"/>
        <v>0</v>
      </c>
      <c r="AC430" s="401"/>
      <c r="AD430" s="364">
        <f>SUM('South Andaman:Nicobar'!AB430)</f>
        <v>0</v>
      </c>
    </row>
    <row r="431" spans="1:30" s="362" customFormat="1" ht="75" hidden="1">
      <c r="A431" s="458">
        <f t="shared" si="305"/>
        <v>26.160000000000004</v>
      </c>
      <c r="B431" s="398" t="s">
        <v>219</v>
      </c>
      <c r="C431" s="398"/>
      <c r="D431" s="625"/>
      <c r="E431" s="398"/>
      <c r="F431" s="625"/>
      <c r="G431" s="625"/>
      <c r="H431" s="625"/>
      <c r="I431" s="399"/>
      <c r="J431" s="458"/>
      <c r="K431" s="400"/>
      <c r="L431" s="458"/>
      <c r="M431" s="400"/>
      <c r="N431" s="650"/>
      <c r="O431" s="393">
        <v>1.25</v>
      </c>
      <c r="P431" s="400"/>
      <c r="Q431" s="458"/>
      <c r="R431" s="400"/>
      <c r="S431" s="458"/>
      <c r="T431" s="400"/>
      <c r="U431" s="458"/>
      <c r="V431" s="400"/>
      <c r="W431" s="458"/>
      <c r="X431" s="400"/>
      <c r="Y431" s="438">
        <f>SUM('South Andaman:Nicobar'!Y431)</f>
        <v>0</v>
      </c>
      <c r="Z431" s="463">
        <f t="shared" si="301"/>
        <v>0</v>
      </c>
      <c r="AA431" s="438">
        <f t="shared" si="302"/>
        <v>0</v>
      </c>
      <c r="AB431" s="463">
        <f t="shared" si="303"/>
        <v>0</v>
      </c>
      <c r="AC431" s="401"/>
      <c r="AD431" s="364">
        <f>SUM('South Andaman:Nicobar'!AB431)</f>
        <v>0</v>
      </c>
    </row>
    <row r="432" spans="1:30" s="362" customFormat="1" ht="37.5" hidden="1">
      <c r="A432" s="458">
        <f t="shared" si="305"/>
        <v>26.170000000000005</v>
      </c>
      <c r="B432" s="398" t="s">
        <v>220</v>
      </c>
      <c r="C432" s="398"/>
      <c r="D432" s="625"/>
      <c r="E432" s="398"/>
      <c r="F432" s="625"/>
      <c r="G432" s="625"/>
      <c r="H432" s="625"/>
      <c r="I432" s="399"/>
      <c r="J432" s="458"/>
      <c r="K432" s="400"/>
      <c r="L432" s="458"/>
      <c r="M432" s="400"/>
      <c r="N432" s="650"/>
      <c r="O432" s="393">
        <v>0.75</v>
      </c>
      <c r="P432" s="400"/>
      <c r="Q432" s="458"/>
      <c r="R432" s="400"/>
      <c r="S432" s="458"/>
      <c r="T432" s="400"/>
      <c r="U432" s="458"/>
      <c r="V432" s="400"/>
      <c r="W432" s="458"/>
      <c r="X432" s="400"/>
      <c r="Y432" s="438">
        <f>SUM('South Andaman:Nicobar'!Y432)</f>
        <v>0</v>
      </c>
      <c r="Z432" s="463">
        <f t="shared" si="301"/>
        <v>0</v>
      </c>
      <c r="AA432" s="438">
        <f t="shared" si="302"/>
        <v>0</v>
      </c>
      <c r="AB432" s="463">
        <f t="shared" si="303"/>
        <v>0</v>
      </c>
      <c r="AC432" s="401"/>
      <c r="AD432" s="364">
        <f>SUM('South Andaman:Nicobar'!AB432)</f>
        <v>0</v>
      </c>
    </row>
    <row r="433" spans="1:30" s="362" customFormat="1" ht="37.5" hidden="1">
      <c r="A433" s="458">
        <f t="shared" si="305"/>
        <v>26.180000000000007</v>
      </c>
      <c r="B433" s="398" t="s">
        <v>221</v>
      </c>
      <c r="C433" s="398"/>
      <c r="D433" s="625"/>
      <c r="E433" s="398"/>
      <c r="F433" s="625"/>
      <c r="G433" s="625"/>
      <c r="H433" s="625"/>
      <c r="I433" s="399"/>
      <c r="J433" s="458"/>
      <c r="K433" s="400"/>
      <c r="L433" s="458"/>
      <c r="M433" s="400"/>
      <c r="N433" s="650"/>
      <c r="O433" s="393">
        <v>0.75</v>
      </c>
      <c r="P433" s="400"/>
      <c r="Q433" s="458"/>
      <c r="R433" s="400"/>
      <c r="S433" s="458"/>
      <c r="T433" s="400"/>
      <c r="U433" s="458"/>
      <c r="V433" s="400"/>
      <c r="W433" s="458"/>
      <c r="X433" s="400"/>
      <c r="Y433" s="438">
        <f>SUM('South Andaman:Nicobar'!Y433)</f>
        <v>0</v>
      </c>
      <c r="Z433" s="463">
        <f t="shared" si="301"/>
        <v>0</v>
      </c>
      <c r="AA433" s="438">
        <f t="shared" si="302"/>
        <v>0</v>
      </c>
      <c r="AB433" s="463">
        <f t="shared" si="303"/>
        <v>0</v>
      </c>
      <c r="AC433" s="401"/>
      <c r="AD433" s="364">
        <f>SUM('South Andaman:Nicobar'!AB433)</f>
        <v>0</v>
      </c>
    </row>
    <row r="434" spans="1:30" s="362" customFormat="1" ht="56.25" hidden="1">
      <c r="A434" s="458">
        <f t="shared" si="305"/>
        <v>26.190000000000008</v>
      </c>
      <c r="B434" s="398" t="s">
        <v>222</v>
      </c>
      <c r="C434" s="398"/>
      <c r="D434" s="625"/>
      <c r="E434" s="398"/>
      <c r="F434" s="625"/>
      <c r="G434" s="625"/>
      <c r="H434" s="625"/>
      <c r="I434" s="399"/>
      <c r="J434" s="458"/>
      <c r="K434" s="400"/>
      <c r="L434" s="458"/>
      <c r="M434" s="400"/>
      <c r="N434" s="650"/>
      <c r="O434" s="393">
        <v>0.2</v>
      </c>
      <c r="P434" s="400"/>
      <c r="Q434" s="458"/>
      <c r="R434" s="400"/>
      <c r="S434" s="458"/>
      <c r="T434" s="400"/>
      <c r="U434" s="458"/>
      <c r="V434" s="400"/>
      <c r="W434" s="458"/>
      <c r="X434" s="400"/>
      <c r="Y434" s="438">
        <f>SUM('South Andaman:Nicobar'!Y434)</f>
        <v>0</v>
      </c>
      <c r="Z434" s="463">
        <f t="shared" si="301"/>
        <v>0</v>
      </c>
      <c r="AA434" s="438">
        <f t="shared" si="302"/>
        <v>0</v>
      </c>
      <c r="AB434" s="463">
        <f t="shared" si="303"/>
        <v>0</v>
      </c>
      <c r="AC434" s="401"/>
      <c r="AD434" s="364">
        <f>SUM('South Andaman:Nicobar'!AB434)</f>
        <v>0</v>
      </c>
    </row>
    <row r="435" spans="1:30" s="362" customFormat="1" ht="56.25" hidden="1">
      <c r="A435" s="458">
        <f t="shared" si="305"/>
        <v>26.20000000000001</v>
      </c>
      <c r="B435" s="398" t="s">
        <v>223</v>
      </c>
      <c r="C435" s="398"/>
      <c r="D435" s="625"/>
      <c r="E435" s="398"/>
      <c r="F435" s="625"/>
      <c r="G435" s="625"/>
      <c r="H435" s="625"/>
      <c r="I435" s="399"/>
      <c r="J435" s="458"/>
      <c r="K435" s="400"/>
      <c r="L435" s="458"/>
      <c r="M435" s="400"/>
      <c r="N435" s="650"/>
      <c r="O435" s="393">
        <v>0.2</v>
      </c>
      <c r="P435" s="400"/>
      <c r="Q435" s="458"/>
      <c r="R435" s="400"/>
      <c r="S435" s="458"/>
      <c r="T435" s="400"/>
      <c r="U435" s="458"/>
      <c r="V435" s="400"/>
      <c r="W435" s="458"/>
      <c r="X435" s="400"/>
      <c r="Y435" s="438">
        <f>SUM('South Andaman:Nicobar'!Y435)</f>
        <v>0</v>
      </c>
      <c r="Z435" s="463">
        <f t="shared" si="301"/>
        <v>0</v>
      </c>
      <c r="AA435" s="438">
        <f t="shared" si="302"/>
        <v>0</v>
      </c>
      <c r="AB435" s="463">
        <f t="shared" si="303"/>
        <v>0</v>
      </c>
      <c r="AC435" s="401"/>
      <c r="AD435" s="364">
        <f>SUM('South Andaman:Nicobar'!AB435)</f>
        <v>0</v>
      </c>
    </row>
    <row r="436" spans="1:30" s="362" customFormat="1" ht="56.25" hidden="1">
      <c r="A436" s="458">
        <f t="shared" si="305"/>
        <v>26.210000000000012</v>
      </c>
      <c r="B436" s="398" t="s">
        <v>232</v>
      </c>
      <c r="C436" s="398"/>
      <c r="D436" s="625"/>
      <c r="E436" s="398"/>
      <c r="F436" s="625"/>
      <c r="G436" s="625"/>
      <c r="H436" s="625"/>
      <c r="I436" s="399"/>
      <c r="J436" s="458"/>
      <c r="K436" s="400"/>
      <c r="L436" s="458"/>
      <c r="M436" s="400"/>
      <c r="N436" s="650"/>
      <c r="O436" s="393"/>
      <c r="P436" s="400"/>
      <c r="Q436" s="458"/>
      <c r="R436" s="400"/>
      <c r="S436" s="458"/>
      <c r="T436" s="400"/>
      <c r="U436" s="458"/>
      <c r="V436" s="400"/>
      <c r="W436" s="458"/>
      <c r="X436" s="400"/>
      <c r="Y436" s="438">
        <f>SUM('South Andaman:Nicobar'!Y436)</f>
        <v>0</v>
      </c>
      <c r="Z436" s="463">
        <f t="shared" si="301"/>
        <v>0</v>
      </c>
      <c r="AA436" s="438">
        <f t="shared" si="302"/>
        <v>0</v>
      </c>
      <c r="AB436" s="463">
        <f t="shared" si="303"/>
        <v>0</v>
      </c>
      <c r="AC436" s="401"/>
      <c r="AD436" s="364">
        <f>SUM('South Andaman:Nicobar'!AB436)</f>
        <v>0</v>
      </c>
    </row>
    <row r="437" spans="1:30" s="362" customFormat="1" ht="56.25" hidden="1">
      <c r="A437" s="458">
        <f t="shared" si="305"/>
        <v>26.220000000000013</v>
      </c>
      <c r="B437" s="398" t="s">
        <v>224</v>
      </c>
      <c r="C437" s="398"/>
      <c r="D437" s="625"/>
      <c r="E437" s="398"/>
      <c r="F437" s="625"/>
      <c r="G437" s="625"/>
      <c r="H437" s="625"/>
      <c r="I437" s="399"/>
      <c r="J437" s="458"/>
      <c r="K437" s="400"/>
      <c r="L437" s="458"/>
      <c r="M437" s="400"/>
      <c r="N437" s="650"/>
      <c r="O437" s="393">
        <v>0.5</v>
      </c>
      <c r="P437" s="400"/>
      <c r="Q437" s="458"/>
      <c r="R437" s="400"/>
      <c r="S437" s="458"/>
      <c r="T437" s="400"/>
      <c r="U437" s="458"/>
      <c r="V437" s="400"/>
      <c r="W437" s="458"/>
      <c r="X437" s="400"/>
      <c r="Y437" s="438">
        <f>SUM('South Andaman:Nicobar'!Y437)</f>
        <v>0</v>
      </c>
      <c r="Z437" s="463">
        <f t="shared" si="301"/>
        <v>0</v>
      </c>
      <c r="AA437" s="438">
        <f t="shared" si="302"/>
        <v>0</v>
      </c>
      <c r="AB437" s="463">
        <f t="shared" si="303"/>
        <v>0</v>
      </c>
      <c r="AC437" s="401"/>
      <c r="AD437" s="364">
        <f>SUM('South Andaman:Nicobar'!AB437)</f>
        <v>0</v>
      </c>
    </row>
    <row r="438" spans="1:30" s="362" customFormat="1" ht="56.25" hidden="1">
      <c r="A438" s="458">
        <f t="shared" si="305"/>
        <v>26.230000000000015</v>
      </c>
      <c r="B438" s="398" t="s">
        <v>233</v>
      </c>
      <c r="C438" s="398"/>
      <c r="D438" s="625"/>
      <c r="E438" s="398"/>
      <c r="F438" s="625"/>
      <c r="G438" s="625"/>
      <c r="H438" s="625"/>
      <c r="I438" s="399"/>
      <c r="J438" s="458"/>
      <c r="K438" s="400"/>
      <c r="L438" s="458"/>
      <c r="M438" s="400"/>
      <c r="N438" s="650"/>
      <c r="O438" s="393">
        <v>0.2</v>
      </c>
      <c r="P438" s="400"/>
      <c r="Q438" s="458"/>
      <c r="R438" s="400"/>
      <c r="S438" s="458"/>
      <c r="T438" s="400"/>
      <c r="U438" s="458"/>
      <c r="V438" s="400"/>
      <c r="W438" s="458"/>
      <c r="X438" s="400"/>
      <c r="Y438" s="438">
        <f>SUM('South Andaman:Nicobar'!Y438)</f>
        <v>0</v>
      </c>
      <c r="Z438" s="463">
        <f t="shared" si="301"/>
        <v>0</v>
      </c>
      <c r="AA438" s="438">
        <f t="shared" si="302"/>
        <v>0</v>
      </c>
      <c r="AB438" s="463">
        <f t="shared" si="303"/>
        <v>0</v>
      </c>
      <c r="AC438" s="401"/>
      <c r="AD438" s="364">
        <f>SUM('South Andaman:Nicobar'!AB438)</f>
        <v>0</v>
      </c>
    </row>
    <row r="439" spans="1:30" s="362" customFormat="1" ht="37.5" hidden="1">
      <c r="A439" s="370"/>
      <c r="B439" s="412" t="s">
        <v>160</v>
      </c>
      <c r="C439" s="412"/>
      <c r="D439" s="476"/>
      <c r="E439" s="412"/>
      <c r="F439" s="476"/>
      <c r="G439" s="476"/>
      <c r="H439" s="476"/>
      <c r="I439" s="413"/>
      <c r="J439" s="364"/>
      <c r="K439" s="365"/>
      <c r="L439" s="364"/>
      <c r="M439" s="365"/>
      <c r="N439" s="368"/>
      <c r="O439" s="373"/>
      <c r="P439" s="365"/>
      <c r="Q439" s="364"/>
      <c r="R439" s="365"/>
      <c r="S439" s="364"/>
      <c r="T439" s="365"/>
      <c r="U439" s="364"/>
      <c r="V439" s="365"/>
      <c r="W439" s="364"/>
      <c r="X439" s="365"/>
      <c r="Y439" s="438">
        <f>Y438</f>
        <v>0</v>
      </c>
      <c r="Z439" s="467">
        <f>SUM(Z406:Z438)</f>
        <v>1.4365853658536586E-2</v>
      </c>
      <c r="AA439" s="438">
        <f>AA438</f>
        <v>0</v>
      </c>
      <c r="AB439" s="467">
        <f>SUM(AB406:AB438)</f>
        <v>1.4365853658536586E-2</v>
      </c>
      <c r="AC439" s="414"/>
      <c r="AD439" s="364">
        <f>SUM('South Andaman:Nicobar'!AB439)</f>
        <v>0</v>
      </c>
    </row>
    <row r="440" spans="1:30" s="362" customFormat="1" ht="56.25" hidden="1">
      <c r="A440" s="370"/>
      <c r="B440" s="412" t="s">
        <v>307</v>
      </c>
      <c r="C440" s="412"/>
      <c r="D440" s="476"/>
      <c r="E440" s="412"/>
      <c r="F440" s="476"/>
      <c r="G440" s="476"/>
      <c r="H440" s="476"/>
      <c r="I440" s="413"/>
      <c r="J440" s="364"/>
      <c r="K440" s="365"/>
      <c r="L440" s="364"/>
      <c r="M440" s="365"/>
      <c r="N440" s="368"/>
      <c r="O440" s="373"/>
      <c r="P440" s="365"/>
      <c r="Q440" s="364"/>
      <c r="R440" s="365"/>
      <c r="S440" s="364"/>
      <c r="T440" s="365"/>
      <c r="U440" s="364"/>
      <c r="V440" s="365"/>
      <c r="W440" s="364"/>
      <c r="X440" s="365"/>
      <c r="Y440" s="438">
        <f>Y439</f>
        <v>0</v>
      </c>
      <c r="Z440" s="467">
        <f>Z439+Z415</f>
        <v>1.4365853658536586E-2</v>
      </c>
      <c r="AA440" s="438">
        <f>AA439</f>
        <v>0</v>
      </c>
      <c r="AB440" s="467">
        <f>AB439+AB415</f>
        <v>1.4365853658536586E-2</v>
      </c>
      <c r="AC440" s="414"/>
      <c r="AD440" s="364">
        <f>SUM('South Andaman:Nicobar'!AB440)</f>
        <v>0</v>
      </c>
    </row>
    <row r="441" spans="1:30" s="362" customFormat="1" hidden="1">
      <c r="A441" s="370"/>
      <c r="B441" s="412" t="s">
        <v>161</v>
      </c>
      <c r="C441" s="412"/>
      <c r="D441" s="476"/>
      <c r="E441" s="412"/>
      <c r="F441" s="476"/>
      <c r="G441" s="476"/>
      <c r="H441" s="476"/>
      <c r="I441" s="413"/>
      <c r="J441" s="364"/>
      <c r="K441" s="365"/>
      <c r="L441" s="364"/>
      <c r="M441" s="365"/>
      <c r="N441" s="368"/>
      <c r="O441" s="373"/>
      <c r="P441" s="365"/>
      <c r="Q441" s="364"/>
      <c r="R441" s="365"/>
      <c r="S441" s="364"/>
      <c r="T441" s="365"/>
      <c r="U441" s="364"/>
      <c r="V441" s="365"/>
      <c r="W441" s="364"/>
      <c r="X441" s="365"/>
      <c r="Y441" s="378"/>
      <c r="Z441" s="364"/>
      <c r="AA441" s="365"/>
      <c r="AB441" s="364"/>
      <c r="AC441" s="414"/>
      <c r="AD441" s="364">
        <f>SUM('South Andaman:Nicobar'!AB441)</f>
        <v>0</v>
      </c>
    </row>
    <row r="442" spans="1:30" s="362" customFormat="1" ht="37.5" hidden="1">
      <c r="A442" s="422"/>
      <c r="B442" s="415" t="s">
        <v>162</v>
      </c>
      <c r="C442" s="415"/>
      <c r="D442" s="627"/>
      <c r="E442" s="415"/>
      <c r="F442" s="627"/>
      <c r="G442" s="627"/>
      <c r="H442" s="627"/>
      <c r="I442" s="416"/>
      <c r="J442" s="633"/>
      <c r="K442" s="417"/>
      <c r="L442" s="633"/>
      <c r="M442" s="417"/>
      <c r="N442" s="652"/>
      <c r="O442" s="418"/>
      <c r="P442" s="417"/>
      <c r="Q442" s="633"/>
      <c r="R442" s="417"/>
      <c r="S442" s="633"/>
      <c r="T442" s="417"/>
      <c r="U442" s="633"/>
      <c r="V442" s="417"/>
      <c r="W442" s="633"/>
      <c r="X442" s="417"/>
      <c r="Y442" s="378">
        <f>SUM('South Andaman:Nicobar'!Y442)</f>
        <v>0</v>
      </c>
      <c r="Z442" s="633"/>
      <c r="AA442" s="417"/>
      <c r="AB442" s="633"/>
      <c r="AC442" s="419"/>
      <c r="AD442" s="364">
        <f>SUM('South Andaman:Nicobar'!AB442)</f>
        <v>0</v>
      </c>
    </row>
    <row r="443" spans="1:30" s="362" customFormat="1" ht="37.5" hidden="1">
      <c r="A443" s="482">
        <v>26.24</v>
      </c>
      <c r="B443" s="420" t="s">
        <v>163</v>
      </c>
      <c r="C443" s="420"/>
      <c r="D443" s="628"/>
      <c r="E443" s="420"/>
      <c r="F443" s="628"/>
      <c r="G443" s="628"/>
      <c r="H443" s="628"/>
      <c r="I443" s="421"/>
      <c r="J443" s="482"/>
      <c r="K443" s="422"/>
      <c r="L443" s="482"/>
      <c r="M443" s="422"/>
      <c r="N443" s="653"/>
      <c r="O443" s="424"/>
      <c r="P443" s="422"/>
      <c r="Q443" s="482"/>
      <c r="R443" s="422"/>
      <c r="S443" s="482"/>
      <c r="T443" s="422"/>
      <c r="U443" s="482"/>
      <c r="V443" s="422"/>
      <c r="W443" s="482"/>
      <c r="X443" s="422"/>
      <c r="Y443" s="378">
        <f>SUM('South Andaman:Nicobar'!Y443)</f>
        <v>0</v>
      </c>
      <c r="Z443" s="482"/>
      <c r="AA443" s="422"/>
      <c r="AB443" s="482"/>
      <c r="AC443" s="423"/>
      <c r="AD443" s="364">
        <f>SUM('South Andaman:Nicobar'!AB443)</f>
        <v>0</v>
      </c>
    </row>
    <row r="444" spans="1:30" s="362" customFormat="1" ht="37.5" hidden="1">
      <c r="A444" s="458">
        <f t="shared" ref="A444:A451" si="306">+A443+0.01</f>
        <v>26.25</v>
      </c>
      <c r="B444" s="420" t="s">
        <v>164</v>
      </c>
      <c r="C444" s="420"/>
      <c r="D444" s="628"/>
      <c r="E444" s="420"/>
      <c r="F444" s="628"/>
      <c r="G444" s="628"/>
      <c r="H444" s="628"/>
      <c r="I444" s="421"/>
      <c r="J444" s="482"/>
      <c r="K444" s="422"/>
      <c r="L444" s="482"/>
      <c r="M444" s="422"/>
      <c r="N444" s="653"/>
      <c r="O444" s="424"/>
      <c r="P444" s="422"/>
      <c r="Q444" s="482"/>
      <c r="R444" s="422"/>
      <c r="S444" s="482"/>
      <c r="T444" s="422"/>
      <c r="U444" s="482"/>
      <c r="V444" s="422"/>
      <c r="W444" s="482"/>
      <c r="X444" s="422"/>
      <c r="Y444" s="378">
        <f>SUM('South Andaman:Nicobar'!Y444)</f>
        <v>0</v>
      </c>
      <c r="Z444" s="482"/>
      <c r="AA444" s="422"/>
      <c r="AB444" s="482"/>
      <c r="AC444" s="423"/>
      <c r="AD444" s="364">
        <f>SUM('South Andaman:Nicobar'!AB444)</f>
        <v>0</v>
      </c>
    </row>
    <row r="445" spans="1:30" s="362" customFormat="1" hidden="1">
      <c r="A445" s="458">
        <f t="shared" si="306"/>
        <v>26.26</v>
      </c>
      <c r="B445" s="420" t="s">
        <v>321</v>
      </c>
      <c r="C445" s="420"/>
      <c r="D445" s="628"/>
      <c r="E445" s="420"/>
      <c r="F445" s="628"/>
      <c r="G445" s="628"/>
      <c r="H445" s="628"/>
      <c r="I445" s="421"/>
      <c r="J445" s="482"/>
      <c r="K445" s="422"/>
      <c r="L445" s="482"/>
      <c r="M445" s="422"/>
      <c r="N445" s="653"/>
      <c r="O445" s="424"/>
      <c r="P445" s="422"/>
      <c r="Q445" s="482"/>
      <c r="R445" s="422"/>
      <c r="S445" s="482"/>
      <c r="T445" s="422"/>
      <c r="U445" s="482"/>
      <c r="V445" s="422"/>
      <c r="W445" s="482"/>
      <c r="X445" s="422"/>
      <c r="Y445" s="378">
        <f>SUM('South Andaman:Nicobar'!Y445)</f>
        <v>0</v>
      </c>
      <c r="Z445" s="482"/>
      <c r="AA445" s="422"/>
      <c r="AB445" s="482"/>
      <c r="AC445" s="423"/>
      <c r="AD445" s="364">
        <f>SUM('South Andaman:Nicobar'!AB445)</f>
        <v>0</v>
      </c>
    </row>
    <row r="446" spans="1:30" s="362" customFormat="1" hidden="1">
      <c r="A446" s="458">
        <f t="shared" si="306"/>
        <v>26.270000000000003</v>
      </c>
      <c r="B446" s="420" t="s">
        <v>324</v>
      </c>
      <c r="C446" s="420"/>
      <c r="D446" s="628"/>
      <c r="E446" s="420"/>
      <c r="F446" s="628"/>
      <c r="G446" s="628"/>
      <c r="H446" s="628"/>
      <c r="I446" s="421"/>
      <c r="J446" s="482"/>
      <c r="K446" s="422"/>
      <c r="L446" s="482"/>
      <c r="M446" s="422"/>
      <c r="N446" s="653"/>
      <c r="O446" s="424"/>
      <c r="P446" s="422"/>
      <c r="Q446" s="482"/>
      <c r="R446" s="422"/>
      <c r="S446" s="482"/>
      <c r="T446" s="422"/>
      <c r="U446" s="482"/>
      <c r="V446" s="422"/>
      <c r="W446" s="482"/>
      <c r="X446" s="422"/>
      <c r="Y446" s="378">
        <f>SUM('South Andaman:Nicobar'!Y446)</f>
        <v>0</v>
      </c>
      <c r="Z446" s="482"/>
      <c r="AA446" s="422"/>
      <c r="AB446" s="482"/>
      <c r="AC446" s="423"/>
      <c r="AD446" s="364">
        <f>SUM('South Andaman:Nicobar'!AB446)</f>
        <v>0</v>
      </c>
    </row>
    <row r="447" spans="1:30" s="362" customFormat="1" hidden="1">
      <c r="A447" s="458">
        <f t="shared" si="306"/>
        <v>26.280000000000005</v>
      </c>
      <c r="B447" s="420" t="s">
        <v>325</v>
      </c>
      <c r="C447" s="420"/>
      <c r="D447" s="628"/>
      <c r="E447" s="420"/>
      <c r="F447" s="628"/>
      <c r="G447" s="628"/>
      <c r="H447" s="628"/>
      <c r="I447" s="421"/>
      <c r="J447" s="482"/>
      <c r="K447" s="422"/>
      <c r="L447" s="482"/>
      <c r="M447" s="422"/>
      <c r="N447" s="653"/>
      <c r="O447" s="424"/>
      <c r="P447" s="422"/>
      <c r="Q447" s="482"/>
      <c r="R447" s="422"/>
      <c r="S447" s="482"/>
      <c r="T447" s="422"/>
      <c r="U447" s="482"/>
      <c r="V447" s="422"/>
      <c r="W447" s="482"/>
      <c r="X447" s="422"/>
      <c r="Y447" s="378">
        <f>SUM('South Andaman:Nicobar'!Y447)</f>
        <v>0</v>
      </c>
      <c r="Z447" s="482"/>
      <c r="AA447" s="422"/>
      <c r="AB447" s="482"/>
      <c r="AC447" s="423"/>
      <c r="AD447" s="364">
        <f>SUM('South Andaman:Nicobar'!AB447)</f>
        <v>0</v>
      </c>
    </row>
    <row r="448" spans="1:30" s="362" customFormat="1" ht="56.25" hidden="1">
      <c r="A448" s="458">
        <f t="shared" si="306"/>
        <v>26.290000000000006</v>
      </c>
      <c r="B448" s="420" t="s">
        <v>165</v>
      </c>
      <c r="C448" s="420"/>
      <c r="D448" s="628"/>
      <c r="E448" s="420"/>
      <c r="F448" s="628"/>
      <c r="G448" s="628"/>
      <c r="H448" s="628"/>
      <c r="I448" s="421"/>
      <c r="J448" s="482"/>
      <c r="K448" s="422"/>
      <c r="L448" s="482"/>
      <c r="M448" s="422"/>
      <c r="N448" s="653"/>
      <c r="O448" s="393">
        <v>2</v>
      </c>
      <c r="P448" s="422"/>
      <c r="Q448" s="482"/>
      <c r="R448" s="422"/>
      <c r="S448" s="482"/>
      <c r="T448" s="422"/>
      <c r="U448" s="482"/>
      <c r="V448" s="422"/>
      <c r="W448" s="482"/>
      <c r="X448" s="422"/>
      <c r="Y448" s="378">
        <f>SUM('South Andaman:Nicobar'!Y448)</f>
        <v>0</v>
      </c>
      <c r="Z448" s="482"/>
      <c r="AA448" s="422"/>
      <c r="AB448" s="482"/>
      <c r="AC448" s="423"/>
      <c r="AD448" s="364">
        <f>SUM('South Andaman:Nicobar'!AB448)</f>
        <v>0</v>
      </c>
    </row>
    <row r="449" spans="1:30" s="362" customFormat="1" ht="56.25" hidden="1">
      <c r="A449" s="458">
        <f t="shared" si="306"/>
        <v>26.300000000000008</v>
      </c>
      <c r="B449" s="420" t="s">
        <v>166</v>
      </c>
      <c r="C449" s="420"/>
      <c r="D449" s="628"/>
      <c r="E449" s="420"/>
      <c r="F449" s="628"/>
      <c r="G449" s="628"/>
      <c r="H449" s="628"/>
      <c r="I449" s="421"/>
      <c r="J449" s="482"/>
      <c r="K449" s="422"/>
      <c r="L449" s="482"/>
      <c r="M449" s="422"/>
      <c r="N449" s="653"/>
      <c r="O449" s="393">
        <v>3</v>
      </c>
      <c r="P449" s="422"/>
      <c r="Q449" s="482"/>
      <c r="R449" s="422"/>
      <c r="S449" s="482"/>
      <c r="T449" s="422"/>
      <c r="U449" s="482"/>
      <c r="V449" s="422"/>
      <c r="W449" s="482"/>
      <c r="X449" s="422"/>
      <c r="Y449" s="378">
        <f>SUM('South Andaman:Nicobar'!Y449)</f>
        <v>0</v>
      </c>
      <c r="Z449" s="482"/>
      <c r="AA449" s="422"/>
      <c r="AB449" s="482"/>
      <c r="AC449" s="423"/>
      <c r="AD449" s="364">
        <f>SUM('South Andaman:Nicobar'!AB449)</f>
        <v>0</v>
      </c>
    </row>
    <row r="450" spans="1:30" s="362" customFormat="1" hidden="1">
      <c r="A450" s="458">
        <f t="shared" si="306"/>
        <v>26.310000000000009</v>
      </c>
      <c r="B450" s="420" t="s">
        <v>283</v>
      </c>
      <c r="C450" s="420"/>
      <c r="D450" s="628"/>
      <c r="E450" s="420"/>
      <c r="F450" s="628"/>
      <c r="G450" s="628"/>
      <c r="H450" s="628"/>
      <c r="I450" s="421"/>
      <c r="J450" s="482"/>
      <c r="K450" s="422"/>
      <c r="L450" s="482"/>
      <c r="M450" s="422"/>
      <c r="N450" s="653"/>
      <c r="O450" s="394">
        <v>0.375</v>
      </c>
      <c r="P450" s="422"/>
      <c r="Q450" s="482"/>
      <c r="R450" s="422"/>
      <c r="S450" s="482"/>
      <c r="T450" s="422"/>
      <c r="U450" s="482"/>
      <c r="V450" s="422"/>
      <c r="W450" s="482"/>
      <c r="X450" s="422"/>
      <c r="Y450" s="378">
        <f>SUM('South Andaman:Nicobar'!Y450)</f>
        <v>0</v>
      </c>
      <c r="Z450" s="482"/>
      <c r="AA450" s="422"/>
      <c r="AB450" s="482"/>
      <c r="AC450" s="423"/>
      <c r="AD450" s="364">
        <f>SUM('South Andaman:Nicobar'!AB450)</f>
        <v>0</v>
      </c>
    </row>
    <row r="451" spans="1:30" s="362" customFormat="1" ht="37.5" hidden="1">
      <c r="A451" s="458">
        <f t="shared" si="306"/>
        <v>26.320000000000011</v>
      </c>
      <c r="B451" s="420" t="s">
        <v>158</v>
      </c>
      <c r="C451" s="420"/>
      <c r="D451" s="628"/>
      <c r="E451" s="420"/>
      <c r="F451" s="628"/>
      <c r="G451" s="628"/>
      <c r="H451" s="628"/>
      <c r="I451" s="421"/>
      <c r="J451" s="482"/>
      <c r="K451" s="422"/>
      <c r="L451" s="482"/>
      <c r="M451" s="422"/>
      <c r="N451" s="653"/>
      <c r="O451" s="394"/>
      <c r="P451" s="422"/>
      <c r="Q451" s="482"/>
      <c r="R451" s="422"/>
      <c r="S451" s="482"/>
      <c r="T451" s="422"/>
      <c r="U451" s="482"/>
      <c r="V451" s="422"/>
      <c r="W451" s="482"/>
      <c r="X451" s="422"/>
      <c r="Y451" s="378">
        <f>SUM('South Andaman:Nicobar'!Y451)</f>
        <v>0</v>
      </c>
      <c r="Z451" s="482"/>
      <c r="AA451" s="422"/>
      <c r="AB451" s="482"/>
      <c r="AC451" s="423"/>
      <c r="AD451" s="364">
        <f>SUM('South Andaman:Nicobar'!AB451)</f>
        <v>0</v>
      </c>
    </row>
    <row r="452" spans="1:30" s="362" customFormat="1" ht="37.5" hidden="1">
      <c r="A452" s="482"/>
      <c r="B452" s="428" t="s">
        <v>168</v>
      </c>
      <c r="C452" s="428"/>
      <c r="D452" s="629"/>
      <c r="E452" s="428"/>
      <c r="F452" s="629"/>
      <c r="G452" s="629"/>
      <c r="H452" s="629"/>
      <c r="I452" s="429"/>
      <c r="J452" s="633"/>
      <c r="K452" s="417"/>
      <c r="L452" s="633"/>
      <c r="M452" s="417"/>
      <c r="N452" s="652"/>
      <c r="O452" s="391"/>
      <c r="P452" s="417"/>
      <c r="Q452" s="633"/>
      <c r="R452" s="417"/>
      <c r="S452" s="633"/>
      <c r="T452" s="417"/>
      <c r="U452" s="633"/>
      <c r="V452" s="417"/>
      <c r="W452" s="633"/>
      <c r="X452" s="417"/>
      <c r="Y452" s="378">
        <f>SUM('South Andaman:Nicobar'!Y452)</f>
        <v>0</v>
      </c>
      <c r="Z452" s="633"/>
      <c r="AA452" s="417"/>
      <c r="AB452" s="633"/>
      <c r="AC452" s="430"/>
      <c r="AD452" s="364">
        <f>SUM('South Andaman:Nicobar'!AB452)</f>
        <v>0</v>
      </c>
    </row>
    <row r="453" spans="1:30" s="362" customFormat="1" hidden="1">
      <c r="A453" s="482"/>
      <c r="B453" s="428" t="s">
        <v>169</v>
      </c>
      <c r="C453" s="428"/>
      <c r="D453" s="629"/>
      <c r="E453" s="428"/>
      <c r="F453" s="629"/>
      <c r="G453" s="629"/>
      <c r="H453" s="629"/>
      <c r="I453" s="429"/>
      <c r="J453" s="633"/>
      <c r="K453" s="417"/>
      <c r="L453" s="633"/>
      <c r="M453" s="417"/>
      <c r="N453" s="652"/>
      <c r="O453" s="391"/>
      <c r="P453" s="417"/>
      <c r="Q453" s="633"/>
      <c r="R453" s="417"/>
      <c r="S453" s="633"/>
      <c r="T453" s="417"/>
      <c r="U453" s="633"/>
      <c r="V453" s="417"/>
      <c r="W453" s="633"/>
      <c r="X453" s="417"/>
      <c r="Y453" s="378">
        <f>SUM('South Andaman:Nicobar'!Y453)</f>
        <v>0</v>
      </c>
      <c r="Z453" s="633"/>
      <c r="AA453" s="417"/>
      <c r="AB453" s="633"/>
      <c r="AC453" s="430"/>
      <c r="AD453" s="364">
        <f>SUM('South Andaman:Nicobar'!AB453)</f>
        <v>0</v>
      </c>
    </row>
    <row r="454" spans="1:30" s="362" customFormat="1" ht="37.5" hidden="1">
      <c r="A454" s="370">
        <v>26.33</v>
      </c>
      <c r="B454" s="403" t="s">
        <v>170</v>
      </c>
      <c r="C454" s="403"/>
      <c r="D454" s="630"/>
      <c r="E454" s="403"/>
      <c r="F454" s="630"/>
      <c r="G454" s="630"/>
      <c r="H454" s="630"/>
      <c r="I454" s="404"/>
      <c r="J454" s="634"/>
      <c r="K454" s="405"/>
      <c r="L454" s="634"/>
      <c r="M454" s="405"/>
      <c r="N454" s="654"/>
      <c r="O454" s="393">
        <v>9</v>
      </c>
      <c r="P454" s="405"/>
      <c r="Q454" s="634"/>
      <c r="R454" s="405"/>
      <c r="S454" s="634"/>
      <c r="T454" s="405"/>
      <c r="U454" s="634"/>
      <c r="V454" s="405"/>
      <c r="W454" s="634"/>
      <c r="X454" s="405"/>
      <c r="Y454" s="378">
        <f>SUM('South Andaman:Nicobar'!Y454)</f>
        <v>0</v>
      </c>
      <c r="Z454" s="634"/>
      <c r="AA454" s="405"/>
      <c r="AB454" s="634"/>
      <c r="AC454" s="407"/>
      <c r="AD454" s="364">
        <f>SUM('South Andaman:Nicobar'!AB454)</f>
        <v>0</v>
      </c>
    </row>
    <row r="455" spans="1:30" s="362" customFormat="1" ht="37.5" hidden="1">
      <c r="A455" s="458">
        <f t="shared" ref="A455:A457" si="307">+A454+0.01</f>
        <v>26.34</v>
      </c>
      <c r="B455" s="403" t="s">
        <v>171</v>
      </c>
      <c r="C455" s="403"/>
      <c r="D455" s="630"/>
      <c r="E455" s="403"/>
      <c r="F455" s="630"/>
      <c r="G455" s="630"/>
      <c r="H455" s="630"/>
      <c r="I455" s="404"/>
      <c r="J455" s="634"/>
      <c r="K455" s="405"/>
      <c r="L455" s="634"/>
      <c r="M455" s="405"/>
      <c r="N455" s="654"/>
      <c r="O455" s="393">
        <v>0.6</v>
      </c>
      <c r="P455" s="405"/>
      <c r="Q455" s="634"/>
      <c r="R455" s="405"/>
      <c r="S455" s="634"/>
      <c r="T455" s="405"/>
      <c r="U455" s="634"/>
      <c r="V455" s="405"/>
      <c r="W455" s="634"/>
      <c r="X455" s="405"/>
      <c r="Y455" s="378">
        <f>SUM('South Andaman:Nicobar'!Y455)</f>
        <v>0</v>
      </c>
      <c r="Z455" s="634"/>
      <c r="AA455" s="405"/>
      <c r="AB455" s="634"/>
      <c r="AC455" s="407"/>
      <c r="AD455" s="364">
        <f>SUM('South Andaman:Nicobar'!AB455)</f>
        <v>0</v>
      </c>
    </row>
    <row r="456" spans="1:30" s="362" customFormat="1" ht="93.75" hidden="1">
      <c r="A456" s="458">
        <f t="shared" si="307"/>
        <v>26.35</v>
      </c>
      <c r="B456" s="381" t="s">
        <v>172</v>
      </c>
      <c r="C456" s="381"/>
      <c r="D456" s="623"/>
      <c r="E456" s="381"/>
      <c r="F456" s="623"/>
      <c r="G456" s="623"/>
      <c r="H456" s="623"/>
      <c r="I456" s="382"/>
      <c r="J456" s="370"/>
      <c r="K456" s="378"/>
      <c r="L456" s="370"/>
      <c r="M456" s="378"/>
      <c r="N456" s="648"/>
      <c r="O456" s="393">
        <v>0.5</v>
      </c>
      <c r="P456" s="378"/>
      <c r="Q456" s="370"/>
      <c r="R456" s="378"/>
      <c r="S456" s="370"/>
      <c r="T456" s="378"/>
      <c r="U456" s="370"/>
      <c r="V456" s="378"/>
      <c r="W456" s="370"/>
      <c r="X456" s="378"/>
      <c r="Y456" s="378">
        <f>SUM('South Andaman:Nicobar'!Y456)</f>
        <v>0</v>
      </c>
      <c r="Z456" s="370"/>
      <c r="AA456" s="378"/>
      <c r="AB456" s="370"/>
      <c r="AC456" s="383"/>
      <c r="AD456" s="364">
        <f>SUM('South Andaman:Nicobar'!AB456)</f>
        <v>0</v>
      </c>
    </row>
    <row r="457" spans="1:30" s="362" customFormat="1" hidden="1">
      <c r="A457" s="458">
        <f t="shared" si="307"/>
        <v>26.360000000000003</v>
      </c>
      <c r="B457" s="403" t="s">
        <v>173</v>
      </c>
      <c r="C457" s="403"/>
      <c r="D457" s="630"/>
      <c r="E457" s="403"/>
      <c r="F457" s="630"/>
      <c r="G457" s="630"/>
      <c r="H457" s="630"/>
      <c r="I457" s="404"/>
      <c r="J457" s="634"/>
      <c r="K457" s="405"/>
      <c r="L457" s="634"/>
      <c r="M457" s="405"/>
      <c r="N457" s="654"/>
      <c r="O457" s="402"/>
      <c r="P457" s="405"/>
      <c r="Q457" s="634"/>
      <c r="R457" s="405"/>
      <c r="S457" s="634"/>
      <c r="T457" s="405"/>
      <c r="U457" s="634"/>
      <c r="V457" s="405"/>
      <c r="W457" s="634"/>
      <c r="X457" s="405"/>
      <c r="Y457" s="378">
        <f>SUM('South Andaman:Nicobar'!Y457)</f>
        <v>0</v>
      </c>
      <c r="Z457" s="634"/>
      <c r="AA457" s="405"/>
      <c r="AB457" s="634"/>
      <c r="AC457" s="407"/>
      <c r="AD457" s="364">
        <f>SUM('South Andaman:Nicobar'!AB457)</f>
        <v>0</v>
      </c>
    </row>
    <row r="458" spans="1:30" s="362" customFormat="1" ht="37.5" hidden="1">
      <c r="A458" s="370" t="s">
        <v>19</v>
      </c>
      <c r="B458" s="403" t="s">
        <v>174</v>
      </c>
      <c r="C458" s="403"/>
      <c r="D458" s="630"/>
      <c r="E458" s="403"/>
      <c r="F458" s="630"/>
      <c r="G458" s="630"/>
      <c r="H458" s="630"/>
      <c r="I458" s="404"/>
      <c r="J458" s="634"/>
      <c r="K458" s="405"/>
      <c r="L458" s="634"/>
      <c r="M458" s="405"/>
      <c r="N458" s="654"/>
      <c r="O458" s="406">
        <v>3</v>
      </c>
      <c r="P458" s="405"/>
      <c r="Q458" s="634"/>
      <c r="R458" s="405"/>
      <c r="S458" s="634"/>
      <c r="T458" s="405"/>
      <c r="U458" s="634"/>
      <c r="V458" s="405"/>
      <c r="W458" s="634"/>
      <c r="X458" s="405"/>
      <c r="Y458" s="378">
        <f>SUM('South Andaman:Nicobar'!Y458)</f>
        <v>0</v>
      </c>
      <c r="Z458" s="634"/>
      <c r="AA458" s="405"/>
      <c r="AB458" s="634"/>
      <c r="AC458" s="407"/>
      <c r="AD458" s="364">
        <f>SUM('South Andaman:Nicobar'!AB458)</f>
        <v>0</v>
      </c>
    </row>
    <row r="459" spans="1:30" s="362" customFormat="1" ht="75" hidden="1">
      <c r="A459" s="370" t="s">
        <v>20</v>
      </c>
      <c r="B459" s="403" t="s">
        <v>175</v>
      </c>
      <c r="C459" s="403"/>
      <c r="D459" s="630"/>
      <c r="E459" s="403"/>
      <c r="F459" s="630"/>
      <c r="G459" s="630"/>
      <c r="H459" s="630"/>
      <c r="I459" s="404"/>
      <c r="J459" s="634"/>
      <c r="K459" s="405"/>
      <c r="L459" s="634"/>
      <c r="M459" s="405"/>
      <c r="N459" s="654"/>
      <c r="O459" s="406">
        <v>9.6</v>
      </c>
      <c r="P459" s="405"/>
      <c r="Q459" s="634"/>
      <c r="R459" s="405"/>
      <c r="S459" s="634"/>
      <c r="T459" s="405"/>
      <c r="U459" s="634"/>
      <c r="V459" s="405"/>
      <c r="W459" s="634"/>
      <c r="X459" s="405"/>
      <c r="Y459" s="378">
        <f>SUM('South Andaman:Nicobar'!Y459)</f>
        <v>0</v>
      </c>
      <c r="Z459" s="634"/>
      <c r="AA459" s="405"/>
      <c r="AB459" s="634"/>
      <c r="AC459" s="407"/>
      <c r="AD459" s="364">
        <f>SUM('South Andaman:Nicobar'!AB459)</f>
        <v>0</v>
      </c>
    </row>
    <row r="460" spans="1:30" s="362" customFormat="1" ht="112.5" hidden="1">
      <c r="A460" s="370" t="s">
        <v>21</v>
      </c>
      <c r="B460" s="403" t="s">
        <v>226</v>
      </c>
      <c r="C460" s="403"/>
      <c r="D460" s="630"/>
      <c r="E460" s="403"/>
      <c r="F460" s="630"/>
      <c r="G460" s="630"/>
      <c r="H460" s="630"/>
      <c r="I460" s="404"/>
      <c r="J460" s="634"/>
      <c r="K460" s="405"/>
      <c r="L460" s="634"/>
      <c r="M460" s="405"/>
      <c r="N460" s="654"/>
      <c r="O460" s="393">
        <v>2.88</v>
      </c>
      <c r="P460" s="405"/>
      <c r="Q460" s="634"/>
      <c r="R460" s="405"/>
      <c r="S460" s="634"/>
      <c r="T460" s="405"/>
      <c r="U460" s="634"/>
      <c r="V460" s="405"/>
      <c r="W460" s="634"/>
      <c r="X460" s="405"/>
      <c r="Y460" s="378">
        <f>SUM('South Andaman:Nicobar'!Y460)</f>
        <v>0</v>
      </c>
      <c r="Z460" s="634"/>
      <c r="AA460" s="405"/>
      <c r="AB460" s="634"/>
      <c r="AC460" s="407"/>
      <c r="AD460" s="364">
        <f>SUM('South Andaman:Nicobar'!AB460)</f>
        <v>0</v>
      </c>
    </row>
    <row r="461" spans="1:30" s="362" customFormat="1" ht="56.25" hidden="1">
      <c r="A461" s="370" t="s">
        <v>176</v>
      </c>
      <c r="B461" s="403" t="s">
        <v>177</v>
      </c>
      <c r="C461" s="403"/>
      <c r="D461" s="630"/>
      <c r="E461" s="403"/>
      <c r="F461" s="630"/>
      <c r="G461" s="630"/>
      <c r="H461" s="630"/>
      <c r="I461" s="404"/>
      <c r="J461" s="634"/>
      <c r="K461" s="405"/>
      <c r="L461" s="634"/>
      <c r="M461" s="405"/>
      <c r="N461" s="654"/>
      <c r="O461" s="393">
        <v>1.5</v>
      </c>
      <c r="P461" s="405"/>
      <c r="Q461" s="634"/>
      <c r="R461" s="405"/>
      <c r="S461" s="634"/>
      <c r="T461" s="405"/>
      <c r="U461" s="634"/>
      <c r="V461" s="405"/>
      <c r="W461" s="634"/>
      <c r="X461" s="405"/>
      <c r="Y461" s="378">
        <f>SUM('South Andaman:Nicobar'!Y461)</f>
        <v>0</v>
      </c>
      <c r="Z461" s="634"/>
      <c r="AA461" s="405"/>
      <c r="AB461" s="634"/>
      <c r="AC461" s="407"/>
      <c r="AD461" s="364">
        <f>SUM('South Andaman:Nicobar'!AB461)</f>
        <v>0</v>
      </c>
    </row>
    <row r="462" spans="1:30" s="362" customFormat="1" ht="37.5" hidden="1">
      <c r="A462" s="370" t="s">
        <v>178</v>
      </c>
      <c r="B462" s="403" t="s">
        <v>179</v>
      </c>
      <c r="C462" s="403"/>
      <c r="D462" s="630"/>
      <c r="E462" s="403"/>
      <c r="F462" s="630"/>
      <c r="G462" s="630"/>
      <c r="H462" s="630"/>
      <c r="I462" s="404"/>
      <c r="J462" s="634"/>
      <c r="K462" s="405"/>
      <c r="L462" s="634"/>
      <c r="M462" s="405"/>
      <c r="N462" s="654"/>
      <c r="O462" s="393">
        <v>1.2</v>
      </c>
      <c r="P462" s="405"/>
      <c r="Q462" s="634"/>
      <c r="R462" s="405"/>
      <c r="S462" s="634"/>
      <c r="T462" s="405"/>
      <c r="U462" s="634"/>
      <c r="V462" s="405"/>
      <c r="W462" s="634"/>
      <c r="X462" s="405"/>
      <c r="Y462" s="378">
        <f>SUM('South Andaman:Nicobar'!Y462)</f>
        <v>0</v>
      </c>
      <c r="Z462" s="634"/>
      <c r="AA462" s="405"/>
      <c r="AB462" s="634"/>
      <c r="AC462" s="407"/>
      <c r="AD462" s="364">
        <f>SUM('South Andaman:Nicobar'!AB462)</f>
        <v>0</v>
      </c>
    </row>
    <row r="463" spans="1:30" s="362" customFormat="1" ht="93.75" hidden="1">
      <c r="A463" s="370" t="s">
        <v>180</v>
      </c>
      <c r="B463" s="403" t="s">
        <v>181</v>
      </c>
      <c r="C463" s="403"/>
      <c r="D463" s="630"/>
      <c r="E463" s="403"/>
      <c r="F463" s="630"/>
      <c r="G463" s="630"/>
      <c r="H463" s="630"/>
      <c r="I463" s="404"/>
      <c r="J463" s="634"/>
      <c r="K463" s="405"/>
      <c r="L463" s="634"/>
      <c r="M463" s="405"/>
      <c r="N463" s="654"/>
      <c r="O463" s="393">
        <v>1.2</v>
      </c>
      <c r="P463" s="405"/>
      <c r="Q463" s="634"/>
      <c r="R463" s="405"/>
      <c r="S463" s="634"/>
      <c r="T463" s="405"/>
      <c r="U463" s="634"/>
      <c r="V463" s="405"/>
      <c r="W463" s="634"/>
      <c r="X463" s="405"/>
      <c r="Y463" s="378">
        <f>SUM('South Andaman:Nicobar'!Y463)</f>
        <v>0</v>
      </c>
      <c r="Z463" s="634"/>
      <c r="AA463" s="405"/>
      <c r="AB463" s="634"/>
      <c r="AC463" s="407"/>
      <c r="AD463" s="364">
        <f>SUM('South Andaman:Nicobar'!AB463)</f>
        <v>0</v>
      </c>
    </row>
    <row r="464" spans="1:30" s="362" customFormat="1" ht="93.75" hidden="1">
      <c r="A464" s="370" t="s">
        <v>182</v>
      </c>
      <c r="B464" s="403" t="s">
        <v>227</v>
      </c>
      <c r="C464" s="403"/>
      <c r="D464" s="630"/>
      <c r="E464" s="403"/>
      <c r="F464" s="630"/>
      <c r="G464" s="630"/>
      <c r="H464" s="630"/>
      <c r="I464" s="404"/>
      <c r="J464" s="634"/>
      <c r="K464" s="405"/>
      <c r="L464" s="634"/>
      <c r="M464" s="405"/>
      <c r="N464" s="654"/>
      <c r="O464" s="393">
        <v>1.8</v>
      </c>
      <c r="P464" s="405"/>
      <c r="Q464" s="634"/>
      <c r="R464" s="405"/>
      <c r="S464" s="634"/>
      <c r="T464" s="405"/>
      <c r="U464" s="634"/>
      <c r="V464" s="405"/>
      <c r="W464" s="634"/>
      <c r="X464" s="405"/>
      <c r="Y464" s="378">
        <f>SUM('South Andaman:Nicobar'!Y464)</f>
        <v>0</v>
      </c>
      <c r="Z464" s="634"/>
      <c r="AA464" s="405"/>
      <c r="AB464" s="634"/>
      <c r="AC464" s="407"/>
      <c r="AD464" s="364">
        <f>SUM('South Andaman:Nicobar'!AB464)</f>
        <v>0</v>
      </c>
    </row>
    <row r="465" spans="1:30" s="362" customFormat="1" ht="56.25" hidden="1">
      <c r="A465" s="370">
        <v>26.37</v>
      </c>
      <c r="B465" s="403" t="s">
        <v>274</v>
      </c>
      <c r="C465" s="403"/>
      <c r="D465" s="630"/>
      <c r="E465" s="403"/>
      <c r="F465" s="630"/>
      <c r="G465" s="630"/>
      <c r="H465" s="630"/>
      <c r="I465" s="404"/>
      <c r="J465" s="634"/>
      <c r="K465" s="405"/>
      <c r="L465" s="634"/>
      <c r="M465" s="405"/>
      <c r="N465" s="654"/>
      <c r="O465" s="393">
        <v>0.5</v>
      </c>
      <c r="P465" s="405"/>
      <c r="Q465" s="634"/>
      <c r="R465" s="405"/>
      <c r="S465" s="634"/>
      <c r="T465" s="405"/>
      <c r="U465" s="634"/>
      <c r="V465" s="405"/>
      <c r="W465" s="634"/>
      <c r="X465" s="405"/>
      <c r="Y465" s="378">
        <f>SUM('South Andaman:Nicobar'!Y465)</f>
        <v>0</v>
      </c>
      <c r="Z465" s="634"/>
      <c r="AA465" s="405"/>
      <c r="AB465" s="634"/>
      <c r="AC465" s="407"/>
      <c r="AD465" s="364">
        <f>SUM('South Andaman:Nicobar'!AB465)</f>
        <v>0</v>
      </c>
    </row>
    <row r="466" spans="1:30" s="362" customFormat="1" ht="56.25" hidden="1">
      <c r="A466" s="458">
        <f t="shared" ref="A466:A474" si="308">+A465+0.01</f>
        <v>26.380000000000003</v>
      </c>
      <c r="B466" s="403" t="s">
        <v>275</v>
      </c>
      <c r="C466" s="403"/>
      <c r="D466" s="630"/>
      <c r="E466" s="403"/>
      <c r="F466" s="630"/>
      <c r="G466" s="630"/>
      <c r="H466" s="630"/>
      <c r="I466" s="404"/>
      <c r="J466" s="634"/>
      <c r="K466" s="405"/>
      <c r="L466" s="634"/>
      <c r="M466" s="405"/>
      <c r="N466" s="654"/>
      <c r="O466" s="393">
        <v>0.5</v>
      </c>
      <c r="P466" s="405"/>
      <c r="Q466" s="634"/>
      <c r="R466" s="405"/>
      <c r="S466" s="634"/>
      <c r="T466" s="405"/>
      <c r="U466" s="634"/>
      <c r="V466" s="405"/>
      <c r="W466" s="634"/>
      <c r="X466" s="405"/>
      <c r="Y466" s="378">
        <f>SUM('South Andaman:Nicobar'!Y466)</f>
        <v>0</v>
      </c>
      <c r="Z466" s="634"/>
      <c r="AA466" s="405"/>
      <c r="AB466" s="634"/>
      <c r="AC466" s="407"/>
      <c r="AD466" s="364">
        <f>SUM('South Andaman:Nicobar'!AB466)</f>
        <v>0</v>
      </c>
    </row>
    <row r="467" spans="1:30" s="362" customFormat="1" ht="75" hidden="1">
      <c r="A467" s="458">
        <f t="shared" si="308"/>
        <v>26.390000000000004</v>
      </c>
      <c r="B467" s="403" t="s">
        <v>201</v>
      </c>
      <c r="C467" s="403"/>
      <c r="D467" s="630"/>
      <c r="E467" s="403"/>
      <c r="F467" s="630"/>
      <c r="G467" s="630"/>
      <c r="H467" s="630"/>
      <c r="I467" s="404"/>
      <c r="J467" s="634"/>
      <c r="K467" s="405"/>
      <c r="L467" s="634"/>
      <c r="M467" s="405"/>
      <c r="N467" s="654"/>
      <c r="O467" s="394">
        <v>0.625</v>
      </c>
      <c r="P467" s="405"/>
      <c r="Q467" s="634"/>
      <c r="R467" s="405"/>
      <c r="S467" s="634"/>
      <c r="T467" s="405"/>
      <c r="U467" s="634"/>
      <c r="V467" s="405"/>
      <c r="W467" s="634"/>
      <c r="X467" s="405"/>
      <c r="Y467" s="378">
        <f>SUM('South Andaman:Nicobar'!Y467)</f>
        <v>0</v>
      </c>
      <c r="Z467" s="634"/>
      <c r="AA467" s="405"/>
      <c r="AB467" s="634"/>
      <c r="AC467" s="407"/>
      <c r="AD467" s="364">
        <f>SUM('South Andaman:Nicobar'!AB467)</f>
        <v>0</v>
      </c>
    </row>
    <row r="468" spans="1:30" s="362" customFormat="1" ht="37.5" hidden="1">
      <c r="A468" s="458">
        <f t="shared" si="308"/>
        <v>26.400000000000006</v>
      </c>
      <c r="B468" s="403" t="s">
        <v>183</v>
      </c>
      <c r="C468" s="403"/>
      <c r="D468" s="630"/>
      <c r="E468" s="403"/>
      <c r="F468" s="630"/>
      <c r="G468" s="630"/>
      <c r="H468" s="630"/>
      <c r="I468" s="404"/>
      <c r="J468" s="634"/>
      <c r="K468" s="405"/>
      <c r="L468" s="634"/>
      <c r="M468" s="405"/>
      <c r="N468" s="654"/>
      <c r="O468" s="394">
        <v>0.375</v>
      </c>
      <c r="P468" s="405"/>
      <c r="Q468" s="634"/>
      <c r="R468" s="405"/>
      <c r="S468" s="634"/>
      <c r="T468" s="405"/>
      <c r="U468" s="634"/>
      <c r="V468" s="405"/>
      <c r="W468" s="634"/>
      <c r="X468" s="405"/>
      <c r="Y468" s="378">
        <f>SUM('South Andaman:Nicobar'!Y468)</f>
        <v>0</v>
      </c>
      <c r="Z468" s="634"/>
      <c r="AA468" s="405"/>
      <c r="AB468" s="634"/>
      <c r="AC468" s="407"/>
      <c r="AD468" s="364">
        <f>SUM('South Andaman:Nicobar'!AB468)</f>
        <v>0</v>
      </c>
    </row>
    <row r="469" spans="1:30" s="362" customFormat="1" ht="37.5" hidden="1">
      <c r="A469" s="458">
        <f t="shared" si="308"/>
        <v>26.410000000000007</v>
      </c>
      <c r="B469" s="403" t="s">
        <v>184</v>
      </c>
      <c r="C469" s="403"/>
      <c r="D469" s="630"/>
      <c r="E469" s="403"/>
      <c r="F469" s="630"/>
      <c r="G469" s="630"/>
      <c r="H469" s="630"/>
      <c r="I469" s="404"/>
      <c r="J469" s="634"/>
      <c r="K469" s="405"/>
      <c r="L469" s="634"/>
      <c r="M469" s="405"/>
      <c r="N469" s="654"/>
      <c r="O469" s="394">
        <v>0.375</v>
      </c>
      <c r="P469" s="405"/>
      <c r="Q469" s="634"/>
      <c r="R469" s="405"/>
      <c r="S469" s="634"/>
      <c r="T469" s="405"/>
      <c r="U469" s="634"/>
      <c r="V469" s="405"/>
      <c r="W469" s="634"/>
      <c r="X469" s="405"/>
      <c r="Y469" s="378">
        <f>SUM('South Andaman:Nicobar'!Y469)</f>
        <v>0</v>
      </c>
      <c r="Z469" s="634"/>
      <c r="AA469" s="405"/>
      <c r="AB469" s="634"/>
      <c r="AC469" s="407"/>
      <c r="AD469" s="364">
        <f>SUM('South Andaman:Nicobar'!AB469)</f>
        <v>0</v>
      </c>
    </row>
    <row r="470" spans="1:30" s="362" customFormat="1" ht="37.5" hidden="1">
      <c r="A470" s="458">
        <f t="shared" si="308"/>
        <v>26.420000000000009</v>
      </c>
      <c r="B470" s="403" t="s">
        <v>185</v>
      </c>
      <c r="C470" s="403"/>
      <c r="D470" s="630"/>
      <c r="E470" s="403"/>
      <c r="F470" s="630"/>
      <c r="G470" s="630"/>
      <c r="H470" s="630"/>
      <c r="I470" s="404"/>
      <c r="J470" s="634"/>
      <c r="K470" s="405"/>
      <c r="L470" s="634"/>
      <c r="M470" s="405"/>
      <c r="N470" s="654"/>
      <c r="O470" s="393">
        <v>0.15</v>
      </c>
      <c r="P470" s="405"/>
      <c r="Q470" s="634"/>
      <c r="R470" s="405"/>
      <c r="S470" s="634"/>
      <c r="T470" s="405"/>
      <c r="U470" s="634"/>
      <c r="V470" s="405"/>
      <c r="W470" s="634"/>
      <c r="X470" s="405"/>
      <c r="Y470" s="378">
        <f>SUM('South Andaman:Nicobar'!Y470)</f>
        <v>0</v>
      </c>
      <c r="Z470" s="634"/>
      <c r="AA470" s="405"/>
      <c r="AB470" s="634"/>
      <c r="AC470" s="407"/>
      <c r="AD470" s="364">
        <f>SUM('South Andaman:Nicobar'!AB470)</f>
        <v>0</v>
      </c>
    </row>
    <row r="471" spans="1:30" s="362" customFormat="1" ht="56.25" hidden="1">
      <c r="A471" s="458">
        <f t="shared" si="308"/>
        <v>26.43000000000001</v>
      </c>
      <c r="B471" s="403" t="s">
        <v>186</v>
      </c>
      <c r="C471" s="403"/>
      <c r="D471" s="630"/>
      <c r="E471" s="403"/>
      <c r="F471" s="630"/>
      <c r="G471" s="630"/>
      <c r="H471" s="630"/>
      <c r="I471" s="404"/>
      <c r="J471" s="634"/>
      <c r="K471" s="405"/>
      <c r="L471" s="634"/>
      <c r="M471" s="405"/>
      <c r="N471" s="654"/>
      <c r="O471" s="393">
        <v>0.15</v>
      </c>
      <c r="P471" s="405"/>
      <c r="Q471" s="634"/>
      <c r="R471" s="405"/>
      <c r="S471" s="634"/>
      <c r="T471" s="405"/>
      <c r="U471" s="634"/>
      <c r="V471" s="405"/>
      <c r="W471" s="634"/>
      <c r="X471" s="405"/>
      <c r="Y471" s="378">
        <f>SUM('South Andaman:Nicobar'!Y471)</f>
        <v>0</v>
      </c>
      <c r="Z471" s="634"/>
      <c r="AA471" s="405"/>
      <c r="AB471" s="634"/>
      <c r="AC471" s="407"/>
      <c r="AD471" s="364">
        <f>SUM('South Andaman:Nicobar'!AB471)</f>
        <v>0</v>
      </c>
    </row>
    <row r="472" spans="1:30" s="362" customFormat="1" ht="56.25" hidden="1">
      <c r="A472" s="458">
        <f t="shared" si="308"/>
        <v>26.440000000000012</v>
      </c>
      <c r="B472" s="403" t="s">
        <v>187</v>
      </c>
      <c r="C472" s="403"/>
      <c r="D472" s="630"/>
      <c r="E472" s="403"/>
      <c r="F472" s="630"/>
      <c r="G472" s="630"/>
      <c r="H472" s="630"/>
      <c r="I472" s="404"/>
      <c r="J472" s="634"/>
      <c r="K472" s="405"/>
      <c r="L472" s="634"/>
      <c r="M472" s="405"/>
      <c r="N472" s="654"/>
      <c r="O472" s="393"/>
      <c r="P472" s="405"/>
      <c r="Q472" s="634"/>
      <c r="R472" s="405"/>
      <c r="S472" s="634"/>
      <c r="T472" s="405"/>
      <c r="U472" s="634"/>
      <c r="V472" s="405"/>
      <c r="W472" s="634"/>
      <c r="X472" s="405"/>
      <c r="Y472" s="378">
        <f>SUM('South Andaman:Nicobar'!Y472)</f>
        <v>0</v>
      </c>
      <c r="Z472" s="634"/>
      <c r="AA472" s="405"/>
      <c r="AB472" s="634"/>
      <c r="AC472" s="407"/>
      <c r="AD472" s="364">
        <f>SUM('South Andaman:Nicobar'!AB472)</f>
        <v>0</v>
      </c>
    </row>
    <row r="473" spans="1:30" s="362" customFormat="1" ht="37.5" hidden="1">
      <c r="A473" s="458">
        <f t="shared" si="308"/>
        <v>26.450000000000014</v>
      </c>
      <c r="B473" s="403" t="s">
        <v>188</v>
      </c>
      <c r="C473" s="403"/>
      <c r="D473" s="630"/>
      <c r="E473" s="403"/>
      <c r="F473" s="630"/>
      <c r="G473" s="630"/>
      <c r="H473" s="630"/>
      <c r="I473" s="404"/>
      <c r="J473" s="634"/>
      <c r="K473" s="405"/>
      <c r="L473" s="634"/>
      <c r="M473" s="405"/>
      <c r="N473" s="654"/>
      <c r="O473" s="393">
        <v>0.25</v>
      </c>
      <c r="P473" s="405"/>
      <c r="Q473" s="634"/>
      <c r="R473" s="405"/>
      <c r="S473" s="634"/>
      <c r="T473" s="405"/>
      <c r="U473" s="634"/>
      <c r="V473" s="405"/>
      <c r="W473" s="634"/>
      <c r="X473" s="405"/>
      <c r="Y473" s="378">
        <f>SUM('South Andaman:Nicobar'!Y473)</f>
        <v>0</v>
      </c>
      <c r="Z473" s="634"/>
      <c r="AA473" s="405"/>
      <c r="AB473" s="634"/>
      <c r="AC473" s="407"/>
      <c r="AD473" s="364">
        <f>SUM('South Andaman:Nicobar'!AB473)</f>
        <v>0</v>
      </c>
    </row>
    <row r="474" spans="1:30" s="362" customFormat="1" ht="56.25" hidden="1">
      <c r="A474" s="458">
        <f t="shared" si="308"/>
        <v>26.460000000000015</v>
      </c>
      <c r="B474" s="403" t="s">
        <v>189</v>
      </c>
      <c r="C474" s="403"/>
      <c r="D474" s="630"/>
      <c r="E474" s="403"/>
      <c r="F474" s="630"/>
      <c r="G474" s="630"/>
      <c r="H474" s="630"/>
      <c r="I474" s="404"/>
      <c r="J474" s="634"/>
      <c r="K474" s="405"/>
      <c r="L474" s="634"/>
      <c r="M474" s="405"/>
      <c r="N474" s="654"/>
      <c r="O474" s="393">
        <v>0.1</v>
      </c>
      <c r="P474" s="405"/>
      <c r="Q474" s="634"/>
      <c r="R474" s="405"/>
      <c r="S474" s="634"/>
      <c r="T474" s="405"/>
      <c r="U474" s="634"/>
      <c r="V474" s="405"/>
      <c r="W474" s="634"/>
      <c r="X474" s="405"/>
      <c r="Y474" s="378">
        <f>SUM('South Andaman:Nicobar'!Y474)</f>
        <v>0</v>
      </c>
      <c r="Z474" s="634"/>
      <c r="AA474" s="405"/>
      <c r="AB474" s="634"/>
      <c r="AC474" s="407"/>
      <c r="AD474" s="364">
        <f>SUM('South Andaman:Nicobar'!AB474)</f>
        <v>0</v>
      </c>
    </row>
    <row r="475" spans="1:30" s="362" customFormat="1" ht="37.5" hidden="1">
      <c r="A475" s="370"/>
      <c r="B475" s="371" t="s">
        <v>190</v>
      </c>
      <c r="C475" s="371"/>
      <c r="D475" s="614"/>
      <c r="E475" s="371"/>
      <c r="F475" s="614"/>
      <c r="G475" s="614"/>
      <c r="H475" s="614"/>
      <c r="I475" s="372"/>
      <c r="J475" s="364"/>
      <c r="K475" s="365"/>
      <c r="L475" s="364"/>
      <c r="M475" s="365"/>
      <c r="N475" s="368"/>
      <c r="O475" s="373"/>
      <c r="P475" s="365"/>
      <c r="Q475" s="364"/>
      <c r="R475" s="365"/>
      <c r="S475" s="364"/>
      <c r="T475" s="365"/>
      <c r="U475" s="364"/>
      <c r="V475" s="365"/>
      <c r="W475" s="364"/>
      <c r="X475" s="365"/>
      <c r="Y475" s="378">
        <f>SUM('South Andaman:Nicobar'!Y475)</f>
        <v>0</v>
      </c>
      <c r="Z475" s="364"/>
      <c r="AA475" s="365"/>
      <c r="AB475" s="364"/>
      <c r="AC475" s="374"/>
      <c r="AD475" s="364">
        <f>SUM('South Andaman:Nicobar'!AB475)</f>
        <v>0</v>
      </c>
    </row>
    <row r="476" spans="1:30" s="362" customFormat="1" ht="56.25" hidden="1">
      <c r="A476" s="370"/>
      <c r="B476" s="371" t="s">
        <v>308</v>
      </c>
      <c r="C476" s="371"/>
      <c r="D476" s="614"/>
      <c r="E476" s="371"/>
      <c r="F476" s="614"/>
      <c r="G476" s="614"/>
      <c r="H476" s="614"/>
      <c r="I476" s="372"/>
      <c r="J476" s="364"/>
      <c r="K476" s="365"/>
      <c r="L476" s="364"/>
      <c r="M476" s="365"/>
      <c r="N476" s="368"/>
      <c r="O476" s="373"/>
      <c r="P476" s="365"/>
      <c r="Q476" s="364"/>
      <c r="R476" s="365"/>
      <c r="S476" s="364"/>
      <c r="T476" s="365"/>
      <c r="U476" s="364"/>
      <c r="V476" s="365"/>
      <c r="W476" s="364"/>
      <c r="X476" s="365"/>
      <c r="Y476" s="378">
        <f>SUM('South Andaman:Nicobar'!Y476)</f>
        <v>0</v>
      </c>
      <c r="Z476" s="364"/>
      <c r="AA476" s="365"/>
      <c r="AB476" s="364"/>
      <c r="AC476" s="374"/>
      <c r="AD476" s="364">
        <f>SUM('South Andaman:Nicobar'!AB476)</f>
        <v>0</v>
      </c>
    </row>
    <row r="477" spans="1:30" s="362" customFormat="1" hidden="1">
      <c r="A477" s="370"/>
      <c r="B477" s="371" t="s">
        <v>191</v>
      </c>
      <c r="C477" s="371"/>
      <c r="D477" s="614"/>
      <c r="E477" s="371"/>
      <c r="F477" s="614"/>
      <c r="G477" s="614"/>
      <c r="H477" s="614"/>
      <c r="I477" s="372"/>
      <c r="J477" s="364"/>
      <c r="K477" s="365"/>
      <c r="L477" s="364"/>
      <c r="M477" s="365"/>
      <c r="N477" s="368"/>
      <c r="O477" s="373"/>
      <c r="P477" s="365"/>
      <c r="Q477" s="364"/>
      <c r="R477" s="365"/>
      <c r="S477" s="364"/>
      <c r="T477" s="365"/>
      <c r="U477" s="364"/>
      <c r="V477" s="365"/>
      <c r="W477" s="364"/>
      <c r="X477" s="365"/>
      <c r="Y477" s="378">
        <f>SUM('South Andaman:Nicobar'!Y477)</f>
        <v>0</v>
      </c>
      <c r="Z477" s="364"/>
      <c r="AA477" s="365"/>
      <c r="AB477" s="364"/>
      <c r="AC477" s="374"/>
      <c r="AD477" s="364">
        <f>SUM('South Andaman:Nicobar'!AB477)</f>
        <v>0</v>
      </c>
    </row>
    <row r="478" spans="1:30" s="362" customFormat="1" ht="37.5" hidden="1">
      <c r="A478" s="378"/>
      <c r="B478" s="371" t="s">
        <v>192</v>
      </c>
      <c r="C478" s="371"/>
      <c r="D478" s="614"/>
      <c r="E478" s="371"/>
      <c r="F478" s="614"/>
      <c r="G478" s="614"/>
      <c r="H478" s="614"/>
      <c r="I478" s="372"/>
      <c r="J478" s="364"/>
      <c r="K478" s="365"/>
      <c r="L478" s="364"/>
      <c r="M478" s="365"/>
      <c r="N478" s="368"/>
      <c r="O478" s="373"/>
      <c r="P478" s="365"/>
      <c r="Q478" s="364"/>
      <c r="R478" s="365"/>
      <c r="S478" s="364"/>
      <c r="T478" s="365"/>
      <c r="U478" s="364"/>
      <c r="V478" s="365"/>
      <c r="W478" s="364"/>
      <c r="X478" s="365"/>
      <c r="Y478" s="378">
        <f>SUM('South Andaman:Nicobar'!Y478)</f>
        <v>0</v>
      </c>
      <c r="Z478" s="364"/>
      <c r="AA478" s="365"/>
      <c r="AB478" s="364"/>
      <c r="AC478" s="374"/>
      <c r="AD478" s="364">
        <f>SUM('South Andaman:Nicobar'!AB478)</f>
        <v>0</v>
      </c>
    </row>
    <row r="479" spans="1:30" s="362" customFormat="1" ht="37.5" hidden="1">
      <c r="A479" s="370">
        <v>26.47</v>
      </c>
      <c r="B479" s="381" t="s">
        <v>163</v>
      </c>
      <c r="C479" s="381"/>
      <c r="D479" s="623"/>
      <c r="E479" s="381"/>
      <c r="F479" s="623"/>
      <c r="G479" s="623"/>
      <c r="H479" s="623"/>
      <c r="I479" s="382"/>
      <c r="J479" s="370"/>
      <c r="K479" s="378"/>
      <c r="L479" s="370"/>
      <c r="M479" s="378"/>
      <c r="N479" s="648"/>
      <c r="O479" s="379"/>
      <c r="P479" s="378"/>
      <c r="Q479" s="370"/>
      <c r="R479" s="378"/>
      <c r="S479" s="370"/>
      <c r="T479" s="378"/>
      <c r="U479" s="370"/>
      <c r="V479" s="378"/>
      <c r="W479" s="370"/>
      <c r="X479" s="378"/>
      <c r="Y479" s="378">
        <f>SUM('South Andaman:Nicobar'!Y479)</f>
        <v>0</v>
      </c>
      <c r="Z479" s="370"/>
      <c r="AA479" s="378"/>
      <c r="AB479" s="370"/>
      <c r="AC479" s="383"/>
      <c r="AD479" s="364">
        <f>SUM('South Andaman:Nicobar'!AB479)</f>
        <v>0</v>
      </c>
    </row>
    <row r="480" spans="1:30" s="362" customFormat="1" ht="37.5" hidden="1">
      <c r="A480" s="458">
        <f t="shared" ref="A480:A487" si="309">+A479+0.01</f>
        <v>26.48</v>
      </c>
      <c r="B480" s="381" t="s">
        <v>276</v>
      </c>
      <c r="C480" s="381"/>
      <c r="D480" s="623"/>
      <c r="E480" s="381"/>
      <c r="F480" s="623"/>
      <c r="G480" s="623"/>
      <c r="H480" s="623"/>
      <c r="I480" s="382"/>
      <c r="J480" s="370"/>
      <c r="K480" s="378"/>
      <c r="L480" s="370"/>
      <c r="M480" s="378"/>
      <c r="N480" s="648"/>
      <c r="O480" s="379"/>
      <c r="P480" s="378"/>
      <c r="Q480" s="370"/>
      <c r="R480" s="378"/>
      <c r="S480" s="370"/>
      <c r="T480" s="378"/>
      <c r="U480" s="370"/>
      <c r="V480" s="378"/>
      <c r="W480" s="370"/>
      <c r="X480" s="378"/>
      <c r="Y480" s="378">
        <f>SUM('South Andaman:Nicobar'!Y480)</f>
        <v>0</v>
      </c>
      <c r="Z480" s="370"/>
      <c r="AA480" s="378"/>
      <c r="AB480" s="370"/>
      <c r="AC480" s="383"/>
      <c r="AD480" s="364">
        <f>SUM('South Andaman:Nicobar'!AB480)</f>
        <v>0</v>
      </c>
    </row>
    <row r="481" spans="1:30" s="362" customFormat="1" hidden="1">
      <c r="A481" s="458">
        <f t="shared" si="309"/>
        <v>26.490000000000002</v>
      </c>
      <c r="B481" s="381" t="s">
        <v>123</v>
      </c>
      <c r="C481" s="381"/>
      <c r="D481" s="623"/>
      <c r="E481" s="381"/>
      <c r="F481" s="623"/>
      <c r="G481" s="623"/>
      <c r="H481" s="623"/>
      <c r="I481" s="382"/>
      <c r="J481" s="370"/>
      <c r="K481" s="378"/>
      <c r="L481" s="370"/>
      <c r="M481" s="378"/>
      <c r="N481" s="648"/>
      <c r="O481" s="379"/>
      <c r="P481" s="378"/>
      <c r="Q481" s="370"/>
      <c r="R481" s="378"/>
      <c r="S481" s="370"/>
      <c r="T481" s="378"/>
      <c r="U481" s="370"/>
      <c r="V481" s="378"/>
      <c r="W481" s="370"/>
      <c r="X481" s="378"/>
      <c r="Y481" s="378">
        <f>SUM('South Andaman:Nicobar'!Y481)</f>
        <v>0</v>
      </c>
      <c r="Z481" s="370"/>
      <c r="AA481" s="378"/>
      <c r="AB481" s="370"/>
      <c r="AC481" s="383"/>
      <c r="AD481" s="364">
        <f>SUM('South Andaman:Nicobar'!AB481)</f>
        <v>0</v>
      </c>
    </row>
    <row r="482" spans="1:30" s="362" customFormat="1" hidden="1">
      <c r="A482" s="458">
        <f t="shared" si="309"/>
        <v>26.500000000000004</v>
      </c>
      <c r="B482" s="381" t="s">
        <v>326</v>
      </c>
      <c r="C482" s="381"/>
      <c r="D482" s="623"/>
      <c r="E482" s="381"/>
      <c r="F482" s="623"/>
      <c r="G482" s="623"/>
      <c r="H482" s="623"/>
      <c r="I482" s="382"/>
      <c r="J482" s="370"/>
      <c r="K482" s="378"/>
      <c r="L482" s="370"/>
      <c r="M482" s="378"/>
      <c r="N482" s="648"/>
      <c r="O482" s="379"/>
      <c r="P482" s="378"/>
      <c r="Q482" s="370"/>
      <c r="R482" s="378"/>
      <c r="S482" s="370"/>
      <c r="T482" s="378"/>
      <c r="U482" s="370"/>
      <c r="V482" s="378"/>
      <c r="W482" s="370"/>
      <c r="X482" s="378"/>
      <c r="Y482" s="378">
        <f>SUM('South Andaman:Nicobar'!Y482)</f>
        <v>0</v>
      </c>
      <c r="Z482" s="370"/>
      <c r="AA482" s="378"/>
      <c r="AB482" s="370"/>
      <c r="AC482" s="383"/>
      <c r="AD482" s="364">
        <f>SUM('South Andaman:Nicobar'!AB482)</f>
        <v>0</v>
      </c>
    </row>
    <row r="483" spans="1:30" s="362" customFormat="1" hidden="1">
      <c r="A483" s="458">
        <f t="shared" si="309"/>
        <v>26.510000000000005</v>
      </c>
      <c r="B483" s="381" t="s">
        <v>325</v>
      </c>
      <c r="C483" s="381"/>
      <c r="D483" s="623"/>
      <c r="E483" s="381"/>
      <c r="F483" s="623"/>
      <c r="G483" s="623"/>
      <c r="H483" s="623"/>
      <c r="I483" s="382"/>
      <c r="J483" s="370"/>
      <c r="K483" s="378"/>
      <c r="L483" s="370"/>
      <c r="M483" s="378"/>
      <c r="N483" s="648"/>
      <c r="O483" s="379"/>
      <c r="P483" s="378"/>
      <c r="Q483" s="370"/>
      <c r="R483" s="378"/>
      <c r="S483" s="370"/>
      <c r="T483" s="378"/>
      <c r="U483" s="370"/>
      <c r="V483" s="378"/>
      <c r="W483" s="370"/>
      <c r="X483" s="378"/>
      <c r="Y483" s="378">
        <f>SUM('South Andaman:Nicobar'!Y483)</f>
        <v>0</v>
      </c>
      <c r="Z483" s="370"/>
      <c r="AA483" s="378"/>
      <c r="AB483" s="370"/>
      <c r="AC483" s="383"/>
      <c r="AD483" s="364">
        <f>SUM('South Andaman:Nicobar'!AB483)</f>
        <v>0</v>
      </c>
    </row>
    <row r="484" spans="1:30" s="362" customFormat="1" ht="56.25" hidden="1">
      <c r="A484" s="458">
        <f t="shared" si="309"/>
        <v>26.520000000000007</v>
      </c>
      <c r="B484" s="381" t="s">
        <v>165</v>
      </c>
      <c r="C484" s="381"/>
      <c r="D484" s="623"/>
      <c r="E484" s="381"/>
      <c r="F484" s="623"/>
      <c r="G484" s="623"/>
      <c r="H484" s="623"/>
      <c r="I484" s="382"/>
      <c r="J484" s="370"/>
      <c r="K484" s="378"/>
      <c r="L484" s="370"/>
      <c r="M484" s="378"/>
      <c r="N484" s="648"/>
      <c r="O484" s="393">
        <v>2.5</v>
      </c>
      <c r="P484" s="378"/>
      <c r="Q484" s="370"/>
      <c r="R484" s="378"/>
      <c r="S484" s="370"/>
      <c r="T484" s="378"/>
      <c r="U484" s="370"/>
      <c r="V484" s="378"/>
      <c r="W484" s="370"/>
      <c r="X484" s="378"/>
      <c r="Y484" s="378">
        <f>SUM('South Andaman:Nicobar'!Y484)</f>
        <v>0</v>
      </c>
      <c r="Z484" s="370"/>
      <c r="AA484" s="378"/>
      <c r="AB484" s="370"/>
      <c r="AC484" s="383"/>
      <c r="AD484" s="364">
        <f>SUM('South Andaman:Nicobar'!AB484)</f>
        <v>0</v>
      </c>
    </row>
    <row r="485" spans="1:30" s="362" customFormat="1" ht="37.5" hidden="1">
      <c r="A485" s="458">
        <f t="shared" si="309"/>
        <v>26.530000000000008</v>
      </c>
      <c r="B485" s="381" t="s">
        <v>15</v>
      </c>
      <c r="C485" s="381"/>
      <c r="D485" s="623"/>
      <c r="E485" s="381"/>
      <c r="F485" s="623"/>
      <c r="G485" s="623"/>
      <c r="H485" s="623"/>
      <c r="I485" s="382"/>
      <c r="J485" s="370"/>
      <c r="K485" s="378"/>
      <c r="L485" s="370"/>
      <c r="M485" s="378"/>
      <c r="N485" s="648"/>
      <c r="O485" s="393">
        <v>3</v>
      </c>
      <c r="P485" s="378"/>
      <c r="Q485" s="370"/>
      <c r="R485" s="378"/>
      <c r="S485" s="370"/>
      <c r="T485" s="378"/>
      <c r="U485" s="370"/>
      <c r="V485" s="378"/>
      <c r="W485" s="370"/>
      <c r="X485" s="378"/>
      <c r="Y485" s="378">
        <f>SUM('South Andaman:Nicobar'!Y485)</f>
        <v>0</v>
      </c>
      <c r="Z485" s="370"/>
      <c r="AA485" s="378"/>
      <c r="AB485" s="370"/>
      <c r="AC485" s="383"/>
      <c r="AD485" s="364">
        <f>SUM('South Andaman:Nicobar'!AB485)</f>
        <v>0</v>
      </c>
    </row>
    <row r="486" spans="1:30" s="362" customFormat="1" hidden="1">
      <c r="A486" s="458">
        <f t="shared" si="309"/>
        <v>26.54000000000001</v>
      </c>
      <c r="B486" s="381" t="s">
        <v>283</v>
      </c>
      <c r="C486" s="381"/>
      <c r="D486" s="623"/>
      <c r="E486" s="381"/>
      <c r="F486" s="623"/>
      <c r="G486" s="623"/>
      <c r="H486" s="623"/>
      <c r="I486" s="382"/>
      <c r="J486" s="370"/>
      <c r="K486" s="378"/>
      <c r="L486" s="370"/>
      <c r="M486" s="378"/>
      <c r="N486" s="648"/>
      <c r="O486" s="379">
        <v>0.375</v>
      </c>
      <c r="P486" s="378"/>
      <c r="Q486" s="370"/>
      <c r="R486" s="378"/>
      <c r="S486" s="370"/>
      <c r="T486" s="378"/>
      <c r="U486" s="370"/>
      <c r="V486" s="378"/>
      <c r="W486" s="370"/>
      <c r="X486" s="378"/>
      <c r="Y486" s="378">
        <f>SUM('South Andaman:Nicobar'!Y486)</f>
        <v>0</v>
      </c>
      <c r="Z486" s="370"/>
      <c r="AA486" s="378"/>
      <c r="AB486" s="370"/>
      <c r="AC486" s="383"/>
      <c r="AD486" s="364">
        <f>SUM('South Andaman:Nicobar'!AB486)</f>
        <v>0</v>
      </c>
    </row>
    <row r="487" spans="1:30" s="362" customFormat="1" ht="37.5" hidden="1">
      <c r="A487" s="458">
        <f t="shared" si="309"/>
        <v>26.550000000000011</v>
      </c>
      <c r="B487" s="381" t="s">
        <v>158</v>
      </c>
      <c r="C487" s="381"/>
      <c r="D487" s="623"/>
      <c r="E487" s="381"/>
      <c r="F487" s="623"/>
      <c r="G487" s="623"/>
      <c r="H487" s="623"/>
      <c r="I487" s="382"/>
      <c r="J487" s="370"/>
      <c r="K487" s="378"/>
      <c r="L487" s="370"/>
      <c r="M487" s="378"/>
      <c r="N487" s="648"/>
      <c r="O487" s="379"/>
      <c r="P487" s="378"/>
      <c r="Q487" s="370"/>
      <c r="R487" s="378"/>
      <c r="S487" s="370"/>
      <c r="T487" s="378"/>
      <c r="U487" s="370"/>
      <c r="V487" s="378"/>
      <c r="W487" s="370"/>
      <c r="X487" s="378"/>
      <c r="Y487" s="378">
        <f>SUM('South Andaman:Nicobar'!Y487)</f>
        <v>0</v>
      </c>
      <c r="Z487" s="370"/>
      <c r="AA487" s="378"/>
      <c r="AB487" s="370"/>
      <c r="AC487" s="383"/>
      <c r="AD487" s="364">
        <f>SUM('South Andaman:Nicobar'!AB487)</f>
        <v>0</v>
      </c>
    </row>
    <row r="488" spans="1:30" s="362" customFormat="1" ht="37.5" hidden="1">
      <c r="A488" s="370"/>
      <c r="B488" s="412" t="s">
        <v>193</v>
      </c>
      <c r="C488" s="412"/>
      <c r="D488" s="476"/>
      <c r="E488" s="412"/>
      <c r="F488" s="476"/>
      <c r="G488" s="476"/>
      <c r="H488" s="476"/>
      <c r="I488" s="413"/>
      <c r="J488" s="364"/>
      <c r="K488" s="365"/>
      <c r="L488" s="364"/>
      <c r="M488" s="365"/>
      <c r="N488" s="368"/>
      <c r="O488" s="373"/>
      <c r="P488" s="365"/>
      <c r="Q488" s="364"/>
      <c r="R488" s="365"/>
      <c r="S488" s="364"/>
      <c r="T488" s="365"/>
      <c r="U488" s="364"/>
      <c r="V488" s="365"/>
      <c r="W488" s="364"/>
      <c r="X488" s="365"/>
      <c r="Y488" s="378">
        <f>SUM('South Andaman:Nicobar'!Y488)</f>
        <v>0</v>
      </c>
      <c r="Z488" s="364"/>
      <c r="AA488" s="365"/>
      <c r="AB488" s="364"/>
      <c r="AC488" s="414"/>
      <c r="AD488" s="364">
        <f>SUM('South Andaman:Nicobar'!AB488)</f>
        <v>0</v>
      </c>
    </row>
    <row r="489" spans="1:30" s="362" customFormat="1" hidden="1">
      <c r="A489" s="378"/>
      <c r="B489" s="371" t="s">
        <v>194</v>
      </c>
      <c r="C489" s="371"/>
      <c r="D489" s="614"/>
      <c r="E489" s="371"/>
      <c r="F489" s="614"/>
      <c r="G489" s="614"/>
      <c r="H489" s="614"/>
      <c r="I489" s="372"/>
      <c r="J489" s="364"/>
      <c r="K489" s="365"/>
      <c r="L489" s="364"/>
      <c r="M489" s="365"/>
      <c r="N489" s="368"/>
      <c r="O489" s="373"/>
      <c r="P489" s="365"/>
      <c r="Q489" s="364"/>
      <c r="R489" s="365"/>
      <c r="S489" s="364"/>
      <c r="T489" s="365"/>
      <c r="U489" s="364"/>
      <c r="V489" s="365"/>
      <c r="W489" s="364"/>
      <c r="X489" s="365"/>
      <c r="Y489" s="378">
        <f>SUM('South Andaman:Nicobar'!Y489)</f>
        <v>0</v>
      </c>
      <c r="Z489" s="364"/>
      <c r="AA489" s="365"/>
      <c r="AB489" s="364"/>
      <c r="AC489" s="374"/>
      <c r="AD489" s="364">
        <f>SUM('South Andaman:Nicobar'!AB489)</f>
        <v>0</v>
      </c>
    </row>
    <row r="490" spans="1:30" s="362" customFormat="1" ht="37.5" hidden="1">
      <c r="A490" s="458">
        <f>+A487+0.01</f>
        <v>26.560000000000013</v>
      </c>
      <c r="B490" s="398" t="s">
        <v>211</v>
      </c>
      <c r="C490" s="398"/>
      <c r="D490" s="625"/>
      <c r="E490" s="398"/>
      <c r="F490" s="625"/>
      <c r="G490" s="625"/>
      <c r="H490" s="625"/>
      <c r="I490" s="399"/>
      <c r="J490" s="458"/>
      <c r="K490" s="400"/>
      <c r="L490" s="458"/>
      <c r="M490" s="400"/>
      <c r="N490" s="650"/>
      <c r="O490" s="483">
        <v>9</v>
      </c>
      <c r="P490" s="400"/>
      <c r="Q490" s="458"/>
      <c r="R490" s="400"/>
      <c r="S490" s="458"/>
      <c r="T490" s="400"/>
      <c r="U490" s="458"/>
      <c r="V490" s="400"/>
      <c r="W490" s="458"/>
      <c r="X490" s="400"/>
      <c r="Y490" s="378">
        <f>SUM('South Andaman:Nicobar'!Y490)</f>
        <v>0</v>
      </c>
      <c r="Z490" s="458"/>
      <c r="AA490" s="400"/>
      <c r="AB490" s="458"/>
      <c r="AC490" s="401"/>
      <c r="AD490" s="364">
        <f>SUM('South Andaman:Nicobar'!AB490)</f>
        <v>0</v>
      </c>
    </row>
    <row r="491" spans="1:30" s="362" customFormat="1" ht="37.5" hidden="1">
      <c r="A491" s="458">
        <f t="shared" ref="A491:A493" si="310">+A490+0.01</f>
        <v>26.570000000000014</v>
      </c>
      <c r="B491" s="398" t="s">
        <v>212</v>
      </c>
      <c r="C491" s="398"/>
      <c r="D491" s="625"/>
      <c r="E491" s="398"/>
      <c r="F491" s="625"/>
      <c r="G491" s="625"/>
      <c r="H491" s="625"/>
      <c r="I491" s="399"/>
      <c r="J491" s="458"/>
      <c r="K491" s="400"/>
      <c r="L491" s="458"/>
      <c r="M491" s="400"/>
      <c r="N491" s="650"/>
      <c r="O491" s="483">
        <v>0.60000000000000009</v>
      </c>
      <c r="P491" s="400"/>
      <c r="Q491" s="458"/>
      <c r="R491" s="400"/>
      <c r="S491" s="458"/>
      <c r="T491" s="400"/>
      <c r="U491" s="458"/>
      <c r="V491" s="400"/>
      <c r="W491" s="458"/>
      <c r="X491" s="400"/>
      <c r="Y491" s="378">
        <f>SUM('South Andaman:Nicobar'!Y491)</f>
        <v>0</v>
      </c>
      <c r="Z491" s="458"/>
      <c r="AA491" s="400"/>
      <c r="AB491" s="458"/>
      <c r="AC491" s="401"/>
      <c r="AD491" s="364">
        <f>SUM('South Andaman:Nicobar'!AB491)</f>
        <v>0</v>
      </c>
    </row>
    <row r="492" spans="1:30" s="362" customFormat="1" ht="93.75" hidden="1">
      <c r="A492" s="458">
        <f t="shared" si="310"/>
        <v>26.580000000000016</v>
      </c>
      <c r="B492" s="398" t="s">
        <v>213</v>
      </c>
      <c r="C492" s="398"/>
      <c r="D492" s="625"/>
      <c r="E492" s="398"/>
      <c r="F492" s="625"/>
      <c r="G492" s="625"/>
      <c r="H492" s="625"/>
      <c r="I492" s="399"/>
      <c r="J492" s="458"/>
      <c r="K492" s="400"/>
      <c r="L492" s="458"/>
      <c r="M492" s="400"/>
      <c r="N492" s="650"/>
      <c r="O492" s="483">
        <v>0.5</v>
      </c>
      <c r="P492" s="400"/>
      <c r="Q492" s="458"/>
      <c r="R492" s="400"/>
      <c r="S492" s="458"/>
      <c r="T492" s="400"/>
      <c r="U492" s="458"/>
      <c r="V492" s="400"/>
      <c r="W492" s="458"/>
      <c r="X492" s="400"/>
      <c r="Y492" s="378">
        <f>SUM('South Andaman:Nicobar'!Y492)</f>
        <v>0</v>
      </c>
      <c r="Z492" s="458"/>
      <c r="AA492" s="400"/>
      <c r="AB492" s="458"/>
      <c r="AC492" s="401"/>
      <c r="AD492" s="364">
        <f>SUM('South Andaman:Nicobar'!AB492)</f>
        <v>0</v>
      </c>
    </row>
    <row r="493" spans="1:30" s="362" customFormat="1" hidden="1">
      <c r="A493" s="458">
        <f t="shared" si="310"/>
        <v>26.590000000000018</v>
      </c>
      <c r="B493" s="398" t="s">
        <v>18</v>
      </c>
      <c r="C493" s="398"/>
      <c r="D493" s="625"/>
      <c r="E493" s="398"/>
      <c r="F493" s="625"/>
      <c r="G493" s="625"/>
      <c r="H493" s="625"/>
      <c r="I493" s="399"/>
      <c r="J493" s="458"/>
      <c r="K493" s="400"/>
      <c r="L493" s="458"/>
      <c r="M493" s="400"/>
      <c r="N493" s="650"/>
      <c r="O493" s="402"/>
      <c r="P493" s="400"/>
      <c r="Q493" s="458"/>
      <c r="R493" s="400"/>
      <c r="S493" s="458"/>
      <c r="T493" s="400"/>
      <c r="U493" s="458"/>
      <c r="V493" s="400"/>
      <c r="W493" s="458"/>
      <c r="X493" s="400"/>
      <c r="Y493" s="378">
        <f>SUM('South Andaman:Nicobar'!Y493)</f>
        <v>0</v>
      </c>
      <c r="Z493" s="458"/>
      <c r="AA493" s="400"/>
      <c r="AB493" s="458"/>
      <c r="AC493" s="401"/>
      <c r="AD493" s="364">
        <f>SUM('South Andaman:Nicobar'!AB493)</f>
        <v>0</v>
      </c>
    </row>
    <row r="494" spans="1:30" s="362" customFormat="1" ht="37.5" hidden="1">
      <c r="A494" s="370" t="s">
        <v>19</v>
      </c>
      <c r="B494" s="431" t="s">
        <v>214</v>
      </c>
      <c r="C494" s="431"/>
      <c r="D494" s="626"/>
      <c r="E494" s="431"/>
      <c r="F494" s="626"/>
      <c r="G494" s="626"/>
      <c r="H494" s="626"/>
      <c r="I494" s="432"/>
      <c r="J494" s="393"/>
      <c r="K494" s="379"/>
      <c r="L494" s="393"/>
      <c r="M494" s="379"/>
      <c r="N494" s="651"/>
      <c r="O494" s="393">
        <v>3</v>
      </c>
      <c r="P494" s="379"/>
      <c r="Q494" s="393"/>
      <c r="R494" s="379"/>
      <c r="S494" s="393"/>
      <c r="T494" s="379"/>
      <c r="U494" s="393"/>
      <c r="V494" s="379"/>
      <c r="W494" s="393"/>
      <c r="X494" s="379"/>
      <c r="Y494" s="378">
        <f>SUM('South Andaman:Nicobar'!Y494)</f>
        <v>0</v>
      </c>
      <c r="Z494" s="393"/>
      <c r="AA494" s="379"/>
      <c r="AB494" s="393"/>
      <c r="AC494" s="433"/>
      <c r="AD494" s="364">
        <f>SUM('South Andaman:Nicobar'!AB494)</f>
        <v>0</v>
      </c>
    </row>
    <row r="495" spans="1:30" s="362" customFormat="1" ht="112.5" hidden="1">
      <c r="A495" s="370" t="s">
        <v>20</v>
      </c>
      <c r="B495" s="381" t="s">
        <v>195</v>
      </c>
      <c r="C495" s="381"/>
      <c r="D495" s="623"/>
      <c r="E495" s="381"/>
      <c r="F495" s="623"/>
      <c r="G495" s="623"/>
      <c r="H495" s="623"/>
      <c r="I495" s="382"/>
      <c r="J495" s="370"/>
      <c r="K495" s="378"/>
      <c r="L495" s="370"/>
      <c r="M495" s="378"/>
      <c r="N495" s="648"/>
      <c r="O495" s="379">
        <v>2.88</v>
      </c>
      <c r="P495" s="378"/>
      <c r="Q495" s="370"/>
      <c r="R495" s="378"/>
      <c r="S495" s="370"/>
      <c r="T495" s="378"/>
      <c r="U495" s="370"/>
      <c r="V495" s="378"/>
      <c r="W495" s="370"/>
      <c r="X495" s="378"/>
      <c r="Y495" s="378">
        <f>SUM('South Andaman:Nicobar'!Y495)</f>
        <v>0</v>
      </c>
      <c r="Z495" s="370"/>
      <c r="AA495" s="378"/>
      <c r="AB495" s="370"/>
      <c r="AC495" s="383"/>
      <c r="AD495" s="364">
        <f>SUM('South Andaman:Nicobar'!AB495)</f>
        <v>0</v>
      </c>
    </row>
    <row r="496" spans="1:30" s="362" customFormat="1" ht="56.25" hidden="1">
      <c r="A496" s="370" t="s">
        <v>21</v>
      </c>
      <c r="B496" s="381" t="s">
        <v>196</v>
      </c>
      <c r="C496" s="381"/>
      <c r="D496" s="623"/>
      <c r="E496" s="381"/>
      <c r="F496" s="623"/>
      <c r="G496" s="623"/>
      <c r="H496" s="623"/>
      <c r="I496" s="382"/>
      <c r="J496" s="370"/>
      <c r="K496" s="378"/>
      <c r="L496" s="370"/>
      <c r="M496" s="378"/>
      <c r="N496" s="648"/>
      <c r="O496" s="393">
        <v>1.5</v>
      </c>
      <c r="P496" s="378"/>
      <c r="Q496" s="370"/>
      <c r="R496" s="378"/>
      <c r="S496" s="370"/>
      <c r="T496" s="378"/>
      <c r="U496" s="370"/>
      <c r="V496" s="378"/>
      <c r="W496" s="370"/>
      <c r="X496" s="378"/>
      <c r="Y496" s="378">
        <f>SUM('South Andaman:Nicobar'!Y496)</f>
        <v>0</v>
      </c>
      <c r="Z496" s="370"/>
      <c r="AA496" s="378"/>
      <c r="AB496" s="370"/>
      <c r="AC496" s="383"/>
      <c r="AD496" s="364">
        <f>SUM('South Andaman:Nicobar'!AB496)</f>
        <v>0</v>
      </c>
    </row>
    <row r="497" spans="1:30" s="362" customFormat="1" ht="37.5" hidden="1">
      <c r="A497" s="370" t="s">
        <v>176</v>
      </c>
      <c r="B497" s="381" t="s">
        <v>197</v>
      </c>
      <c r="C497" s="381"/>
      <c r="D497" s="623"/>
      <c r="E497" s="381"/>
      <c r="F497" s="623"/>
      <c r="G497" s="623"/>
      <c r="H497" s="623"/>
      <c r="I497" s="382"/>
      <c r="J497" s="370"/>
      <c r="K497" s="378"/>
      <c r="L497" s="370"/>
      <c r="M497" s="378"/>
      <c r="N497" s="648"/>
      <c r="O497" s="393">
        <v>1.2</v>
      </c>
      <c r="P497" s="378"/>
      <c r="Q497" s="370"/>
      <c r="R497" s="378"/>
      <c r="S497" s="370"/>
      <c r="T497" s="378"/>
      <c r="U497" s="370"/>
      <c r="V497" s="378"/>
      <c r="W497" s="370"/>
      <c r="X497" s="378"/>
      <c r="Y497" s="378">
        <f>SUM('South Andaman:Nicobar'!Y497)</f>
        <v>0</v>
      </c>
      <c r="Z497" s="370"/>
      <c r="AA497" s="378"/>
      <c r="AB497" s="370"/>
      <c r="AC497" s="383"/>
      <c r="AD497" s="364">
        <f>SUM('South Andaman:Nicobar'!AB497)</f>
        <v>0</v>
      </c>
    </row>
    <row r="498" spans="1:30" s="362" customFormat="1" ht="75" hidden="1">
      <c r="A498" s="370" t="s">
        <v>178</v>
      </c>
      <c r="B498" s="381" t="s">
        <v>198</v>
      </c>
      <c r="C498" s="381"/>
      <c r="D498" s="623"/>
      <c r="E498" s="381"/>
      <c r="F498" s="623"/>
      <c r="G498" s="623"/>
      <c r="H498" s="623"/>
      <c r="I498" s="382"/>
      <c r="J498" s="370"/>
      <c r="K498" s="378"/>
      <c r="L498" s="370"/>
      <c r="M498" s="378"/>
      <c r="N498" s="648"/>
      <c r="O498" s="393">
        <v>1.2</v>
      </c>
      <c r="P498" s="378"/>
      <c r="Q498" s="370"/>
      <c r="R498" s="378"/>
      <c r="S498" s="370"/>
      <c r="T498" s="378"/>
      <c r="U498" s="370"/>
      <c r="V498" s="378"/>
      <c r="W498" s="370"/>
      <c r="X498" s="378"/>
      <c r="Y498" s="378">
        <f>SUM('South Andaman:Nicobar'!Y498)</f>
        <v>0</v>
      </c>
      <c r="Z498" s="370"/>
      <c r="AA498" s="378"/>
      <c r="AB498" s="370"/>
      <c r="AC498" s="383"/>
      <c r="AD498" s="364">
        <f>SUM('South Andaman:Nicobar'!AB498)</f>
        <v>0</v>
      </c>
    </row>
    <row r="499" spans="1:30" s="362" customFormat="1" ht="93.75" hidden="1">
      <c r="A499" s="370" t="s">
        <v>180</v>
      </c>
      <c r="B499" s="381" t="s">
        <v>225</v>
      </c>
      <c r="C499" s="381"/>
      <c r="D499" s="623"/>
      <c r="E499" s="381"/>
      <c r="F499" s="623"/>
      <c r="G499" s="623"/>
      <c r="H499" s="623"/>
      <c r="I499" s="382"/>
      <c r="J499" s="370"/>
      <c r="K499" s="378"/>
      <c r="L499" s="370"/>
      <c r="M499" s="378"/>
      <c r="N499" s="648"/>
      <c r="O499" s="393">
        <v>1.8</v>
      </c>
      <c r="P499" s="378"/>
      <c r="Q499" s="370"/>
      <c r="R499" s="378"/>
      <c r="S499" s="370"/>
      <c r="T499" s="378"/>
      <c r="U499" s="370"/>
      <c r="V499" s="378"/>
      <c r="W499" s="370"/>
      <c r="X499" s="378"/>
      <c r="Y499" s="378">
        <f>SUM('South Andaman:Nicobar'!Y499)</f>
        <v>0</v>
      </c>
      <c r="Z499" s="370"/>
      <c r="AA499" s="378"/>
      <c r="AB499" s="370"/>
      <c r="AC499" s="383"/>
      <c r="AD499" s="364">
        <f>SUM('South Andaman:Nicobar'!AB499)</f>
        <v>0</v>
      </c>
    </row>
    <row r="500" spans="1:30" s="362" customFormat="1" ht="56.25" hidden="1">
      <c r="A500" s="458">
        <f>+A493+0.01</f>
        <v>26.600000000000019</v>
      </c>
      <c r="B500" s="381" t="s">
        <v>199</v>
      </c>
      <c r="C500" s="381"/>
      <c r="D500" s="623"/>
      <c r="E500" s="381"/>
      <c r="F500" s="623"/>
      <c r="G500" s="623"/>
      <c r="H500" s="623"/>
      <c r="I500" s="382"/>
      <c r="J500" s="370"/>
      <c r="K500" s="378"/>
      <c r="L500" s="370"/>
      <c r="M500" s="378"/>
      <c r="N500" s="648"/>
      <c r="O500" s="393">
        <v>0.5</v>
      </c>
      <c r="P500" s="378"/>
      <c r="Q500" s="370"/>
      <c r="R500" s="378"/>
      <c r="S500" s="370"/>
      <c r="T500" s="378"/>
      <c r="U500" s="370"/>
      <c r="V500" s="378"/>
      <c r="W500" s="370"/>
      <c r="X500" s="378"/>
      <c r="Y500" s="378">
        <f>SUM('South Andaman:Nicobar'!Y500)</f>
        <v>0</v>
      </c>
      <c r="Z500" s="370"/>
      <c r="AA500" s="378"/>
      <c r="AB500" s="370"/>
      <c r="AC500" s="383"/>
      <c r="AD500" s="364">
        <f>SUM('South Andaman:Nicobar'!AB500)</f>
        <v>0</v>
      </c>
    </row>
    <row r="501" spans="1:30" s="362" customFormat="1" ht="56.25" hidden="1">
      <c r="A501" s="458">
        <f t="shared" ref="A501:A509" si="311">+A500+0.01</f>
        <v>26.610000000000021</v>
      </c>
      <c r="B501" s="381" t="s">
        <v>200</v>
      </c>
      <c r="C501" s="381"/>
      <c r="D501" s="623"/>
      <c r="E501" s="381"/>
      <c r="F501" s="623"/>
      <c r="G501" s="623"/>
      <c r="H501" s="623"/>
      <c r="I501" s="382"/>
      <c r="J501" s="370"/>
      <c r="K501" s="378"/>
      <c r="L501" s="370"/>
      <c r="M501" s="378"/>
      <c r="N501" s="648"/>
      <c r="O501" s="393">
        <v>0.5</v>
      </c>
      <c r="P501" s="378"/>
      <c r="Q501" s="370"/>
      <c r="R501" s="378"/>
      <c r="S501" s="370"/>
      <c r="T501" s="378"/>
      <c r="U501" s="370"/>
      <c r="V501" s="378"/>
      <c r="W501" s="370"/>
      <c r="X501" s="378"/>
      <c r="Y501" s="378">
        <f>SUM('South Andaman:Nicobar'!Y501)</f>
        <v>0</v>
      </c>
      <c r="Z501" s="370"/>
      <c r="AA501" s="378"/>
      <c r="AB501" s="370"/>
      <c r="AC501" s="383"/>
      <c r="AD501" s="364">
        <f>SUM('South Andaman:Nicobar'!AB501)</f>
        <v>0</v>
      </c>
    </row>
    <row r="502" spans="1:30" s="362" customFormat="1" ht="75" hidden="1">
      <c r="A502" s="458">
        <f t="shared" si="311"/>
        <v>26.620000000000022</v>
      </c>
      <c r="B502" s="381" t="s">
        <v>201</v>
      </c>
      <c r="C502" s="381"/>
      <c r="D502" s="623"/>
      <c r="E502" s="381"/>
      <c r="F502" s="623"/>
      <c r="G502" s="623"/>
      <c r="H502" s="623"/>
      <c r="I502" s="382"/>
      <c r="J502" s="370"/>
      <c r="K502" s="378"/>
      <c r="L502" s="370"/>
      <c r="M502" s="378"/>
      <c r="N502" s="648"/>
      <c r="O502" s="379">
        <v>0.625</v>
      </c>
      <c r="P502" s="378"/>
      <c r="Q502" s="370"/>
      <c r="R502" s="378"/>
      <c r="S502" s="370"/>
      <c r="T502" s="378"/>
      <c r="U502" s="370"/>
      <c r="V502" s="378"/>
      <c r="W502" s="370"/>
      <c r="X502" s="378"/>
      <c r="Y502" s="378">
        <f>SUM('South Andaman:Nicobar'!Y502)</f>
        <v>0</v>
      </c>
      <c r="Z502" s="370"/>
      <c r="AA502" s="378"/>
      <c r="AB502" s="370"/>
      <c r="AC502" s="383"/>
      <c r="AD502" s="364">
        <f>SUM('South Andaman:Nicobar'!AB502)</f>
        <v>0</v>
      </c>
    </row>
    <row r="503" spans="1:30" s="362" customFormat="1" ht="37.5" hidden="1">
      <c r="A503" s="458">
        <f t="shared" si="311"/>
        <v>26.630000000000024</v>
      </c>
      <c r="B503" s="381" t="s">
        <v>202</v>
      </c>
      <c r="C503" s="381"/>
      <c r="D503" s="623"/>
      <c r="E503" s="381"/>
      <c r="F503" s="623"/>
      <c r="G503" s="623"/>
      <c r="H503" s="623"/>
      <c r="I503" s="382"/>
      <c r="J503" s="370"/>
      <c r="K503" s="378"/>
      <c r="L503" s="370"/>
      <c r="M503" s="378"/>
      <c r="N503" s="648"/>
      <c r="O503" s="379">
        <v>0.375</v>
      </c>
      <c r="P503" s="378"/>
      <c r="Q503" s="370"/>
      <c r="R503" s="378"/>
      <c r="S503" s="370"/>
      <c r="T503" s="378"/>
      <c r="U503" s="370"/>
      <c r="V503" s="378"/>
      <c r="W503" s="370"/>
      <c r="X503" s="378"/>
      <c r="Y503" s="378">
        <f>SUM('South Andaman:Nicobar'!Y503)</f>
        <v>0</v>
      </c>
      <c r="Z503" s="370"/>
      <c r="AA503" s="378"/>
      <c r="AB503" s="370"/>
      <c r="AC503" s="383"/>
      <c r="AD503" s="364">
        <f>SUM('South Andaman:Nicobar'!AB503)</f>
        <v>0</v>
      </c>
    </row>
    <row r="504" spans="1:30" s="362" customFormat="1" ht="37.5" hidden="1">
      <c r="A504" s="458">
        <f t="shared" si="311"/>
        <v>26.640000000000025</v>
      </c>
      <c r="B504" s="381" t="s">
        <v>203</v>
      </c>
      <c r="C504" s="381"/>
      <c r="D504" s="623"/>
      <c r="E504" s="381"/>
      <c r="F504" s="623"/>
      <c r="G504" s="623"/>
      <c r="H504" s="623"/>
      <c r="I504" s="382"/>
      <c r="J504" s="370"/>
      <c r="K504" s="378"/>
      <c r="L504" s="370"/>
      <c r="M504" s="378"/>
      <c r="N504" s="648"/>
      <c r="O504" s="379">
        <v>0.375</v>
      </c>
      <c r="P504" s="378"/>
      <c r="Q504" s="370"/>
      <c r="R504" s="378"/>
      <c r="S504" s="370"/>
      <c r="T504" s="378"/>
      <c r="U504" s="370"/>
      <c r="V504" s="378"/>
      <c r="W504" s="370"/>
      <c r="X504" s="378"/>
      <c r="Y504" s="378">
        <f>SUM('South Andaman:Nicobar'!Y504)</f>
        <v>0</v>
      </c>
      <c r="Z504" s="370"/>
      <c r="AA504" s="378"/>
      <c r="AB504" s="370"/>
      <c r="AC504" s="383"/>
      <c r="AD504" s="364">
        <f>SUM('South Andaman:Nicobar'!AB504)</f>
        <v>0</v>
      </c>
    </row>
    <row r="505" spans="1:30" s="362" customFormat="1" ht="37.5" hidden="1">
      <c r="A505" s="458">
        <f t="shared" si="311"/>
        <v>26.650000000000027</v>
      </c>
      <c r="B505" s="381" t="s">
        <v>204</v>
      </c>
      <c r="C505" s="381"/>
      <c r="D505" s="623"/>
      <c r="E505" s="381"/>
      <c r="F505" s="623"/>
      <c r="G505" s="623"/>
      <c r="H505" s="623"/>
      <c r="I505" s="382"/>
      <c r="J505" s="370"/>
      <c r="K505" s="378"/>
      <c r="L505" s="370"/>
      <c r="M505" s="378"/>
      <c r="N505" s="648"/>
      <c r="O505" s="379">
        <v>0.15</v>
      </c>
      <c r="P505" s="378"/>
      <c r="Q505" s="370"/>
      <c r="R505" s="378"/>
      <c r="S505" s="370"/>
      <c r="T505" s="378"/>
      <c r="U505" s="370"/>
      <c r="V505" s="378"/>
      <c r="W505" s="370"/>
      <c r="X505" s="378"/>
      <c r="Y505" s="378">
        <f>SUM('South Andaman:Nicobar'!Y505)</f>
        <v>0</v>
      </c>
      <c r="Z505" s="370"/>
      <c r="AA505" s="378"/>
      <c r="AB505" s="370"/>
      <c r="AC505" s="383"/>
      <c r="AD505" s="364">
        <f>SUM('South Andaman:Nicobar'!AB505)</f>
        <v>0</v>
      </c>
    </row>
    <row r="506" spans="1:30" s="362" customFormat="1" ht="56.25" hidden="1">
      <c r="A506" s="458">
        <f t="shared" si="311"/>
        <v>26.660000000000029</v>
      </c>
      <c r="B506" s="381" t="s">
        <v>205</v>
      </c>
      <c r="C506" s="381"/>
      <c r="D506" s="623"/>
      <c r="E506" s="381"/>
      <c r="F506" s="623"/>
      <c r="G506" s="623"/>
      <c r="H506" s="623"/>
      <c r="I506" s="382"/>
      <c r="J506" s="370"/>
      <c r="K506" s="378"/>
      <c r="L506" s="370"/>
      <c r="M506" s="378"/>
      <c r="N506" s="648"/>
      <c r="O506" s="379">
        <v>0.15</v>
      </c>
      <c r="P506" s="378"/>
      <c r="Q506" s="370"/>
      <c r="R506" s="378"/>
      <c r="S506" s="370"/>
      <c r="T506" s="378"/>
      <c r="U506" s="370"/>
      <c r="V506" s="378"/>
      <c r="W506" s="370"/>
      <c r="X506" s="378"/>
      <c r="Y506" s="378">
        <f>SUM('South Andaman:Nicobar'!Y506)</f>
        <v>0</v>
      </c>
      <c r="Z506" s="370"/>
      <c r="AA506" s="378"/>
      <c r="AB506" s="370"/>
      <c r="AC506" s="383"/>
      <c r="AD506" s="364">
        <f>SUM('South Andaman:Nicobar'!AB506)</f>
        <v>0</v>
      </c>
    </row>
    <row r="507" spans="1:30" s="362" customFormat="1" ht="56.25" hidden="1">
      <c r="A507" s="458">
        <f t="shared" si="311"/>
        <v>26.67000000000003</v>
      </c>
      <c r="B507" s="381" t="s">
        <v>206</v>
      </c>
      <c r="C507" s="381"/>
      <c r="D507" s="623"/>
      <c r="E507" s="381"/>
      <c r="F507" s="623"/>
      <c r="G507" s="623"/>
      <c r="H507" s="623"/>
      <c r="I507" s="382"/>
      <c r="J507" s="370"/>
      <c r="K507" s="378"/>
      <c r="L507" s="370"/>
      <c r="M507" s="378"/>
      <c r="N507" s="648"/>
      <c r="O507" s="379"/>
      <c r="P507" s="378"/>
      <c r="Q507" s="370"/>
      <c r="R507" s="378"/>
      <c r="S507" s="370"/>
      <c r="T507" s="378"/>
      <c r="U507" s="370"/>
      <c r="V507" s="378"/>
      <c r="W507" s="370"/>
      <c r="X507" s="378"/>
      <c r="Y507" s="378">
        <f>SUM('South Andaman:Nicobar'!Y507)</f>
        <v>0</v>
      </c>
      <c r="Z507" s="370"/>
      <c r="AA507" s="378"/>
      <c r="AB507" s="370"/>
      <c r="AC507" s="383"/>
      <c r="AD507" s="364">
        <f>SUM('South Andaman:Nicobar'!AB507)</f>
        <v>0</v>
      </c>
    </row>
    <row r="508" spans="1:30" s="362" customFormat="1" ht="37.5" hidden="1">
      <c r="A508" s="458">
        <f t="shared" si="311"/>
        <v>26.680000000000032</v>
      </c>
      <c r="B508" s="381" t="s">
        <v>207</v>
      </c>
      <c r="C508" s="381"/>
      <c r="D508" s="623"/>
      <c r="E508" s="381"/>
      <c r="F508" s="623"/>
      <c r="G508" s="623"/>
      <c r="H508" s="623"/>
      <c r="I508" s="382"/>
      <c r="J508" s="370"/>
      <c r="K508" s="378"/>
      <c r="L508" s="370"/>
      <c r="M508" s="378"/>
      <c r="N508" s="648"/>
      <c r="O508" s="379">
        <v>0.25</v>
      </c>
      <c r="P508" s="378"/>
      <c r="Q508" s="370"/>
      <c r="R508" s="378"/>
      <c r="S508" s="370"/>
      <c r="T508" s="378"/>
      <c r="U508" s="370"/>
      <c r="V508" s="378"/>
      <c r="W508" s="370"/>
      <c r="X508" s="378"/>
      <c r="Y508" s="378">
        <f>SUM('South Andaman:Nicobar'!Y508)</f>
        <v>0</v>
      </c>
      <c r="Z508" s="370"/>
      <c r="AA508" s="378"/>
      <c r="AB508" s="370"/>
      <c r="AC508" s="383"/>
      <c r="AD508" s="364">
        <f>SUM('South Andaman:Nicobar'!AB508)</f>
        <v>0</v>
      </c>
    </row>
    <row r="509" spans="1:30" s="362" customFormat="1" ht="56.25" hidden="1">
      <c r="A509" s="458">
        <f t="shared" si="311"/>
        <v>26.690000000000033</v>
      </c>
      <c r="B509" s="381" t="s">
        <v>208</v>
      </c>
      <c r="C509" s="381"/>
      <c r="D509" s="623"/>
      <c r="E509" s="381"/>
      <c r="F509" s="623"/>
      <c r="G509" s="623"/>
      <c r="H509" s="623"/>
      <c r="I509" s="382"/>
      <c r="J509" s="370"/>
      <c r="K509" s="378"/>
      <c r="L509" s="370"/>
      <c r="M509" s="378"/>
      <c r="N509" s="648"/>
      <c r="O509" s="393">
        <v>0.1</v>
      </c>
      <c r="P509" s="378"/>
      <c r="Q509" s="370"/>
      <c r="R509" s="378"/>
      <c r="S509" s="370"/>
      <c r="T509" s="378"/>
      <c r="U509" s="370"/>
      <c r="V509" s="378"/>
      <c r="W509" s="370"/>
      <c r="X509" s="378"/>
      <c r="Y509" s="378">
        <f>SUM('South Andaman:Nicobar'!Y509)</f>
        <v>0</v>
      </c>
      <c r="Z509" s="370"/>
      <c r="AA509" s="378"/>
      <c r="AB509" s="370"/>
      <c r="AC509" s="383"/>
      <c r="AD509" s="364">
        <f>SUM('South Andaman:Nicobar'!AB509)</f>
        <v>0</v>
      </c>
    </row>
    <row r="510" spans="1:30" s="362" customFormat="1" ht="37.5" hidden="1">
      <c r="A510" s="370"/>
      <c r="B510" s="371" t="s">
        <v>209</v>
      </c>
      <c r="C510" s="371"/>
      <c r="D510" s="614"/>
      <c r="E510" s="371"/>
      <c r="F510" s="614"/>
      <c r="G510" s="614"/>
      <c r="H510" s="614"/>
      <c r="I510" s="372"/>
      <c r="J510" s="364"/>
      <c r="K510" s="365"/>
      <c r="L510" s="364"/>
      <c r="M510" s="365"/>
      <c r="N510" s="368"/>
      <c r="O510" s="373"/>
      <c r="P510" s="365"/>
      <c r="Q510" s="364"/>
      <c r="R510" s="365"/>
      <c r="S510" s="364"/>
      <c r="T510" s="365"/>
      <c r="U510" s="364"/>
      <c r="V510" s="365"/>
      <c r="W510" s="364"/>
      <c r="X510" s="365"/>
      <c r="Y510" s="365"/>
      <c r="Z510" s="364"/>
      <c r="AA510" s="365"/>
      <c r="AB510" s="364"/>
      <c r="AC510" s="374"/>
      <c r="AD510" s="364">
        <f>SUM('South Andaman:Nicobar'!AB510)</f>
        <v>0</v>
      </c>
    </row>
    <row r="511" spans="1:30" s="362" customFormat="1" ht="56.25" hidden="1">
      <c r="A511" s="370"/>
      <c r="B511" s="371" t="s">
        <v>309</v>
      </c>
      <c r="C511" s="371"/>
      <c r="D511" s="614"/>
      <c r="E511" s="371"/>
      <c r="F511" s="614"/>
      <c r="G511" s="614"/>
      <c r="H511" s="614"/>
      <c r="I511" s="372"/>
      <c r="J511" s="364"/>
      <c r="K511" s="365"/>
      <c r="L511" s="364"/>
      <c r="M511" s="365"/>
      <c r="N511" s="368"/>
      <c r="O511" s="373"/>
      <c r="P511" s="365"/>
      <c r="Q511" s="364"/>
      <c r="R511" s="365"/>
      <c r="S511" s="364"/>
      <c r="T511" s="365"/>
      <c r="U511" s="364"/>
      <c r="V511" s="365"/>
      <c r="W511" s="364"/>
      <c r="X511" s="365"/>
      <c r="Y511" s="365"/>
      <c r="Z511" s="364"/>
      <c r="AA511" s="365"/>
      <c r="AB511" s="364"/>
      <c r="AC511" s="374"/>
      <c r="AD511" s="364">
        <f>SUM('South Andaman:Nicobar'!AB511)</f>
        <v>0</v>
      </c>
    </row>
    <row r="512" spans="1:30" s="362" customFormat="1" ht="37.5" hidden="1">
      <c r="A512" s="370"/>
      <c r="B512" s="412" t="s">
        <v>304</v>
      </c>
      <c r="C512" s="412"/>
      <c r="D512" s="476"/>
      <c r="E512" s="412"/>
      <c r="F512" s="476"/>
      <c r="G512" s="476"/>
      <c r="H512" s="476"/>
      <c r="I512" s="413"/>
      <c r="J512" s="364"/>
      <c r="K512" s="365"/>
      <c r="L512" s="364"/>
      <c r="M512" s="365"/>
      <c r="N512" s="364"/>
      <c r="O512" s="373"/>
      <c r="P512" s="365"/>
      <c r="Q512" s="364"/>
      <c r="R512" s="365"/>
      <c r="S512" s="364"/>
      <c r="T512" s="365"/>
      <c r="U512" s="364"/>
      <c r="V512" s="365"/>
      <c r="W512" s="364"/>
      <c r="X512" s="365"/>
      <c r="Y512" s="365"/>
      <c r="Z512" s="364"/>
      <c r="AA512" s="365"/>
      <c r="AB512" s="364"/>
      <c r="AC512" s="412"/>
      <c r="AD512" s="364">
        <f>SUM('South Andaman:Nicobar'!AB512)</f>
        <v>0</v>
      </c>
    </row>
    <row r="513" spans="1:31" s="362" customFormat="1" ht="37.5" hidden="1">
      <c r="A513" s="370"/>
      <c r="B513" s="412" t="s">
        <v>302</v>
      </c>
      <c r="C513" s="412"/>
      <c r="D513" s="476"/>
      <c r="E513" s="412"/>
      <c r="F513" s="476"/>
      <c r="G513" s="476"/>
      <c r="H513" s="476"/>
      <c r="I513" s="413"/>
      <c r="J513" s="364"/>
      <c r="K513" s="365"/>
      <c r="L513" s="364"/>
      <c r="M513" s="365"/>
      <c r="N513" s="364"/>
      <c r="O513" s="373"/>
      <c r="P513" s="365"/>
      <c r="Q513" s="364"/>
      <c r="R513" s="365"/>
      <c r="S513" s="364"/>
      <c r="T513" s="365"/>
      <c r="U513" s="364"/>
      <c r="V513" s="365"/>
      <c r="W513" s="364"/>
      <c r="X513" s="365"/>
      <c r="Y513" s="365"/>
      <c r="Z513" s="364"/>
      <c r="AA513" s="365"/>
      <c r="AB513" s="364"/>
      <c r="AC513" s="412"/>
      <c r="AD513" s="364">
        <f>SUM('South Andaman:Nicobar'!AB513)</f>
        <v>0</v>
      </c>
    </row>
    <row r="514" spans="1:31" s="362" customFormat="1" ht="56.25" hidden="1">
      <c r="A514" s="370"/>
      <c r="B514" s="412" t="s">
        <v>303</v>
      </c>
      <c r="C514" s="412"/>
      <c r="D514" s="476"/>
      <c r="E514" s="412"/>
      <c r="F514" s="476"/>
      <c r="G514" s="476"/>
      <c r="H514" s="476"/>
      <c r="I514" s="413"/>
      <c r="J514" s="364"/>
      <c r="K514" s="365"/>
      <c r="L514" s="364"/>
      <c r="M514" s="365"/>
      <c r="N514" s="364"/>
      <c r="O514" s="373"/>
      <c r="P514" s="365"/>
      <c r="Q514" s="364"/>
      <c r="R514" s="365"/>
      <c r="S514" s="364"/>
      <c r="T514" s="365"/>
      <c r="U514" s="364"/>
      <c r="V514" s="365"/>
      <c r="W514" s="364"/>
      <c r="X514" s="365"/>
      <c r="Y514" s="365"/>
      <c r="Z514" s="364"/>
      <c r="AA514" s="365"/>
      <c r="AB514" s="364"/>
      <c r="AC514" s="412"/>
      <c r="AD514" s="364">
        <f>SUM('South Andaman:Nicobar'!AB514)</f>
        <v>0</v>
      </c>
    </row>
    <row r="515" spans="1:31" s="362" customFormat="1" ht="37.5" hidden="1">
      <c r="A515" s="370"/>
      <c r="B515" s="412" t="s">
        <v>210</v>
      </c>
      <c r="C515" s="412"/>
      <c r="D515" s="476"/>
      <c r="E515" s="412"/>
      <c r="F515" s="476"/>
      <c r="G515" s="476"/>
      <c r="H515" s="476"/>
      <c r="I515" s="413"/>
      <c r="J515" s="364"/>
      <c r="K515" s="365"/>
      <c r="L515" s="364"/>
      <c r="M515" s="365"/>
      <c r="N515" s="364"/>
      <c r="O515" s="373"/>
      <c r="P515" s="365"/>
      <c r="Q515" s="364"/>
      <c r="R515" s="365"/>
      <c r="S515" s="364"/>
      <c r="T515" s="365">
        <f>T440+T402</f>
        <v>0</v>
      </c>
      <c r="U515" s="364">
        <f t="shared" ref="U515:AB515" si="312">U440+U402</f>
        <v>394.62999999999994</v>
      </c>
      <c r="V515" s="365">
        <f t="shared" si="312"/>
        <v>0</v>
      </c>
      <c r="W515" s="364">
        <f t="shared" si="312"/>
        <v>176.63</v>
      </c>
      <c r="X515" s="365">
        <f t="shared" si="312"/>
        <v>0</v>
      </c>
      <c r="Y515" s="365">
        <f t="shared" si="312"/>
        <v>9351</v>
      </c>
      <c r="Z515" s="364">
        <f t="shared" si="312"/>
        <v>1414.0038358536585</v>
      </c>
      <c r="AA515" s="365">
        <f t="shared" si="312"/>
        <v>9351</v>
      </c>
      <c r="AB515" s="364">
        <f t="shared" si="312"/>
        <v>1985.2638358536585</v>
      </c>
      <c r="AC515" s="412"/>
      <c r="AD515" s="364">
        <f>SUM('South Andaman:Nicobar'!AB515)</f>
        <v>0</v>
      </c>
    </row>
    <row r="516" spans="1:31">
      <c r="AD516" s="364">
        <f>SUM('South Andaman:Nicobar'!AB516)</f>
        <v>0</v>
      </c>
    </row>
    <row r="518" spans="1:31">
      <c r="L518" s="488">
        <f>L402+N402</f>
        <v>646.26</v>
      </c>
      <c r="S518" s="488">
        <f>'[25]costing sheet'!$S$402</f>
        <v>2045.7113054519996</v>
      </c>
      <c r="W518" s="488">
        <f>N402-W402</f>
        <v>75</v>
      </c>
      <c r="Z518" s="488">
        <f>'[25]costing sheet'!$Z$402</f>
        <v>1504.27073</v>
      </c>
      <c r="AB518" s="488">
        <f>1898.9</f>
        <v>1898.9</v>
      </c>
      <c r="AC518" s="631">
        <f>'South Andaman'!AB402</f>
        <v>826.81680000000006</v>
      </c>
    </row>
    <row r="519" spans="1:31">
      <c r="L519" s="488">
        <f>L518-120.14</f>
        <v>526.12</v>
      </c>
      <c r="S519" s="488">
        <f>S518+N402</f>
        <v>2297.3413054519997</v>
      </c>
      <c r="Z519" s="488">
        <f>Z518-75</f>
        <v>1429.27073</v>
      </c>
      <c r="AB519" s="488">
        <f>251.63-75</f>
        <v>176.63</v>
      </c>
      <c r="AC519" s="631">
        <f>'North Andaman'!AB402</f>
        <v>680.00280000000009</v>
      </c>
    </row>
    <row r="520" spans="1:31">
      <c r="Z520" s="488">
        <f>AE394-Z394</f>
        <v>15.281259999999996</v>
      </c>
      <c r="AB520" s="488">
        <f>AB518+AB519</f>
        <v>2075.5300000000002</v>
      </c>
      <c r="AC520" s="631">
        <f>Nicobar!AB402</f>
        <v>381.80086999999992</v>
      </c>
    </row>
    <row r="521" spans="1:31">
      <c r="Z521" s="488">
        <f>Z519-Z520</f>
        <v>1413.98947</v>
      </c>
      <c r="AC521" s="631">
        <f>SUM(AC518:AC520)</f>
        <v>1888.6204700000003</v>
      </c>
      <c r="AD521" s="631">
        <f>AB402-AC521</f>
        <v>96.628999999999678</v>
      </c>
    </row>
    <row r="522" spans="1:31" ht="19.5" thickBot="1"/>
    <row r="523" spans="1:31" ht="19.5" thickBot="1">
      <c r="U523" s="488">
        <f>X523-W523</f>
        <v>10.16</v>
      </c>
      <c r="W523" s="488">
        <f>'South Andaman'!W394</f>
        <v>8.34</v>
      </c>
      <c r="X523" s="484">
        <v>18.5</v>
      </c>
      <c r="Y523" s="488">
        <f>X523/'South Andaman'!AB402*100</f>
        <v>2.2374968675043854</v>
      </c>
      <c r="Z523" s="488">
        <f>AB402*3.5%</f>
        <v>69.483731450000008</v>
      </c>
      <c r="AC523" s="489" t="s">
        <v>530</v>
      </c>
      <c r="AD523" s="490">
        <f>(AB387+AB399)/AB402*100</f>
        <v>6.0445803821320245</v>
      </c>
    </row>
    <row r="524" spans="1:31" ht="38.25" thickBot="1">
      <c r="U524" s="488">
        <f>X524-W524</f>
        <v>8.65</v>
      </c>
      <c r="W524" s="488">
        <f>'North Andaman'!W394</f>
        <v>8.35</v>
      </c>
      <c r="X524" s="488">
        <v>17</v>
      </c>
      <c r="Y524" s="488">
        <f>X524/'North Andaman'!AB402*100</f>
        <v>2.4999897059247398</v>
      </c>
      <c r="AC524" s="491" t="s">
        <v>531</v>
      </c>
      <c r="AD524" s="492">
        <f>AB394/AB402*100</f>
        <v>1.9863533825801754</v>
      </c>
      <c r="AE524" s="493">
        <f>Z394/AB518*100</f>
        <v>1.1977497498551795</v>
      </c>
    </row>
    <row r="525" spans="1:31" ht="38.25" thickBot="1">
      <c r="U525" s="488">
        <f>X525-W525</f>
        <v>3.9340700000000002</v>
      </c>
      <c r="X525" s="484">
        <f>Nicobar!AB394</f>
        <v>3.9340700000000002</v>
      </c>
      <c r="Y525" s="488">
        <f>X525/Nicobar!AB402*100</f>
        <v>1.0303983854201277</v>
      </c>
      <c r="AC525" s="491" t="s">
        <v>532</v>
      </c>
      <c r="AD525" s="494">
        <f>AB395/AB402*100</f>
        <v>0.47752185018842991</v>
      </c>
    </row>
    <row r="526" spans="1:31" ht="38.25" thickBot="1">
      <c r="X526" s="484">
        <f>SUM(X523:X525)</f>
        <v>39.434069999999998</v>
      </c>
      <c r="Y526" s="488">
        <f>X526/AB402*100</f>
        <v>1.9863533825801754</v>
      </c>
      <c r="AC526" s="491" t="s">
        <v>533</v>
      </c>
      <c r="AD526" s="492">
        <f>SUM(AD523:AD525)</f>
        <v>8.5084556149006296</v>
      </c>
    </row>
    <row r="527" spans="1:31" s="496" customFormat="1" ht="19.5" thickBot="1">
      <c r="A527" s="495"/>
      <c r="D527" s="632"/>
      <c r="F527" s="632"/>
      <c r="G527" s="632"/>
      <c r="H527" s="632"/>
      <c r="I527" s="497"/>
      <c r="J527" s="635"/>
      <c r="K527" s="495"/>
      <c r="L527" s="635"/>
      <c r="M527" s="495"/>
      <c r="N527" s="635"/>
      <c r="O527" s="495"/>
      <c r="P527" s="495"/>
      <c r="Q527" s="635"/>
      <c r="R527" s="495"/>
      <c r="S527" s="635"/>
      <c r="T527" s="495"/>
      <c r="U527" s="635"/>
      <c r="V527" s="495"/>
      <c r="W527" s="635"/>
      <c r="X527" s="495"/>
      <c r="Y527" s="495"/>
      <c r="Z527" s="635"/>
      <c r="AA527" s="495"/>
      <c r="AB527" s="635"/>
      <c r="AC527" s="491" t="s">
        <v>534</v>
      </c>
      <c r="AD527" s="492">
        <f>AB383/AB402*100</f>
        <v>19.878106301673004</v>
      </c>
    </row>
  </sheetData>
  <mergeCells count="18">
    <mergeCell ref="R2:S2"/>
    <mergeCell ref="T2:U2"/>
    <mergeCell ref="V2:W2"/>
    <mergeCell ref="X2:Z2"/>
    <mergeCell ref="AC1:AC3"/>
    <mergeCell ref="AC339:AC342"/>
    <mergeCell ref="A1:A3"/>
    <mergeCell ref="B1:B3"/>
    <mergeCell ref="C1:J1"/>
    <mergeCell ref="K1:S1"/>
    <mergeCell ref="T1:AB1"/>
    <mergeCell ref="C2:D2"/>
    <mergeCell ref="E2:H2"/>
    <mergeCell ref="I2:J2"/>
    <mergeCell ref="K2:L2"/>
    <mergeCell ref="M2:N2"/>
    <mergeCell ref="AA2:AB2"/>
    <mergeCell ref="O2:Q2"/>
  </mergeCells>
  <conditionalFormatting sqref="O490:O492">
    <cfRule type="cellIs" dxfId="0" priority="1" operator="equal">
      <formula>0</formula>
    </cfRule>
  </conditionalFormatting>
  <pageMargins left="0.27559055118110237" right="7.874015748031496E-2" top="0.31496062992125984" bottom="0.15748031496062992" header="0.11811023622047245" footer="0.19685039370078741"/>
  <pageSetup paperSize="9" scale="37" orientation="landscape" r:id="rId1"/>
  <headerFooter>
    <oddHeader>&amp;L&amp;"-,Bold"&amp;18Name of State Andaman &amp; Nicobar Island&amp;C&amp;"-,Bold"&amp;18Costing Sheets for AWP&amp;&amp;B 2017-18 - SSA-RTE&amp;R&amp;"-,Bold"&amp;20Annexure-IV
(Rs. in lakh)</oddHeader>
  </headerFooter>
  <rowBreaks count="2" manualBreakCount="2">
    <brk id="436" max="16383" man="1"/>
    <brk id="467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topLeftCell="B1" zoomScale="85" zoomScaleNormal="85" zoomScaleSheetLayoutView="85" workbookViewId="0">
      <selection activeCell="C13" sqref="C13"/>
    </sheetView>
  </sheetViews>
  <sheetFormatPr defaultRowHeight="15"/>
  <cols>
    <col min="1" max="1" width="9.140625" style="330" customWidth="1"/>
    <col min="2" max="2" width="19.28515625" customWidth="1"/>
    <col min="3" max="3" width="13.28515625" customWidth="1"/>
    <col min="4" max="4" width="9.42578125" bestFit="1" customWidth="1"/>
    <col min="5" max="9" width="9.28515625" bestFit="1" customWidth="1"/>
  </cols>
  <sheetData>
    <row r="1" spans="1:9">
      <c r="A1" s="713" t="s">
        <v>548</v>
      </c>
      <c r="B1" s="713"/>
      <c r="C1" s="713"/>
      <c r="D1" s="713"/>
      <c r="E1" s="713"/>
      <c r="F1" s="713"/>
      <c r="G1" s="713"/>
      <c r="H1" s="713"/>
      <c r="I1" s="713"/>
    </row>
    <row r="3" spans="1:9" s="331" customFormat="1">
      <c r="A3" s="335" t="s">
        <v>0</v>
      </c>
      <c r="B3" s="336" t="s">
        <v>541</v>
      </c>
      <c r="C3" s="336" t="s">
        <v>542</v>
      </c>
      <c r="D3" s="336" t="s">
        <v>543</v>
      </c>
      <c r="E3" s="336" t="s">
        <v>544</v>
      </c>
      <c r="F3" s="336" t="s">
        <v>451</v>
      </c>
      <c r="G3" s="336" t="s">
        <v>544</v>
      </c>
      <c r="H3" s="336" t="s">
        <v>545</v>
      </c>
      <c r="I3" s="336" t="s">
        <v>544</v>
      </c>
    </row>
    <row r="4" spans="1:9">
      <c r="A4" s="334">
        <v>1</v>
      </c>
      <c r="B4" s="332" t="s">
        <v>475</v>
      </c>
      <c r="C4" s="333">
        <f>'South Andaman'!$AB$402</f>
        <v>826.81680000000006</v>
      </c>
      <c r="D4" s="333">
        <f>'South Andaman'!$AB$390</f>
        <v>9.9499999999999993</v>
      </c>
      <c r="E4" s="333">
        <f>D4/C4*100</f>
        <v>1.2034104773874936</v>
      </c>
      <c r="F4" s="333">
        <f>'South Andaman'!$AB$394</f>
        <v>18.5</v>
      </c>
      <c r="G4" s="333">
        <f>F4/C4*100</f>
        <v>2.2374968675043854</v>
      </c>
      <c r="H4" s="333">
        <f>'South Andaman'!$AB$395</f>
        <v>5.26</v>
      </c>
      <c r="I4" s="333">
        <f>H4/C4*100</f>
        <v>0.63617478503097658</v>
      </c>
    </row>
    <row r="5" spans="1:9">
      <c r="A5" s="334">
        <v>2</v>
      </c>
      <c r="B5" s="332" t="s">
        <v>546</v>
      </c>
      <c r="C5" s="333">
        <f>'North Andaman'!$AB$402</f>
        <v>680.00280000000009</v>
      </c>
      <c r="D5" s="333">
        <f>'North Andaman'!$AB$390</f>
        <v>9.9499999999999993</v>
      </c>
      <c r="E5" s="333">
        <f t="shared" ref="E5:E8" si="0">D5/C5*100</f>
        <v>1.4632292690559507</v>
      </c>
      <c r="F5" s="333">
        <f>'North Andaman'!$AB$394</f>
        <v>17</v>
      </c>
      <c r="G5" s="333">
        <f t="shared" ref="G5:G8" si="1">F5/C5*100</f>
        <v>2.4999897059247398</v>
      </c>
      <c r="H5" s="333">
        <f>'North Andaman'!$AB$395</f>
        <v>2.11</v>
      </c>
      <c r="I5" s="333">
        <f t="shared" ref="I5:I8" si="2">H5/C5*100</f>
        <v>0.31029283997065893</v>
      </c>
    </row>
    <row r="6" spans="1:9">
      <c r="A6" s="334">
        <v>3</v>
      </c>
      <c r="B6" s="332" t="s">
        <v>477</v>
      </c>
      <c r="C6" s="333">
        <f>Nicobar!$AB$402</f>
        <v>381.80086999999992</v>
      </c>
      <c r="D6" s="333">
        <f>Nicobar!$AB$390</f>
        <v>9.9499999999999993</v>
      </c>
      <c r="E6" s="333">
        <f t="shared" si="0"/>
        <v>2.6060705414317158</v>
      </c>
      <c r="F6" s="333">
        <f>Nicobar!$AB$394</f>
        <v>3.9340700000000002</v>
      </c>
      <c r="G6" s="333">
        <f t="shared" si="1"/>
        <v>1.0303983854201277</v>
      </c>
      <c r="H6" s="333">
        <f>Nicobar!$AB$395</f>
        <v>2.11</v>
      </c>
      <c r="I6" s="333">
        <f t="shared" si="2"/>
        <v>0.55264410476592163</v>
      </c>
    </row>
    <row r="7" spans="1:9">
      <c r="A7" s="334"/>
      <c r="B7" s="332" t="s">
        <v>547</v>
      </c>
      <c r="C7" s="333">
        <f>'costing sheet'!$AB$401</f>
        <v>96.629000000000005</v>
      </c>
      <c r="D7" s="333">
        <f>'costing sheet'!Z399</f>
        <v>90.15</v>
      </c>
      <c r="E7" s="333"/>
      <c r="F7" s="333"/>
      <c r="G7" s="333"/>
      <c r="H7" s="333"/>
      <c r="I7" s="333"/>
    </row>
    <row r="8" spans="1:9">
      <c r="A8" s="335"/>
      <c r="B8" s="337" t="s">
        <v>381</v>
      </c>
      <c r="C8" s="338">
        <f>SUM(C4:C7)</f>
        <v>1985.2494700000002</v>
      </c>
      <c r="D8" s="338">
        <f>SUM(D4:D7)</f>
        <v>120</v>
      </c>
      <c r="E8" s="338">
        <f t="shared" si="0"/>
        <v>6.0445803821320236</v>
      </c>
      <c r="F8" s="338">
        <f>SUM(F4:F7)</f>
        <v>39.434069999999998</v>
      </c>
      <c r="G8" s="338">
        <f t="shared" si="1"/>
        <v>1.9863533825801749</v>
      </c>
      <c r="H8" s="338">
        <f>SUM(H4:H7)</f>
        <v>9.4799999999999986</v>
      </c>
      <c r="I8" s="338">
        <f t="shared" si="2"/>
        <v>0.47752185018842985</v>
      </c>
    </row>
    <row r="11" spans="1:9">
      <c r="B11" t="s">
        <v>549</v>
      </c>
      <c r="C11" s="166">
        <f>C8*3.5%</f>
        <v>69.483731450000008</v>
      </c>
    </row>
    <row r="12" spans="1:9">
      <c r="B12" t="s">
        <v>451</v>
      </c>
      <c r="C12" s="166">
        <f>C8*2%</f>
        <v>39.704989400000002</v>
      </c>
    </row>
    <row r="13" spans="1:9">
      <c r="B13" t="s">
        <v>545</v>
      </c>
      <c r="C13" s="166">
        <f>C8*0.5%</f>
        <v>9.9262473500000006</v>
      </c>
    </row>
  </sheetData>
  <mergeCells count="1">
    <mergeCell ref="A1:I1"/>
  </mergeCells>
  <pageMargins left="0.7" right="0.7" top="0.75" bottom="0.75" header="0.3" footer="0.3"/>
  <pageSetup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11"/>
  <sheetViews>
    <sheetView view="pageBreakPreview" zoomScale="70" zoomScaleSheetLayoutView="70" workbookViewId="0">
      <pane xSplit="2" ySplit="6" topLeftCell="C73" activePane="bottomRight" state="frozen"/>
      <selection activeCell="AC392" sqref="AC392"/>
      <selection pane="topRight" activeCell="AC392" sqref="AC392"/>
      <selection pane="bottomLeft" activeCell="AC392" sqref="AC392"/>
      <selection pane="bottomRight" activeCell="M73" sqref="M73"/>
    </sheetView>
  </sheetViews>
  <sheetFormatPr defaultColWidth="9.140625" defaultRowHeight="12.75"/>
  <cols>
    <col min="1" max="1" width="9.140625" style="37"/>
    <col min="2" max="2" width="40.140625" style="37" customWidth="1"/>
    <col min="3" max="3" width="11.5703125" style="37" customWidth="1"/>
    <col min="4" max="4" width="13.7109375" style="37" customWidth="1"/>
    <col min="5" max="5" width="15.85546875" style="37" customWidth="1"/>
    <col min="6" max="6" width="11.7109375" style="37" customWidth="1"/>
    <col min="7" max="7" width="15.140625" style="37" customWidth="1"/>
    <col min="8" max="8" width="11.7109375" style="37" customWidth="1"/>
    <col min="9" max="9" width="16.7109375" style="37" customWidth="1"/>
    <col min="10" max="10" width="15.5703125" style="37" customWidth="1"/>
    <col min="11" max="11" width="13.7109375" style="37" customWidth="1"/>
    <col min="12" max="12" width="16.85546875" style="37" customWidth="1"/>
    <col min="13" max="13" width="22.140625" style="37" customWidth="1"/>
    <col min="14" max="16384" width="9.140625" style="37"/>
  </cols>
  <sheetData>
    <row r="1" spans="1:13" ht="19.5" thickBot="1">
      <c r="A1" s="730" t="s">
        <v>468</v>
      </c>
      <c r="B1" s="730"/>
      <c r="C1" s="730"/>
      <c r="D1" s="730"/>
      <c r="E1" s="730"/>
      <c r="F1" s="34"/>
      <c r="G1" s="34"/>
      <c r="H1" s="34"/>
      <c r="I1" s="34"/>
      <c r="J1" s="34"/>
      <c r="K1" s="35"/>
      <c r="L1" s="35"/>
      <c r="M1" s="36" t="s">
        <v>376</v>
      </c>
    </row>
    <row r="2" spans="1:13" ht="19.5" thickBot="1">
      <c r="A2" s="731" t="s">
        <v>527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3"/>
    </row>
    <row r="3" spans="1:13" ht="15.75">
      <c r="A3" s="38" t="s">
        <v>377</v>
      </c>
      <c r="B3" s="38"/>
      <c r="C3" s="734" t="s">
        <v>529</v>
      </c>
      <c r="D3" s="734"/>
      <c r="E3" s="734"/>
      <c r="F3" s="734"/>
      <c r="G3" s="734"/>
      <c r="H3" s="734" t="s">
        <v>536</v>
      </c>
      <c r="I3" s="734"/>
      <c r="J3" s="734"/>
      <c r="K3" s="734"/>
      <c r="L3" s="39"/>
      <c r="M3" s="735" t="s">
        <v>284</v>
      </c>
    </row>
    <row r="4" spans="1:13" ht="15.75">
      <c r="A4" s="737" t="s">
        <v>0</v>
      </c>
      <c r="B4" s="737" t="s">
        <v>378</v>
      </c>
      <c r="C4" s="40" t="s">
        <v>379</v>
      </c>
      <c r="D4" s="737" t="s">
        <v>380</v>
      </c>
      <c r="E4" s="737"/>
      <c r="F4" s="724" t="s">
        <v>381</v>
      </c>
      <c r="G4" s="724"/>
      <c r="H4" s="40" t="s">
        <v>379</v>
      </c>
      <c r="I4" s="737" t="s">
        <v>540</v>
      </c>
      <c r="J4" s="737"/>
      <c r="K4" s="724" t="s">
        <v>381</v>
      </c>
      <c r="L4" s="724"/>
      <c r="M4" s="736"/>
    </row>
    <row r="5" spans="1:13" ht="15.75">
      <c r="A5" s="737"/>
      <c r="B5" s="737"/>
      <c r="C5" s="40" t="s">
        <v>292</v>
      </c>
      <c r="D5" s="40" t="s">
        <v>290</v>
      </c>
      <c r="E5" s="41" t="s">
        <v>291</v>
      </c>
      <c r="F5" s="40" t="s">
        <v>290</v>
      </c>
      <c r="G5" s="41" t="s">
        <v>291</v>
      </c>
      <c r="H5" s="40" t="s">
        <v>292</v>
      </c>
      <c r="I5" s="40" t="s">
        <v>290</v>
      </c>
      <c r="J5" s="41" t="s">
        <v>291</v>
      </c>
      <c r="K5" s="40" t="s">
        <v>290</v>
      </c>
      <c r="L5" s="41" t="s">
        <v>291</v>
      </c>
      <c r="M5" s="736"/>
    </row>
    <row r="6" spans="1:13" ht="18.75">
      <c r="A6" s="725" t="s">
        <v>382</v>
      </c>
      <c r="B6" s="725"/>
      <c r="C6" s="725"/>
      <c r="D6" s="725"/>
      <c r="E6" s="725"/>
      <c r="F6" s="725"/>
      <c r="G6" s="725"/>
      <c r="H6" s="725"/>
      <c r="I6" s="725"/>
      <c r="J6" s="725"/>
      <c r="K6" s="725"/>
      <c r="L6" s="725"/>
      <c r="M6" s="725"/>
    </row>
    <row r="7" spans="1:13" ht="15.75">
      <c r="A7" s="42">
        <v>1</v>
      </c>
      <c r="B7" s="43" t="s">
        <v>383</v>
      </c>
      <c r="C7" s="44"/>
      <c r="D7" s="45">
        <f>'costing sheet'!P148</f>
        <v>205</v>
      </c>
      <c r="E7" s="46">
        <f>'costing sheet'!Q148</f>
        <v>112.75000000000001</v>
      </c>
      <c r="F7" s="45">
        <f>'costing sheet'!R148</f>
        <v>205</v>
      </c>
      <c r="G7" s="45">
        <f>'costing sheet'!S148</f>
        <v>112.75000000000001</v>
      </c>
      <c r="H7" s="46"/>
      <c r="I7" s="45">
        <f>'costing sheet'!Y148</f>
        <v>0</v>
      </c>
      <c r="J7" s="46">
        <f>'costing sheet'!Z148</f>
        <v>0</v>
      </c>
      <c r="K7" s="45">
        <f>'costing sheet'!AA148</f>
        <v>0</v>
      </c>
      <c r="L7" s="46">
        <f>'costing sheet'!AB148</f>
        <v>0</v>
      </c>
      <c r="M7" s="47" t="s">
        <v>528</v>
      </c>
    </row>
    <row r="8" spans="1:13" ht="15.75">
      <c r="A8" s="726">
        <v>2</v>
      </c>
      <c r="B8" s="43" t="s">
        <v>384</v>
      </c>
      <c r="C8" s="44"/>
      <c r="D8" s="48"/>
      <c r="E8" s="44"/>
      <c r="F8" s="49"/>
      <c r="G8" s="44"/>
      <c r="H8" s="44"/>
      <c r="I8" s="48"/>
      <c r="J8" s="44"/>
      <c r="K8" s="49"/>
      <c r="L8" s="44"/>
      <c r="M8" s="47"/>
    </row>
    <row r="9" spans="1:13" ht="15.75">
      <c r="A9" s="726"/>
      <c r="B9" s="43" t="s">
        <v>385</v>
      </c>
      <c r="C9" s="44"/>
      <c r="D9" s="49">
        <f>'costing sheet'!P197+'costing sheet'!P200</f>
        <v>0</v>
      </c>
      <c r="E9" s="49">
        <f>'costing sheet'!Q197+'costing sheet'!Q200</f>
        <v>0</v>
      </c>
      <c r="F9" s="49">
        <f>'costing sheet'!R197+'costing sheet'!R200</f>
        <v>0</v>
      </c>
      <c r="G9" s="49">
        <f>'costing sheet'!S197+'costing sheet'!S200</f>
        <v>0</v>
      </c>
      <c r="H9" s="44"/>
      <c r="I9" s="49">
        <f>'costing sheet'!Y197+'costing sheet'!Y200</f>
        <v>0</v>
      </c>
      <c r="J9" s="44">
        <f>'costing sheet'!Z197+'costing sheet'!Z200</f>
        <v>0</v>
      </c>
      <c r="K9" s="49">
        <f>'costing sheet'!AA197+'costing sheet'!AA200</f>
        <v>0</v>
      </c>
      <c r="L9" s="44">
        <f>'costing sheet'!AB197+'costing sheet'!AB200</f>
        <v>0</v>
      </c>
      <c r="M9" s="47"/>
    </row>
    <row r="10" spans="1:13" ht="15.75">
      <c r="A10" s="726"/>
      <c r="B10" s="43" t="s">
        <v>386</v>
      </c>
      <c r="C10" s="44"/>
      <c r="D10" s="49">
        <f>'costing sheet'!P203</f>
        <v>0</v>
      </c>
      <c r="E10" s="49">
        <f>'costing sheet'!Q203</f>
        <v>0</v>
      </c>
      <c r="F10" s="49">
        <f>'costing sheet'!R203</f>
        <v>0</v>
      </c>
      <c r="G10" s="49">
        <f>'costing sheet'!S203</f>
        <v>0</v>
      </c>
      <c r="H10" s="44"/>
      <c r="I10" s="49">
        <f>'costing sheet'!Y203</f>
        <v>0</v>
      </c>
      <c r="J10" s="44">
        <f>'costing sheet'!Z203</f>
        <v>0</v>
      </c>
      <c r="K10" s="49">
        <f>'costing sheet'!AA203</f>
        <v>0</v>
      </c>
      <c r="L10" s="44">
        <f>'costing sheet'!AB203</f>
        <v>0</v>
      </c>
      <c r="M10" s="47"/>
    </row>
    <row r="11" spans="1:13" ht="15.75">
      <c r="A11" s="726"/>
      <c r="B11" s="43" t="s">
        <v>387</v>
      </c>
      <c r="C11" s="44"/>
      <c r="D11" s="49">
        <f>'costing sheet'!P199+'costing sheet'!P202+'costing sheet'!P205</f>
        <v>0</v>
      </c>
      <c r="E11" s="49">
        <f>'costing sheet'!Q199+'costing sheet'!Q202+'costing sheet'!Q205</f>
        <v>0</v>
      </c>
      <c r="F11" s="49">
        <f>'costing sheet'!R199+'costing sheet'!R202+'costing sheet'!R205</f>
        <v>0</v>
      </c>
      <c r="G11" s="49">
        <f>'costing sheet'!S199+'costing sheet'!S202+'costing sheet'!S205</f>
        <v>0</v>
      </c>
      <c r="H11" s="44"/>
      <c r="I11" s="49">
        <f>'costing sheet'!Y199+'costing sheet'!Y202+'costing sheet'!Y205</f>
        <v>0</v>
      </c>
      <c r="J11" s="44">
        <f>'costing sheet'!Z199+'costing sheet'!Z202+'costing sheet'!Z205</f>
        <v>0</v>
      </c>
      <c r="K11" s="49">
        <f>'costing sheet'!AA199+'costing sheet'!AA202+'costing sheet'!AA205</f>
        <v>0</v>
      </c>
      <c r="L11" s="44">
        <f>'costing sheet'!AB199+'costing sheet'!AB202+'costing sheet'!AB205</f>
        <v>0</v>
      </c>
      <c r="M11" s="47"/>
    </row>
    <row r="12" spans="1:13" ht="15.75">
      <c r="A12" s="726"/>
      <c r="B12" s="50" t="s">
        <v>388</v>
      </c>
      <c r="C12" s="44"/>
      <c r="D12" s="49">
        <f>'costing sheet'!P198+'costing sheet'!P201+'costing sheet'!P204</f>
        <v>0</v>
      </c>
      <c r="E12" s="49">
        <f>'costing sheet'!Q198+'costing sheet'!Q201+'costing sheet'!Q204</f>
        <v>0</v>
      </c>
      <c r="F12" s="49">
        <f>'costing sheet'!R198+'costing sheet'!R201+'costing sheet'!R204</f>
        <v>0</v>
      </c>
      <c r="G12" s="49">
        <f>'costing sheet'!S198+'costing sheet'!S201+'costing sheet'!S204</f>
        <v>0</v>
      </c>
      <c r="H12" s="44"/>
      <c r="I12" s="49">
        <f>'costing sheet'!Y198+'costing sheet'!Y201+'costing sheet'!Y204</f>
        <v>0</v>
      </c>
      <c r="J12" s="44">
        <f>'costing sheet'!Z198+'costing sheet'!Z201+'costing sheet'!Z204</f>
        <v>0</v>
      </c>
      <c r="K12" s="49">
        <f>'costing sheet'!AA198+'costing sheet'!AA201+'costing sheet'!AA204</f>
        <v>0</v>
      </c>
      <c r="L12" s="44">
        <f>'costing sheet'!AB198+'costing sheet'!AB201+'costing sheet'!AB204</f>
        <v>0</v>
      </c>
      <c r="M12" s="47"/>
    </row>
    <row r="13" spans="1:13" ht="15.75">
      <c r="A13" s="42">
        <v>3</v>
      </c>
      <c r="B13" s="43" t="s">
        <v>389</v>
      </c>
      <c r="C13" s="44"/>
      <c r="D13" s="49">
        <f>'costing sheet'!P212</f>
        <v>0</v>
      </c>
      <c r="E13" s="49">
        <f>'costing sheet'!Q212</f>
        <v>0</v>
      </c>
      <c r="F13" s="49">
        <f>'costing sheet'!R212</f>
        <v>0</v>
      </c>
      <c r="G13" s="49">
        <f>'costing sheet'!S212</f>
        <v>0</v>
      </c>
      <c r="H13" s="44"/>
      <c r="I13" s="49">
        <f>'costing sheet'!Y212</f>
        <v>0</v>
      </c>
      <c r="J13" s="44">
        <f>'costing sheet'!Z212</f>
        <v>0</v>
      </c>
      <c r="K13" s="49">
        <f>'costing sheet'!AA212</f>
        <v>0</v>
      </c>
      <c r="L13" s="44">
        <f>'costing sheet'!AB212</f>
        <v>0</v>
      </c>
      <c r="M13" s="47"/>
    </row>
    <row r="14" spans="1:13" ht="15.75">
      <c r="A14" s="42">
        <v>4</v>
      </c>
      <c r="B14" s="43" t="s">
        <v>390</v>
      </c>
      <c r="C14" s="44"/>
      <c r="D14" s="49">
        <f>'costing sheet'!P45+'costing sheet'!P110+'costing sheet'!P142</f>
        <v>0</v>
      </c>
      <c r="E14" s="49">
        <f>'costing sheet'!Q45+'costing sheet'!Q110+'costing sheet'!Q142</f>
        <v>0</v>
      </c>
      <c r="F14" s="49">
        <f>'costing sheet'!R45+'costing sheet'!R110+'costing sheet'!R142</f>
        <v>0</v>
      </c>
      <c r="G14" s="49">
        <f>'costing sheet'!S45+'costing sheet'!S110+'costing sheet'!S142</f>
        <v>0</v>
      </c>
      <c r="H14" s="44"/>
      <c r="I14" s="49">
        <f>'costing sheet'!Y45+'costing sheet'!Y110+'costing sheet'!Y142</f>
        <v>0</v>
      </c>
      <c r="J14" s="44">
        <f>'costing sheet'!Z45+'costing sheet'!Z110+'costing sheet'!Z142</f>
        <v>0</v>
      </c>
      <c r="K14" s="49">
        <f>'costing sheet'!AA45+'costing sheet'!AA110+'costing sheet'!AA142</f>
        <v>0</v>
      </c>
      <c r="L14" s="44">
        <f>'costing sheet'!AB45+'costing sheet'!AB110+'costing sheet'!AB142</f>
        <v>0</v>
      </c>
      <c r="M14" s="47"/>
    </row>
    <row r="15" spans="1:13" ht="15.75">
      <c r="A15" s="42">
        <v>5</v>
      </c>
      <c r="B15" s="43" t="s">
        <v>391</v>
      </c>
      <c r="C15" s="44"/>
      <c r="D15" s="49">
        <v>0</v>
      </c>
      <c r="E15" s="44">
        <v>0</v>
      </c>
      <c r="F15" s="49">
        <v>0</v>
      </c>
      <c r="G15" s="44">
        <v>0</v>
      </c>
      <c r="H15" s="44"/>
      <c r="I15" s="49">
        <v>0</v>
      </c>
      <c r="J15" s="44">
        <v>0</v>
      </c>
      <c r="K15" s="49">
        <v>0</v>
      </c>
      <c r="L15" s="44">
        <v>0</v>
      </c>
      <c r="M15" s="47"/>
    </row>
    <row r="16" spans="1:13" ht="15.75">
      <c r="A16" s="42">
        <v>6</v>
      </c>
      <c r="B16" s="43" t="s">
        <v>392</v>
      </c>
      <c r="C16" s="44"/>
      <c r="D16" s="49">
        <f>'costing sheet'!P337</f>
        <v>437</v>
      </c>
      <c r="E16" s="44">
        <f>'costing sheet'!Q337</f>
        <v>13.11</v>
      </c>
      <c r="F16" s="49">
        <f>'costing sheet'!R337</f>
        <v>437</v>
      </c>
      <c r="G16" s="44">
        <f>'costing sheet'!S337</f>
        <v>13.11</v>
      </c>
      <c r="H16" s="44"/>
      <c r="I16" s="49">
        <f>'costing sheet'!Y337</f>
        <v>413</v>
      </c>
      <c r="J16" s="44">
        <f>'costing sheet'!Z337</f>
        <v>12.389999999999999</v>
      </c>
      <c r="K16" s="49">
        <f>'costing sheet'!AA337</f>
        <v>413</v>
      </c>
      <c r="L16" s="44">
        <f>'costing sheet'!AB337</f>
        <v>12.389999999999999</v>
      </c>
      <c r="M16" s="47"/>
    </row>
    <row r="17" spans="1:13" ht="15.75">
      <c r="A17" s="42">
        <v>7</v>
      </c>
      <c r="B17" s="43" t="s">
        <v>94</v>
      </c>
      <c r="C17" s="44"/>
      <c r="D17" s="49">
        <f>'costing sheet'!P326</f>
        <v>455</v>
      </c>
      <c r="E17" s="44">
        <f>'costing sheet'!Q326</f>
        <v>25.630000000000003</v>
      </c>
      <c r="F17" s="49">
        <f>'costing sheet'!R326</f>
        <v>455</v>
      </c>
      <c r="G17" s="44">
        <f>'costing sheet'!S326</f>
        <v>25.630000000000003</v>
      </c>
      <c r="H17" s="44"/>
      <c r="I17" s="49">
        <f>'costing sheet'!Y326</f>
        <v>455</v>
      </c>
      <c r="J17" s="44">
        <f>'costing sheet'!Z326</f>
        <v>25.630000000000003</v>
      </c>
      <c r="K17" s="49">
        <f>'costing sheet'!AA326</f>
        <v>455</v>
      </c>
      <c r="L17" s="44">
        <f>'costing sheet'!AB326</f>
        <v>25.630000000000003</v>
      </c>
      <c r="M17" s="47"/>
    </row>
    <row r="18" spans="1:13" ht="31.5">
      <c r="A18" s="197">
        <v>8</v>
      </c>
      <c r="B18" s="43" t="s">
        <v>98</v>
      </c>
      <c r="C18" s="44"/>
      <c r="D18" s="49">
        <f>'costing sheet'!R332</f>
        <v>451</v>
      </c>
      <c r="E18" s="221">
        <f>'costing sheet'!S332</f>
        <v>33.825000000000003</v>
      </c>
      <c r="F18" s="49">
        <f>D18</f>
        <v>451</v>
      </c>
      <c r="G18" s="221">
        <f>E18</f>
        <v>33.825000000000003</v>
      </c>
      <c r="H18" s="44"/>
      <c r="I18" s="49">
        <f>'costing sheet'!Y332</f>
        <v>451</v>
      </c>
      <c r="J18" s="221">
        <f>'costing sheet'!Z332</f>
        <v>33.825000000000003</v>
      </c>
      <c r="K18" s="49">
        <f>I18</f>
        <v>451</v>
      </c>
      <c r="L18" s="221">
        <f>J18</f>
        <v>33.825000000000003</v>
      </c>
      <c r="M18" s="51" t="s">
        <v>494</v>
      </c>
    </row>
    <row r="19" spans="1:13" ht="15.75">
      <c r="A19" s="197">
        <v>9</v>
      </c>
      <c r="B19" s="43" t="s">
        <v>523</v>
      </c>
      <c r="C19" s="44">
        <f>'costing sheet'!K371+'costing sheet'!K372</f>
        <v>0</v>
      </c>
      <c r="D19" s="44">
        <f>'costing sheet'!P371+'costing sheet'!P372</f>
        <v>0</v>
      </c>
      <c r="E19" s="44">
        <f>'costing sheet'!Q371+'costing sheet'!Q372</f>
        <v>0</v>
      </c>
      <c r="F19" s="44">
        <f>D19</f>
        <v>0</v>
      </c>
      <c r="G19" s="44">
        <f>E19</f>
        <v>0</v>
      </c>
      <c r="H19" s="44">
        <f>'costing sheet'!T371+'costing sheet'!T372</f>
        <v>0</v>
      </c>
      <c r="I19" s="44">
        <f>'costing sheet'!Y371+'costing sheet'!Y372</f>
        <v>0</v>
      </c>
      <c r="J19" s="44">
        <f>'costing sheet'!Z371+'costing sheet'!Z372</f>
        <v>0</v>
      </c>
      <c r="K19" s="44">
        <f>I19</f>
        <v>0</v>
      </c>
      <c r="L19" s="44">
        <f>J19</f>
        <v>0</v>
      </c>
      <c r="M19" s="47"/>
    </row>
    <row r="20" spans="1:13" ht="15.75">
      <c r="A20" s="718">
        <v>10</v>
      </c>
      <c r="B20" s="43" t="s">
        <v>393</v>
      </c>
      <c r="C20" s="44"/>
      <c r="D20" s="49">
        <f>'costing sheet'!P390+'costing sheet'!P399</f>
        <v>37</v>
      </c>
      <c r="E20" s="44">
        <f>'costing sheet'!Q390+'costing sheet'!Q399</f>
        <v>138.27000000000001</v>
      </c>
      <c r="F20" s="49">
        <f>'costing sheet'!R390+'costing sheet'!R399</f>
        <v>37</v>
      </c>
      <c r="G20" s="44">
        <f>'costing sheet'!S390+'costing sheet'!S399</f>
        <v>138.27000000000001</v>
      </c>
      <c r="H20" s="44"/>
      <c r="I20" s="49">
        <f>'costing sheet'!Y390+'costing sheet'!Y399</f>
        <v>4</v>
      </c>
      <c r="J20" s="324">
        <f>'costing sheet'!Z390+'costing sheet'!Z399</f>
        <v>120</v>
      </c>
      <c r="K20" s="49">
        <f>'costing sheet'!AA390+'costing sheet'!AA399</f>
        <v>4</v>
      </c>
      <c r="L20" s="44">
        <f>'costing sheet'!AB390+'costing sheet'!AB399</f>
        <v>120</v>
      </c>
      <c r="M20" s="51"/>
    </row>
    <row r="21" spans="1:13" s="316" customFormat="1" ht="15.75">
      <c r="A21" s="720"/>
      <c r="B21" s="315" t="s">
        <v>394</v>
      </c>
      <c r="C21" s="722" t="s">
        <v>395</v>
      </c>
      <c r="D21" s="722"/>
      <c r="E21" s="722"/>
      <c r="F21" s="722"/>
      <c r="G21" s="722"/>
      <c r="H21" s="722"/>
      <c r="I21" s="722"/>
      <c r="J21" s="722"/>
      <c r="K21" s="722"/>
      <c r="L21" s="723"/>
      <c r="M21" s="52"/>
    </row>
    <row r="22" spans="1:13" ht="15.75">
      <c r="A22" s="717" t="s">
        <v>36</v>
      </c>
      <c r="B22" s="717"/>
      <c r="C22" s="53">
        <f t="shared" ref="C22:L22" si="0">SUM(C7:C21)</f>
        <v>0</v>
      </c>
      <c r="D22" s="54">
        <f>SUM(D7:D21)</f>
        <v>1585</v>
      </c>
      <c r="E22" s="53">
        <f>SUM(E7:E21)</f>
        <v>323.58500000000004</v>
      </c>
      <c r="F22" s="54">
        <f>SUM(F7:F21)</f>
        <v>1585</v>
      </c>
      <c r="G22" s="53">
        <f>SUM(G7:G21)</f>
        <v>323.58500000000004</v>
      </c>
      <c r="H22" s="53">
        <f>SUM(H7:H21)</f>
        <v>0</v>
      </c>
      <c r="I22" s="54">
        <f t="shared" si="0"/>
        <v>1323</v>
      </c>
      <c r="J22" s="53">
        <f t="shared" si="0"/>
        <v>191.845</v>
      </c>
      <c r="K22" s="54">
        <f t="shared" si="0"/>
        <v>1323</v>
      </c>
      <c r="L22" s="55">
        <f t="shared" si="0"/>
        <v>191.845</v>
      </c>
      <c r="M22" s="52"/>
    </row>
    <row r="23" spans="1:13" ht="18.75" customHeight="1">
      <c r="A23" s="727" t="s">
        <v>396</v>
      </c>
      <c r="B23" s="728"/>
      <c r="C23" s="728"/>
      <c r="D23" s="728"/>
      <c r="E23" s="728"/>
      <c r="F23" s="728"/>
      <c r="G23" s="728"/>
      <c r="H23" s="728"/>
      <c r="I23" s="728"/>
      <c r="J23" s="728"/>
      <c r="K23" s="728"/>
      <c r="L23" s="728"/>
      <c r="M23" s="729"/>
    </row>
    <row r="24" spans="1:13" ht="15.75">
      <c r="A24" s="42">
        <v>11</v>
      </c>
      <c r="B24" s="43" t="s">
        <v>397</v>
      </c>
      <c r="C24" s="56"/>
      <c r="D24" s="56">
        <f>'costing sheet'!P147</f>
        <v>0</v>
      </c>
      <c r="E24" s="56">
        <f>'costing sheet'!Q147</f>
        <v>0</v>
      </c>
      <c r="F24" s="56">
        <f>D24</f>
        <v>0</v>
      </c>
      <c r="G24" s="56">
        <f>E24</f>
        <v>0</v>
      </c>
      <c r="H24" s="56"/>
      <c r="I24" s="56">
        <f>'costing sheet'!Y147</f>
        <v>0</v>
      </c>
      <c r="J24" s="56">
        <f>'costing sheet'!Z147</f>
        <v>0</v>
      </c>
      <c r="K24" s="56">
        <f>I24</f>
        <v>0</v>
      </c>
      <c r="L24" s="56">
        <f>J24</f>
        <v>0</v>
      </c>
      <c r="M24" s="47"/>
    </row>
    <row r="25" spans="1:13" ht="31.5">
      <c r="A25" s="718">
        <v>12</v>
      </c>
      <c r="B25" s="43" t="s">
        <v>398</v>
      </c>
      <c r="C25" s="43"/>
      <c r="D25" s="48"/>
      <c r="E25" s="44"/>
      <c r="F25" s="48"/>
      <c r="G25" s="44"/>
      <c r="H25" s="58"/>
      <c r="I25" s="48"/>
      <c r="J25" s="44"/>
      <c r="K25" s="48"/>
      <c r="L25" s="44"/>
      <c r="M25" s="47"/>
    </row>
    <row r="26" spans="1:13" ht="15.75">
      <c r="A26" s="719"/>
      <c r="B26" s="59" t="s">
        <v>27</v>
      </c>
      <c r="C26" s="59"/>
      <c r="D26" s="48"/>
      <c r="E26" s="44"/>
      <c r="F26" s="48"/>
      <c r="G26" s="44"/>
      <c r="H26" s="58"/>
      <c r="I26" s="48"/>
      <c r="J26" s="44"/>
      <c r="K26" s="48"/>
      <c r="L26" s="44"/>
      <c r="M26" s="47"/>
    </row>
    <row r="27" spans="1:13" ht="15.75">
      <c r="A27" s="719"/>
      <c r="B27" s="222" t="s">
        <v>28</v>
      </c>
      <c r="C27" s="56"/>
      <c r="D27" s="56">
        <f>'costing sheet'!P152</f>
        <v>0</v>
      </c>
      <c r="E27" s="56">
        <f>'costing sheet'!Q152</f>
        <v>0</v>
      </c>
      <c r="F27" s="56">
        <f>D27</f>
        <v>0</v>
      </c>
      <c r="G27" s="56">
        <f>E27</f>
        <v>0</v>
      </c>
      <c r="H27" s="56"/>
      <c r="I27" s="56">
        <f>'costing sheet'!Y152</f>
        <v>0</v>
      </c>
      <c r="J27" s="56">
        <f>'costing sheet'!Z152</f>
        <v>0</v>
      </c>
      <c r="K27" s="56">
        <f>I27</f>
        <v>0</v>
      </c>
      <c r="L27" s="56">
        <f>J27</f>
        <v>0</v>
      </c>
      <c r="M27" s="47"/>
    </row>
    <row r="28" spans="1:13" ht="15.75">
      <c r="A28" s="719"/>
      <c r="B28" s="223" t="s">
        <v>29</v>
      </c>
      <c r="C28" s="56"/>
      <c r="D28" s="56">
        <f>'costing sheet'!P153</f>
        <v>0</v>
      </c>
      <c r="E28" s="56">
        <f>'costing sheet'!Q153</f>
        <v>0</v>
      </c>
      <c r="F28" s="56">
        <f t="shared" ref="F28:F30" si="1">D28</f>
        <v>0</v>
      </c>
      <c r="G28" s="56">
        <f t="shared" ref="G28:G30" si="2">E28</f>
        <v>0</v>
      </c>
      <c r="H28" s="56"/>
      <c r="I28" s="56">
        <f>'costing sheet'!Y153</f>
        <v>0</v>
      </c>
      <c r="J28" s="56">
        <f>'costing sheet'!Z153</f>
        <v>0</v>
      </c>
      <c r="K28" s="56">
        <f t="shared" ref="K28:K30" si="3">I28</f>
        <v>0</v>
      </c>
      <c r="L28" s="56">
        <f t="shared" ref="L28:L30" si="4">J28</f>
        <v>0</v>
      </c>
      <c r="M28" s="47"/>
    </row>
    <row r="29" spans="1:13" ht="15.75">
      <c r="A29" s="719"/>
      <c r="B29" s="223" t="s">
        <v>30</v>
      </c>
      <c r="C29" s="56"/>
      <c r="D29" s="56">
        <f>'costing sheet'!P154</f>
        <v>0</v>
      </c>
      <c r="E29" s="56">
        <f>'costing sheet'!Q154</f>
        <v>0</v>
      </c>
      <c r="F29" s="56">
        <f t="shared" si="1"/>
        <v>0</v>
      </c>
      <c r="G29" s="56">
        <f t="shared" si="2"/>
        <v>0</v>
      </c>
      <c r="H29" s="56"/>
      <c r="I29" s="56">
        <f>'costing sheet'!Z154</f>
        <v>0</v>
      </c>
      <c r="J29" s="56">
        <f>'costing sheet'!AA154</f>
        <v>0</v>
      </c>
      <c r="K29" s="56">
        <f t="shared" si="3"/>
        <v>0</v>
      </c>
      <c r="L29" s="56">
        <f t="shared" si="4"/>
        <v>0</v>
      </c>
      <c r="M29" s="47"/>
    </row>
    <row r="30" spans="1:13" ht="15.75">
      <c r="A30" s="719"/>
      <c r="B30" s="223" t="s">
        <v>31</v>
      </c>
      <c r="C30" s="56"/>
      <c r="D30" s="56">
        <f>'costing sheet'!P155</f>
        <v>0</v>
      </c>
      <c r="E30" s="56">
        <f>'costing sheet'!Q155</f>
        <v>0</v>
      </c>
      <c r="F30" s="56">
        <f t="shared" si="1"/>
        <v>0</v>
      </c>
      <c r="G30" s="56">
        <f t="shared" si="2"/>
        <v>0</v>
      </c>
      <c r="H30" s="56"/>
      <c r="I30" s="56">
        <f>'costing sheet'!Y155</f>
        <v>0</v>
      </c>
      <c r="J30" s="56">
        <f>'costing sheet'!Z155</f>
        <v>0</v>
      </c>
      <c r="K30" s="56">
        <f t="shared" si="3"/>
        <v>0</v>
      </c>
      <c r="L30" s="56">
        <f t="shared" si="4"/>
        <v>0</v>
      </c>
      <c r="M30" s="47"/>
    </row>
    <row r="31" spans="1:13" ht="31.5">
      <c r="A31" s="719"/>
      <c r="B31" s="59" t="s">
        <v>399</v>
      </c>
      <c r="C31" s="60"/>
      <c r="D31" s="48"/>
      <c r="E31" s="44"/>
      <c r="F31" s="48"/>
      <c r="G31" s="44"/>
      <c r="H31" s="58"/>
      <c r="I31" s="48"/>
      <c r="J31" s="44"/>
      <c r="K31" s="48"/>
      <c r="L31" s="44"/>
      <c r="M31" s="47"/>
    </row>
    <row r="32" spans="1:13" ht="15.75">
      <c r="A32" s="719"/>
      <c r="B32" s="222" t="s">
        <v>28</v>
      </c>
      <c r="C32" s="56"/>
      <c r="D32" s="56">
        <f>'costing sheet'!P158</f>
        <v>0</v>
      </c>
      <c r="E32" s="56">
        <f>'costing sheet'!Q158</f>
        <v>0</v>
      </c>
      <c r="F32" s="56">
        <f>D32</f>
        <v>0</v>
      </c>
      <c r="G32" s="56">
        <f>E32</f>
        <v>0</v>
      </c>
      <c r="H32" s="56"/>
      <c r="I32" s="56">
        <f>'costing sheet'!Y158</f>
        <v>0</v>
      </c>
      <c r="J32" s="56">
        <f>'costing sheet'!Z158</f>
        <v>0</v>
      </c>
      <c r="K32" s="56">
        <f>I32</f>
        <v>0</v>
      </c>
      <c r="L32" s="56">
        <f>J32</f>
        <v>0</v>
      </c>
      <c r="M32" s="47"/>
    </row>
    <row r="33" spans="1:13" ht="15.75">
      <c r="A33" s="719"/>
      <c r="B33" s="223" t="s">
        <v>29</v>
      </c>
      <c r="C33" s="56"/>
      <c r="D33" s="56">
        <f>'costing sheet'!P159</f>
        <v>0</v>
      </c>
      <c r="E33" s="56">
        <f>'costing sheet'!Q159</f>
        <v>0</v>
      </c>
      <c r="F33" s="56">
        <f t="shared" ref="F33:F35" si="5">D33</f>
        <v>0</v>
      </c>
      <c r="G33" s="56">
        <f t="shared" ref="G33:G35" si="6">E33</f>
        <v>0</v>
      </c>
      <c r="H33" s="56"/>
      <c r="I33" s="56">
        <f>'costing sheet'!Y159</f>
        <v>0</v>
      </c>
      <c r="J33" s="56">
        <f>'costing sheet'!Z159</f>
        <v>0</v>
      </c>
      <c r="K33" s="56">
        <f t="shared" ref="K33:K35" si="7">I33</f>
        <v>0</v>
      </c>
      <c r="L33" s="56">
        <f t="shared" ref="L33:L35" si="8">J33</f>
        <v>0</v>
      </c>
      <c r="M33" s="47"/>
    </row>
    <row r="34" spans="1:13" ht="15.75">
      <c r="A34" s="719"/>
      <c r="B34" s="223" t="s">
        <v>30</v>
      </c>
      <c r="C34" s="56"/>
      <c r="D34" s="56">
        <f>'costing sheet'!P160</f>
        <v>0</v>
      </c>
      <c r="E34" s="56">
        <f>'costing sheet'!Q160</f>
        <v>0</v>
      </c>
      <c r="F34" s="56">
        <f t="shared" si="5"/>
        <v>0</v>
      </c>
      <c r="G34" s="56">
        <f t="shared" si="6"/>
        <v>0</v>
      </c>
      <c r="H34" s="56"/>
      <c r="I34" s="56">
        <f>'costing sheet'!Y160</f>
        <v>0</v>
      </c>
      <c r="J34" s="56">
        <f>'costing sheet'!Z160</f>
        <v>0</v>
      </c>
      <c r="K34" s="56">
        <f t="shared" si="7"/>
        <v>0</v>
      </c>
      <c r="L34" s="56">
        <f t="shared" si="8"/>
        <v>0</v>
      </c>
      <c r="M34" s="47"/>
    </row>
    <row r="35" spans="1:13" ht="15.75">
      <c r="A35" s="719"/>
      <c r="B35" s="223" t="s">
        <v>31</v>
      </c>
      <c r="C35" s="56"/>
      <c r="D35" s="56">
        <f>'costing sheet'!P161</f>
        <v>0</v>
      </c>
      <c r="E35" s="56">
        <f>'costing sheet'!Q161</f>
        <v>0</v>
      </c>
      <c r="F35" s="56">
        <f t="shared" si="5"/>
        <v>0</v>
      </c>
      <c r="G35" s="56">
        <f t="shared" si="6"/>
        <v>0</v>
      </c>
      <c r="H35" s="56"/>
      <c r="I35" s="56">
        <f>'costing sheet'!Y161</f>
        <v>0</v>
      </c>
      <c r="J35" s="56">
        <f>'costing sheet'!Z161</f>
        <v>0</v>
      </c>
      <c r="K35" s="56">
        <f t="shared" si="7"/>
        <v>0</v>
      </c>
      <c r="L35" s="56">
        <f t="shared" si="8"/>
        <v>0</v>
      </c>
      <c r="M35" s="47"/>
    </row>
    <row r="36" spans="1:13" ht="15.75">
      <c r="A36" s="719"/>
      <c r="B36" s="59" t="s">
        <v>400</v>
      </c>
      <c r="C36" s="60"/>
      <c r="D36" s="44"/>
      <c r="E36" s="44"/>
      <c r="F36" s="48"/>
      <c r="G36" s="44"/>
      <c r="H36" s="58"/>
      <c r="I36" s="48"/>
      <c r="J36" s="44"/>
      <c r="K36" s="48"/>
      <c r="L36" s="44"/>
      <c r="M36" s="47"/>
    </row>
    <row r="37" spans="1:13" ht="15.75">
      <c r="A37" s="719"/>
      <c r="B37" s="222" t="s">
        <v>28</v>
      </c>
      <c r="C37" s="56"/>
      <c r="D37" s="56">
        <f>'costing sheet'!P164</f>
        <v>0</v>
      </c>
      <c r="E37" s="56">
        <f>'costing sheet'!Q164</f>
        <v>0</v>
      </c>
      <c r="F37" s="56">
        <f>D37</f>
        <v>0</v>
      </c>
      <c r="G37" s="56">
        <f>E37</f>
        <v>0</v>
      </c>
      <c r="H37" s="56"/>
      <c r="I37" s="56">
        <f>'costing sheet'!Y164</f>
        <v>0</v>
      </c>
      <c r="J37" s="56">
        <f>'costing sheet'!Z164</f>
        <v>0</v>
      </c>
      <c r="K37" s="56">
        <f>I37</f>
        <v>0</v>
      </c>
      <c r="L37" s="56">
        <f>J37</f>
        <v>0</v>
      </c>
      <c r="M37" s="47"/>
    </row>
    <row r="38" spans="1:13" ht="15.75">
      <c r="A38" s="719"/>
      <c r="B38" s="223" t="s">
        <v>29</v>
      </c>
      <c r="C38" s="56"/>
      <c r="D38" s="56">
        <f>'costing sheet'!P165</f>
        <v>0</v>
      </c>
      <c r="E38" s="56">
        <f>'costing sheet'!Q165</f>
        <v>0</v>
      </c>
      <c r="F38" s="56">
        <f t="shared" ref="F38:F40" si="9">D38</f>
        <v>0</v>
      </c>
      <c r="G38" s="56">
        <f t="shared" ref="G38:G40" si="10">E38</f>
        <v>0</v>
      </c>
      <c r="H38" s="56"/>
      <c r="I38" s="56">
        <f>'costing sheet'!Y165</f>
        <v>0</v>
      </c>
      <c r="J38" s="56">
        <f>'costing sheet'!Z165</f>
        <v>0</v>
      </c>
      <c r="K38" s="56">
        <f t="shared" ref="K38:K40" si="11">I38</f>
        <v>0</v>
      </c>
      <c r="L38" s="56">
        <f t="shared" ref="L38:L40" si="12">J38</f>
        <v>0</v>
      </c>
      <c r="M38" s="47"/>
    </row>
    <row r="39" spans="1:13" ht="15.75">
      <c r="A39" s="719"/>
      <c r="B39" s="223" t="s">
        <v>30</v>
      </c>
      <c r="C39" s="56"/>
      <c r="D39" s="56">
        <f>'costing sheet'!P166</f>
        <v>0</v>
      </c>
      <c r="E39" s="56">
        <f>'costing sheet'!Q166</f>
        <v>0</v>
      </c>
      <c r="F39" s="56">
        <f t="shared" si="9"/>
        <v>0</v>
      </c>
      <c r="G39" s="56">
        <f t="shared" si="10"/>
        <v>0</v>
      </c>
      <c r="H39" s="56"/>
      <c r="I39" s="56">
        <f>'costing sheet'!Y166</f>
        <v>0</v>
      </c>
      <c r="J39" s="56">
        <f>'costing sheet'!Z166</f>
        <v>0</v>
      </c>
      <c r="K39" s="56">
        <f t="shared" si="11"/>
        <v>0</v>
      </c>
      <c r="L39" s="56">
        <f t="shared" si="12"/>
        <v>0</v>
      </c>
      <c r="M39" s="47"/>
    </row>
    <row r="40" spans="1:13" ht="15.75">
      <c r="A40" s="719"/>
      <c r="B40" s="223" t="s">
        <v>31</v>
      </c>
      <c r="C40" s="56"/>
      <c r="D40" s="56">
        <f>'costing sheet'!P167</f>
        <v>0</v>
      </c>
      <c r="E40" s="56">
        <f>'costing sheet'!Q167</f>
        <v>0</v>
      </c>
      <c r="F40" s="56">
        <f t="shared" si="9"/>
        <v>0</v>
      </c>
      <c r="G40" s="56">
        <f t="shared" si="10"/>
        <v>0</v>
      </c>
      <c r="H40" s="56"/>
      <c r="I40" s="56">
        <f>'costing sheet'!Y167</f>
        <v>0</v>
      </c>
      <c r="J40" s="56">
        <f>'costing sheet'!Z167</f>
        <v>0</v>
      </c>
      <c r="K40" s="56">
        <f t="shared" si="11"/>
        <v>0</v>
      </c>
      <c r="L40" s="56">
        <f t="shared" si="12"/>
        <v>0</v>
      </c>
      <c r="M40" s="47"/>
    </row>
    <row r="41" spans="1:13" ht="31.5">
      <c r="A41" s="719"/>
      <c r="B41" s="59" t="s">
        <v>401</v>
      </c>
      <c r="C41" s="60"/>
      <c r="D41" s="48"/>
      <c r="E41" s="44"/>
      <c r="F41" s="48"/>
      <c r="G41" s="44"/>
      <c r="H41" s="58"/>
      <c r="I41" s="48"/>
      <c r="J41" s="44"/>
      <c r="K41" s="48"/>
      <c r="L41" s="44"/>
      <c r="M41" s="47"/>
    </row>
    <row r="42" spans="1:13" ht="15.75">
      <c r="A42" s="719"/>
      <c r="B42" s="222" t="s">
        <v>28</v>
      </c>
      <c r="C42" s="56"/>
      <c r="D42" s="56">
        <f>'costing sheet'!P170</f>
        <v>0</v>
      </c>
      <c r="E42" s="56">
        <f>'costing sheet'!Q170</f>
        <v>0</v>
      </c>
      <c r="F42" s="56">
        <f>D42</f>
        <v>0</v>
      </c>
      <c r="G42" s="56">
        <f>E42</f>
        <v>0</v>
      </c>
      <c r="H42" s="56"/>
      <c r="I42" s="56">
        <f>'costing sheet'!Y170</f>
        <v>0</v>
      </c>
      <c r="J42" s="56">
        <f>'costing sheet'!Z170</f>
        <v>0</v>
      </c>
      <c r="K42" s="56">
        <f>I42</f>
        <v>0</v>
      </c>
      <c r="L42" s="56">
        <f>J42</f>
        <v>0</v>
      </c>
      <c r="M42" s="47"/>
    </row>
    <row r="43" spans="1:13" ht="15.75">
      <c r="A43" s="719"/>
      <c r="B43" s="223" t="s">
        <v>29</v>
      </c>
      <c r="C43" s="56"/>
      <c r="D43" s="56">
        <f>'costing sheet'!P171</f>
        <v>0</v>
      </c>
      <c r="E43" s="56">
        <f>'costing sheet'!Q171</f>
        <v>0</v>
      </c>
      <c r="F43" s="56">
        <f t="shared" ref="F43:F45" si="13">D43</f>
        <v>0</v>
      </c>
      <c r="G43" s="56">
        <f t="shared" ref="G43:G45" si="14">E43</f>
        <v>0</v>
      </c>
      <c r="H43" s="56"/>
      <c r="I43" s="56">
        <f>'costing sheet'!Y171</f>
        <v>0</v>
      </c>
      <c r="J43" s="56">
        <f>'costing sheet'!Z171</f>
        <v>0</v>
      </c>
      <c r="K43" s="56">
        <f t="shared" ref="K43:K45" si="15">I43</f>
        <v>0</v>
      </c>
      <c r="L43" s="56">
        <f t="shared" ref="L43:L45" si="16">J43</f>
        <v>0</v>
      </c>
      <c r="M43" s="47"/>
    </row>
    <row r="44" spans="1:13" ht="15.75">
      <c r="A44" s="719"/>
      <c r="B44" s="223" t="s">
        <v>30</v>
      </c>
      <c r="C44" s="56"/>
      <c r="D44" s="56">
        <f>'costing sheet'!P172</f>
        <v>0</v>
      </c>
      <c r="E44" s="56">
        <f>'costing sheet'!Q172</f>
        <v>0</v>
      </c>
      <c r="F44" s="56">
        <f t="shared" si="13"/>
        <v>0</v>
      </c>
      <c r="G44" s="56">
        <f t="shared" si="14"/>
        <v>0</v>
      </c>
      <c r="H44" s="56"/>
      <c r="I44" s="56">
        <f>'costing sheet'!Y172</f>
        <v>0</v>
      </c>
      <c r="J44" s="56">
        <f>'costing sheet'!Z172</f>
        <v>0</v>
      </c>
      <c r="K44" s="56">
        <f t="shared" si="15"/>
        <v>0</v>
      </c>
      <c r="L44" s="56">
        <f t="shared" si="16"/>
        <v>0</v>
      </c>
      <c r="M44" s="47"/>
    </row>
    <row r="45" spans="1:13" ht="15.75">
      <c r="A45" s="719"/>
      <c r="B45" s="223" t="s">
        <v>31</v>
      </c>
      <c r="C45" s="56"/>
      <c r="D45" s="56">
        <f>'costing sheet'!P173</f>
        <v>0</v>
      </c>
      <c r="E45" s="56">
        <f>'costing sheet'!Q173</f>
        <v>0</v>
      </c>
      <c r="F45" s="56">
        <f t="shared" si="13"/>
        <v>0</v>
      </c>
      <c r="G45" s="56">
        <f t="shared" si="14"/>
        <v>0</v>
      </c>
      <c r="H45" s="56"/>
      <c r="I45" s="56">
        <f>'costing sheet'!Y173</f>
        <v>0</v>
      </c>
      <c r="J45" s="56">
        <f>'costing sheet'!Z173</f>
        <v>0</v>
      </c>
      <c r="K45" s="56">
        <f t="shared" si="15"/>
        <v>0</v>
      </c>
      <c r="L45" s="56">
        <f t="shared" si="16"/>
        <v>0</v>
      </c>
      <c r="M45" s="47"/>
    </row>
    <row r="46" spans="1:13" ht="15.75">
      <c r="A46" s="719"/>
      <c r="B46" s="61" t="s">
        <v>37</v>
      </c>
      <c r="C46" s="61"/>
      <c r="D46" s="48"/>
      <c r="E46" s="44"/>
      <c r="F46" s="48"/>
      <c r="G46" s="44"/>
      <c r="H46" s="58"/>
      <c r="I46" s="48"/>
      <c r="J46" s="44"/>
      <c r="K46" s="48"/>
      <c r="L46" s="44"/>
      <c r="M46" s="47"/>
    </row>
    <row r="47" spans="1:13" s="228" customFormat="1" ht="15.75">
      <c r="A47" s="719"/>
      <c r="B47" s="5" t="s">
        <v>28</v>
      </c>
      <c r="C47" s="226"/>
      <c r="D47" s="226">
        <f>'costing sheet'!P182</f>
        <v>0</v>
      </c>
      <c r="E47" s="226">
        <f>'costing sheet'!Q182</f>
        <v>0</v>
      </c>
      <c r="F47" s="226">
        <f>D47</f>
        <v>0</v>
      </c>
      <c r="G47" s="226">
        <f>E47</f>
        <v>0</v>
      </c>
      <c r="H47" s="226"/>
      <c r="I47" s="226">
        <f>'costing sheet'!Y182</f>
        <v>0</v>
      </c>
      <c r="J47" s="226">
        <f>'costing sheet'!Z182</f>
        <v>0</v>
      </c>
      <c r="K47" s="226">
        <f>I47</f>
        <v>0</v>
      </c>
      <c r="L47" s="226">
        <f>J47</f>
        <v>0</v>
      </c>
      <c r="M47" s="227"/>
    </row>
    <row r="48" spans="1:13" s="228" customFormat="1" ht="15.75">
      <c r="A48" s="719"/>
      <c r="B48" s="5" t="s">
        <v>29</v>
      </c>
      <c r="C48" s="226"/>
      <c r="D48" s="226">
        <f>'costing sheet'!P183</f>
        <v>0</v>
      </c>
      <c r="E48" s="226">
        <f>'costing sheet'!Q183</f>
        <v>0</v>
      </c>
      <c r="F48" s="226">
        <f t="shared" ref="F48:F50" si="17">D48</f>
        <v>0</v>
      </c>
      <c r="G48" s="226">
        <f t="shared" ref="G48:G50" si="18">E48</f>
        <v>0</v>
      </c>
      <c r="H48" s="226"/>
      <c r="I48" s="226">
        <f>'costing sheet'!Y183</f>
        <v>0</v>
      </c>
      <c r="J48" s="226">
        <f>'costing sheet'!Z183</f>
        <v>0</v>
      </c>
      <c r="K48" s="226">
        <f t="shared" ref="K48:K50" si="19">I48</f>
        <v>0</v>
      </c>
      <c r="L48" s="226">
        <f t="shared" ref="L48:L50" si="20">J48</f>
        <v>0</v>
      </c>
      <c r="M48" s="227"/>
    </row>
    <row r="49" spans="1:13" s="228" customFormat="1" ht="15.75">
      <c r="A49" s="719"/>
      <c r="B49" s="5" t="s">
        <v>524</v>
      </c>
      <c r="C49" s="226"/>
      <c r="D49" s="226">
        <f>'costing sheet'!P184</f>
        <v>0</v>
      </c>
      <c r="E49" s="226">
        <f>'costing sheet'!Q184</f>
        <v>0</v>
      </c>
      <c r="F49" s="226">
        <f t="shared" si="17"/>
        <v>0</v>
      </c>
      <c r="G49" s="226">
        <f t="shared" si="18"/>
        <v>0</v>
      </c>
      <c r="H49" s="226"/>
      <c r="I49" s="226">
        <f>'costing sheet'!Y184</f>
        <v>0</v>
      </c>
      <c r="J49" s="226">
        <f>'costing sheet'!Z184</f>
        <v>0</v>
      </c>
      <c r="K49" s="226">
        <f t="shared" si="19"/>
        <v>0</v>
      </c>
      <c r="L49" s="226">
        <f t="shared" si="20"/>
        <v>0</v>
      </c>
      <c r="M49" s="227"/>
    </row>
    <row r="50" spans="1:13" s="228" customFormat="1" ht="15.75">
      <c r="A50" s="719"/>
      <c r="B50" s="5" t="s">
        <v>31</v>
      </c>
      <c r="C50" s="226"/>
      <c r="D50" s="226">
        <f>'costing sheet'!P185</f>
        <v>0</v>
      </c>
      <c r="E50" s="226">
        <f>'costing sheet'!Q185</f>
        <v>0</v>
      </c>
      <c r="F50" s="226">
        <f t="shared" si="17"/>
        <v>0</v>
      </c>
      <c r="G50" s="226">
        <f t="shared" si="18"/>
        <v>0</v>
      </c>
      <c r="H50" s="226"/>
      <c r="I50" s="226">
        <f>'costing sheet'!Y185</f>
        <v>0</v>
      </c>
      <c r="J50" s="226">
        <f>'costing sheet'!Z185</f>
        <v>0</v>
      </c>
      <c r="K50" s="226">
        <f t="shared" si="19"/>
        <v>0</v>
      </c>
      <c r="L50" s="226">
        <f t="shared" si="20"/>
        <v>0</v>
      </c>
      <c r="M50" s="227"/>
    </row>
    <row r="51" spans="1:13" ht="15.75">
      <c r="A51" s="719"/>
      <c r="B51" s="61" t="s">
        <v>241</v>
      </c>
      <c r="C51" s="61"/>
      <c r="D51" s="48"/>
      <c r="E51" s="44"/>
      <c r="F51" s="48"/>
      <c r="G51" s="44"/>
      <c r="H51" s="58"/>
      <c r="I51" s="48"/>
      <c r="J51" s="44"/>
      <c r="K51" s="48"/>
      <c r="L51" s="44"/>
      <c r="M51" s="47"/>
    </row>
    <row r="52" spans="1:13" s="225" customFormat="1" ht="15.75">
      <c r="A52" s="719"/>
      <c r="B52" s="5" t="s">
        <v>28</v>
      </c>
      <c r="C52" s="56"/>
      <c r="D52" s="57">
        <f>'costing sheet'!P188</f>
        <v>0</v>
      </c>
      <c r="E52" s="57">
        <f>'costing sheet'!Q188</f>
        <v>0</v>
      </c>
      <c r="F52" s="57">
        <f>D52</f>
        <v>0</v>
      </c>
      <c r="G52" s="56">
        <f>E52</f>
        <v>0</v>
      </c>
      <c r="H52" s="56"/>
      <c r="I52" s="56">
        <f>'costing sheet'!Y188</f>
        <v>0</v>
      </c>
      <c r="J52" s="56">
        <f>'costing sheet'!Z188</f>
        <v>0</v>
      </c>
      <c r="K52" s="56">
        <f>I52</f>
        <v>0</v>
      </c>
      <c r="L52" s="56">
        <f>J52</f>
        <v>0</v>
      </c>
      <c r="M52" s="224"/>
    </row>
    <row r="53" spans="1:13" s="225" customFormat="1" ht="15.75">
      <c r="A53" s="719"/>
      <c r="B53" s="5" t="s">
        <v>29</v>
      </c>
      <c r="C53" s="56"/>
      <c r="D53" s="57">
        <f>'costing sheet'!P189</f>
        <v>0</v>
      </c>
      <c r="E53" s="57">
        <f>'costing sheet'!Q189</f>
        <v>0</v>
      </c>
      <c r="F53" s="57">
        <f t="shared" ref="F53:F55" si="21">D53</f>
        <v>0</v>
      </c>
      <c r="G53" s="56">
        <f t="shared" ref="G53:G55" si="22">E53</f>
        <v>0</v>
      </c>
      <c r="H53" s="56"/>
      <c r="I53" s="56">
        <f>'costing sheet'!Y189</f>
        <v>0</v>
      </c>
      <c r="J53" s="56">
        <f>'costing sheet'!Z189</f>
        <v>0</v>
      </c>
      <c r="K53" s="56">
        <f t="shared" ref="K53:K55" si="23">I53</f>
        <v>0</v>
      </c>
      <c r="L53" s="56">
        <f t="shared" ref="L53:L55" si="24">J53</f>
        <v>0</v>
      </c>
      <c r="M53" s="224"/>
    </row>
    <row r="54" spans="1:13" s="225" customFormat="1" ht="15.75">
      <c r="A54" s="719"/>
      <c r="B54" s="5" t="s">
        <v>30</v>
      </c>
      <c r="C54" s="56"/>
      <c r="D54" s="57">
        <f>'costing sheet'!P190</f>
        <v>0</v>
      </c>
      <c r="E54" s="57">
        <f>'costing sheet'!Q190</f>
        <v>0</v>
      </c>
      <c r="F54" s="57">
        <f t="shared" si="21"/>
        <v>0</v>
      </c>
      <c r="G54" s="56">
        <f t="shared" si="22"/>
        <v>0</v>
      </c>
      <c r="H54" s="56"/>
      <c r="I54" s="56">
        <f>'costing sheet'!Y190</f>
        <v>0</v>
      </c>
      <c r="J54" s="56">
        <f>'costing sheet'!Z190</f>
        <v>0</v>
      </c>
      <c r="K54" s="56">
        <f t="shared" si="23"/>
        <v>0</v>
      </c>
      <c r="L54" s="56">
        <f t="shared" si="24"/>
        <v>0</v>
      </c>
      <c r="M54" s="224"/>
    </row>
    <row r="55" spans="1:13" s="225" customFormat="1" ht="15.75">
      <c r="A55" s="720"/>
      <c r="B55" s="5" t="s">
        <v>31</v>
      </c>
      <c r="C55" s="56"/>
      <c r="D55" s="57">
        <f>'costing sheet'!P191</f>
        <v>0</v>
      </c>
      <c r="E55" s="57">
        <f>'costing sheet'!Q191</f>
        <v>0</v>
      </c>
      <c r="F55" s="57">
        <f t="shared" si="21"/>
        <v>0</v>
      </c>
      <c r="G55" s="56">
        <f t="shared" si="22"/>
        <v>0</v>
      </c>
      <c r="H55" s="56"/>
      <c r="I55" s="56">
        <f>'costing sheet'!Y191</f>
        <v>0</v>
      </c>
      <c r="J55" s="56">
        <f>'costing sheet'!Z191</f>
        <v>0</v>
      </c>
      <c r="K55" s="56">
        <f t="shared" si="23"/>
        <v>0</v>
      </c>
      <c r="L55" s="56">
        <f t="shared" si="24"/>
        <v>0</v>
      </c>
      <c r="M55" s="224"/>
    </row>
    <row r="56" spans="1:13" ht="31.5">
      <c r="A56" s="42">
        <v>13</v>
      </c>
      <c r="B56" s="43" t="s">
        <v>402</v>
      </c>
      <c r="C56" s="56"/>
      <c r="D56" s="57">
        <f>'costing sheet'!P283</f>
        <v>2334</v>
      </c>
      <c r="E56" s="56">
        <f>'costing sheet'!Q283</f>
        <v>24.167999999999999</v>
      </c>
      <c r="F56" s="57">
        <f>'costing sheet'!R283</f>
        <v>2334</v>
      </c>
      <c r="G56" s="56">
        <f>'costing sheet'!S283</f>
        <v>24.167999999999999</v>
      </c>
      <c r="H56" s="56"/>
      <c r="I56" s="57">
        <f>'costing sheet'!Y283</f>
        <v>2334</v>
      </c>
      <c r="J56" s="56">
        <f>'costing sheet'!Z283</f>
        <v>24.167999999999999</v>
      </c>
      <c r="K56" s="57">
        <f>'costing sheet'!AA283</f>
        <v>2334</v>
      </c>
      <c r="L56" s="56">
        <f>'costing sheet'!AB283</f>
        <v>24.167999999999999</v>
      </c>
      <c r="M56" s="47" t="s">
        <v>493</v>
      </c>
    </row>
    <row r="57" spans="1:13" ht="15.75">
      <c r="A57" s="726">
        <v>14</v>
      </c>
      <c r="B57" s="43" t="s">
        <v>403</v>
      </c>
      <c r="C57" s="43"/>
      <c r="D57" s="48"/>
      <c r="E57" s="44"/>
      <c r="F57" s="48"/>
      <c r="G57" s="44"/>
      <c r="H57" s="58"/>
      <c r="I57" s="48"/>
      <c r="J57" s="44"/>
      <c r="K57" s="48"/>
      <c r="L57" s="44"/>
      <c r="M57" s="47"/>
    </row>
    <row r="58" spans="1:13" ht="31.5">
      <c r="A58" s="726"/>
      <c r="B58" s="50" t="s">
        <v>404</v>
      </c>
      <c r="C58" s="56"/>
      <c r="D58" s="57">
        <f>'costing sheet'!P297</f>
        <v>9</v>
      </c>
      <c r="E58" s="56">
        <f>'costing sheet'!Q297</f>
        <v>214.74339999999995</v>
      </c>
      <c r="F58" s="57">
        <f>'costing sheet'!R297</f>
        <v>9</v>
      </c>
      <c r="G58" s="56">
        <f>'costing sheet'!S297</f>
        <v>231.29340000000002</v>
      </c>
      <c r="H58" s="56"/>
      <c r="I58" s="57">
        <f>'costing sheet'!Y297</f>
        <v>0</v>
      </c>
      <c r="J58" s="56">
        <f>'costing sheet'!Z297</f>
        <v>203.9434</v>
      </c>
      <c r="K58" s="57">
        <f>'costing sheet'!AA297</f>
        <v>0</v>
      </c>
      <c r="L58" s="56">
        <f>'costing sheet'!AB297</f>
        <v>220.49340000000001</v>
      </c>
      <c r="M58" s="47" t="s">
        <v>494</v>
      </c>
    </row>
    <row r="59" spans="1:13" ht="31.5">
      <c r="A59" s="726"/>
      <c r="B59" s="50" t="s">
        <v>405</v>
      </c>
      <c r="C59" s="56"/>
      <c r="D59" s="57">
        <f>'costing sheet'!P306</f>
        <v>37</v>
      </c>
      <c r="E59" s="56">
        <f>'costing sheet'!Q306</f>
        <v>102.49</v>
      </c>
      <c r="F59" s="57">
        <f>'costing sheet'!R306</f>
        <v>37</v>
      </c>
      <c r="G59" s="56">
        <f>'costing sheet'!S306</f>
        <v>102.49</v>
      </c>
      <c r="H59" s="56"/>
      <c r="I59" s="57">
        <f>'costing sheet'!Y306</f>
        <v>0</v>
      </c>
      <c r="J59" s="56">
        <f>'costing sheet'!Z306</f>
        <v>96.94</v>
      </c>
      <c r="K59" s="57">
        <f>'costing sheet'!AA306</f>
        <v>0</v>
      </c>
      <c r="L59" s="56">
        <f>'costing sheet'!AB306</f>
        <v>96.94</v>
      </c>
      <c r="M59" s="47" t="s">
        <v>494</v>
      </c>
    </row>
    <row r="60" spans="1:13" ht="47.25">
      <c r="A60" s="42">
        <v>15</v>
      </c>
      <c r="B60" s="43" t="s">
        <v>406</v>
      </c>
      <c r="C60" s="43"/>
      <c r="D60" s="49">
        <f>'costing sheet'!P392+'costing sheet'!P393+'costing sheet'!P394</f>
        <v>9</v>
      </c>
      <c r="E60" s="44">
        <f>'costing sheet'!Q392+'costing sheet'!Q393+'costing sheet'!Q394</f>
        <v>33.884905451999998</v>
      </c>
      <c r="F60" s="49">
        <f>'costing sheet'!R392+'costing sheet'!R393+'costing sheet'!R394</f>
        <v>9</v>
      </c>
      <c r="G60" s="44">
        <f>'costing sheet'!S392+'costing sheet'!S393+'costing sheet'!S394</f>
        <v>50.574905451999996</v>
      </c>
      <c r="H60" s="44"/>
      <c r="I60" s="49">
        <f>'costing sheet'!Y392+'costing sheet'!Y393+'costing sheet'!Y394</f>
        <v>12633</v>
      </c>
      <c r="J60" s="44">
        <f>'costing sheet'!Z392+'costing sheet'!Z393+'costing sheet'!Z394</f>
        <v>22.744070000000001</v>
      </c>
      <c r="K60" s="49">
        <f>'costing sheet'!AA392+'costing sheet'!AA393+'costing sheet'!AA394</f>
        <v>12633</v>
      </c>
      <c r="L60" s="44">
        <f>'costing sheet'!AB392+'costing sheet'!AB393+'costing sheet'!AB394</f>
        <v>39.434069999999998</v>
      </c>
      <c r="M60" s="47" t="s">
        <v>496</v>
      </c>
    </row>
    <row r="61" spans="1:13" ht="31.5">
      <c r="A61" s="718">
        <v>16</v>
      </c>
      <c r="B61" s="43" t="s">
        <v>407</v>
      </c>
      <c r="C61" s="56"/>
      <c r="D61" s="57">
        <f>'costing sheet'!P311</f>
        <v>3</v>
      </c>
      <c r="E61" s="56">
        <f>'costing sheet'!Q311</f>
        <v>150</v>
      </c>
      <c r="F61" s="57">
        <f>'costing sheet'!R311</f>
        <v>3</v>
      </c>
      <c r="G61" s="56">
        <f>'costing sheet'!S311</f>
        <v>300</v>
      </c>
      <c r="H61" s="56"/>
      <c r="I61" s="57">
        <f>'costing sheet'!Y311</f>
        <v>3</v>
      </c>
      <c r="J61" s="56">
        <f>'costing sheet'!Z311</f>
        <v>75</v>
      </c>
      <c r="K61" s="57">
        <f>'costing sheet'!AA311</f>
        <v>3</v>
      </c>
      <c r="L61" s="56">
        <f>'costing sheet'!AB311</f>
        <v>150</v>
      </c>
      <c r="M61" s="47" t="s">
        <v>494</v>
      </c>
    </row>
    <row r="62" spans="1:13" ht="15.75">
      <c r="A62" s="720"/>
      <c r="B62" s="43" t="s">
        <v>408</v>
      </c>
      <c r="C62" s="721" t="s">
        <v>409</v>
      </c>
      <c r="D62" s="722"/>
      <c r="E62" s="722"/>
      <c r="F62" s="722"/>
      <c r="G62" s="722"/>
      <c r="H62" s="722"/>
      <c r="I62" s="722"/>
      <c r="J62" s="722"/>
      <c r="K62" s="722"/>
      <c r="L62" s="723"/>
      <c r="M62" s="52"/>
    </row>
    <row r="63" spans="1:13" ht="15.75">
      <c r="A63" s="42">
        <v>17</v>
      </c>
      <c r="B63" s="43" t="s">
        <v>410</v>
      </c>
      <c r="C63" s="56"/>
      <c r="D63" s="57">
        <f>'costing sheet'!P315</f>
        <v>0</v>
      </c>
      <c r="E63" s="57">
        <f>'costing sheet'!Q315</f>
        <v>0</v>
      </c>
      <c r="F63" s="57">
        <f>'costing sheet'!R315</f>
        <v>0</v>
      </c>
      <c r="G63" s="57">
        <f>'costing sheet'!S315</f>
        <v>0</v>
      </c>
      <c r="H63" s="56"/>
      <c r="I63" s="57">
        <f>'costing sheet'!Y315</f>
        <v>0</v>
      </c>
      <c r="J63" s="57">
        <f>'costing sheet'!Z315</f>
        <v>0</v>
      </c>
      <c r="K63" s="57">
        <f>'costing sheet'!AA315</f>
        <v>0</v>
      </c>
      <c r="L63" s="57">
        <f>'costing sheet'!AB315</f>
        <v>0</v>
      </c>
      <c r="M63" s="47"/>
    </row>
    <row r="64" spans="1:13" ht="31.5">
      <c r="A64" s="42">
        <f>A63+1</f>
        <v>18</v>
      </c>
      <c r="B64" s="43" t="s">
        <v>411</v>
      </c>
      <c r="C64" s="56"/>
      <c r="D64" s="57">
        <f>'costing sheet'!P322</f>
        <v>2922</v>
      </c>
      <c r="E64" s="56">
        <f>'costing sheet'!Q322</f>
        <v>14.61</v>
      </c>
      <c r="F64" s="57">
        <f>'costing sheet'!R322</f>
        <v>2922</v>
      </c>
      <c r="G64" s="56">
        <f>'costing sheet'!S322</f>
        <v>14.61</v>
      </c>
      <c r="H64" s="56"/>
      <c r="I64" s="57">
        <f>'costing sheet'!Y322</f>
        <v>2922</v>
      </c>
      <c r="J64" s="56">
        <f>'costing sheet'!Z322</f>
        <v>14.61</v>
      </c>
      <c r="K64" s="57">
        <f>'costing sheet'!AA322</f>
        <v>2922</v>
      </c>
      <c r="L64" s="56">
        <f>'costing sheet'!AB322</f>
        <v>14.61</v>
      </c>
      <c r="M64" s="47" t="s">
        <v>493</v>
      </c>
    </row>
    <row r="65" spans="1:13" ht="15.75">
      <c r="A65" s="42">
        <f t="shared" ref="A65:A70" si="25">A64+1</f>
        <v>19</v>
      </c>
      <c r="B65" s="43" t="s">
        <v>412</v>
      </c>
      <c r="C65" s="56"/>
      <c r="D65" s="57">
        <f>'costing sheet'!P216</f>
        <v>0</v>
      </c>
      <c r="E65" s="57">
        <f>'costing sheet'!Q216</f>
        <v>0</v>
      </c>
      <c r="F65" s="57">
        <f>'costing sheet'!R216</f>
        <v>0</v>
      </c>
      <c r="G65" s="57">
        <f>'costing sheet'!S216</f>
        <v>0</v>
      </c>
      <c r="H65" s="56"/>
      <c r="I65" s="57">
        <f>'costing sheet'!Y216</f>
        <v>0</v>
      </c>
      <c r="J65" s="57">
        <f>'costing sheet'!Z216</f>
        <v>0</v>
      </c>
      <c r="K65" s="57">
        <f>'costing sheet'!AA216</f>
        <v>0</v>
      </c>
      <c r="L65" s="57">
        <f>'costing sheet'!AB216</f>
        <v>0</v>
      </c>
      <c r="M65" s="47"/>
    </row>
    <row r="66" spans="1:13" ht="31.5">
      <c r="A66" s="42">
        <f t="shared" si="25"/>
        <v>20</v>
      </c>
      <c r="B66" s="43" t="s">
        <v>149</v>
      </c>
      <c r="C66" s="56"/>
      <c r="D66" s="57">
        <f>'costing sheet'!P330+'costing sheet'!P400</f>
        <v>455</v>
      </c>
      <c r="E66" s="56">
        <f>'costing sheet'!Q330+'costing sheet'!Q400</f>
        <v>9.34</v>
      </c>
      <c r="F66" s="57">
        <f>'costing sheet'!R330+'costing sheet'!R400</f>
        <v>455</v>
      </c>
      <c r="G66" s="56">
        <f>'costing sheet'!S330+'costing sheet'!S400</f>
        <v>9.34</v>
      </c>
      <c r="H66" s="56"/>
      <c r="I66" s="57">
        <f>'costing sheet'!Y330+'costing sheet'!Y400</f>
        <v>451</v>
      </c>
      <c r="J66" s="56">
        <f>'costing sheet'!Z330+'costing sheet'!Z400</f>
        <v>6.4790000000000001</v>
      </c>
      <c r="K66" s="57">
        <f>'costing sheet'!AA330+'costing sheet'!AA400</f>
        <v>451</v>
      </c>
      <c r="L66" s="56">
        <f>'costing sheet'!AB330+'costing sheet'!AB400</f>
        <v>6.4790000000000001</v>
      </c>
      <c r="M66" s="47" t="s">
        <v>494</v>
      </c>
    </row>
    <row r="67" spans="1:13" ht="162.75" customHeight="1">
      <c r="A67" s="718">
        <f>A66+1</f>
        <v>21</v>
      </c>
      <c r="B67" s="43" t="s">
        <v>413</v>
      </c>
      <c r="C67" s="56"/>
      <c r="D67" s="57">
        <f>'costing sheet'!P343</f>
        <v>3</v>
      </c>
      <c r="E67" s="56">
        <f>'costing sheet'!Q343</f>
        <v>150</v>
      </c>
      <c r="F67" s="57">
        <f>'costing sheet'!R343</f>
        <v>3</v>
      </c>
      <c r="G67" s="56">
        <f>'costing sheet'!S343</f>
        <v>150</v>
      </c>
      <c r="H67" s="56"/>
      <c r="I67" s="57">
        <f>'costing sheet'!Y343</f>
        <v>3</v>
      </c>
      <c r="J67" s="56">
        <f>'costing sheet'!Z343</f>
        <v>150</v>
      </c>
      <c r="K67" s="57">
        <f>'costing sheet'!AA343</f>
        <v>3</v>
      </c>
      <c r="L67" s="56">
        <f>'costing sheet'!AB343</f>
        <v>150</v>
      </c>
      <c r="M67" s="47" t="s">
        <v>497</v>
      </c>
    </row>
    <row r="68" spans="1:13" ht="13.5" customHeight="1">
      <c r="A68" s="720"/>
      <c r="B68" s="43" t="s">
        <v>414</v>
      </c>
      <c r="C68" s="721" t="s">
        <v>415</v>
      </c>
      <c r="D68" s="722"/>
      <c r="E68" s="722"/>
      <c r="F68" s="722"/>
      <c r="G68" s="722"/>
      <c r="H68" s="722"/>
      <c r="I68" s="722"/>
      <c r="J68" s="722"/>
      <c r="K68" s="722"/>
      <c r="L68" s="723"/>
      <c r="M68" s="52"/>
    </row>
    <row r="69" spans="1:13" ht="31.5">
      <c r="A69" s="42">
        <f>A67+1</f>
        <v>22</v>
      </c>
      <c r="B69" s="43" t="s">
        <v>416</v>
      </c>
      <c r="C69" s="56"/>
      <c r="D69" s="57">
        <f>'costing sheet'!P395</f>
        <v>3</v>
      </c>
      <c r="E69" s="56">
        <f>'costing sheet'!Q395</f>
        <v>9.4799999999999986</v>
      </c>
      <c r="F69" s="57">
        <f>'costing sheet'!R395</f>
        <v>3</v>
      </c>
      <c r="G69" s="56">
        <f>'costing sheet'!S395</f>
        <v>9.4799999999999986</v>
      </c>
      <c r="H69" s="56"/>
      <c r="I69" s="57">
        <f>'costing sheet'!Y395</f>
        <v>3</v>
      </c>
      <c r="J69" s="56">
        <f>'costing sheet'!Z395</f>
        <v>9.4799999999999986</v>
      </c>
      <c r="K69" s="57">
        <f>'costing sheet'!AA395</f>
        <v>3</v>
      </c>
      <c r="L69" s="56">
        <f>'costing sheet'!AB395</f>
        <v>9.4799999999999986</v>
      </c>
      <c r="M69" s="47" t="s">
        <v>493</v>
      </c>
    </row>
    <row r="70" spans="1:13" ht="31.5">
      <c r="A70" s="42">
        <f t="shared" si="25"/>
        <v>23</v>
      </c>
      <c r="B70" s="43" t="s">
        <v>417</v>
      </c>
      <c r="C70" s="56"/>
      <c r="D70" s="57">
        <f>'costing sheet'!P347</f>
        <v>1980</v>
      </c>
      <c r="E70" s="56">
        <f>'costing sheet'!Q347</f>
        <v>5.9399999999999995</v>
      </c>
      <c r="F70" s="57">
        <f>'costing sheet'!R347</f>
        <v>1980</v>
      </c>
      <c r="G70" s="56">
        <f>'costing sheet'!S347</f>
        <v>5.9399999999999995</v>
      </c>
      <c r="H70" s="56"/>
      <c r="I70" s="57">
        <f>'costing sheet'!Y347</f>
        <v>1980</v>
      </c>
      <c r="J70" s="56">
        <f>'costing sheet'!Z347</f>
        <v>5.9399999999999995</v>
      </c>
      <c r="K70" s="57">
        <f>'costing sheet'!AA347</f>
        <v>1980</v>
      </c>
      <c r="L70" s="56">
        <f>'costing sheet'!AB347</f>
        <v>5.9399999999999995</v>
      </c>
      <c r="M70" s="47" t="s">
        <v>493</v>
      </c>
    </row>
    <row r="71" spans="1:13" ht="15.75">
      <c r="A71" s="717" t="s">
        <v>38</v>
      </c>
      <c r="B71" s="717"/>
      <c r="C71" s="62">
        <f t="shared" ref="C71:K71" si="26">SUM(C24:C70)</f>
        <v>0</v>
      </c>
      <c r="D71" s="63">
        <f t="shared" si="26"/>
        <v>7755</v>
      </c>
      <c r="E71" s="62">
        <f t="shared" si="26"/>
        <v>714.65630545200008</v>
      </c>
      <c r="F71" s="64">
        <f t="shared" si="26"/>
        <v>7755</v>
      </c>
      <c r="G71" s="62">
        <f t="shared" si="26"/>
        <v>897.89630545200021</v>
      </c>
      <c r="H71" s="62">
        <f t="shared" si="26"/>
        <v>0</v>
      </c>
      <c r="I71" s="64">
        <f t="shared" si="26"/>
        <v>20329</v>
      </c>
      <c r="J71" s="62">
        <f t="shared" si="26"/>
        <v>609.30447000000004</v>
      </c>
      <c r="K71" s="64">
        <f t="shared" si="26"/>
        <v>20329</v>
      </c>
      <c r="L71" s="65">
        <f>SUM(L24:L70)</f>
        <v>717.54447000000016</v>
      </c>
      <c r="M71" s="52"/>
    </row>
    <row r="72" spans="1:13" ht="31.5">
      <c r="A72" s="66" t="s">
        <v>418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52"/>
    </row>
    <row r="73" spans="1:13" ht="31.5">
      <c r="A73" s="42">
        <v>24</v>
      </c>
      <c r="B73" s="43" t="s">
        <v>419</v>
      </c>
      <c r="C73" s="56"/>
      <c r="D73" s="57">
        <f>'costing sheet'!P260</f>
        <v>332</v>
      </c>
      <c r="E73" s="56">
        <f>'costing sheet'!Q260</f>
        <v>612.84</v>
      </c>
      <c r="F73" s="57">
        <f>'costing sheet'!R260</f>
        <v>332</v>
      </c>
      <c r="G73" s="56">
        <f>'costing sheet'!S260</f>
        <v>681.23</v>
      </c>
      <c r="H73" s="56"/>
      <c r="I73" s="57">
        <f>'costing sheet'!Y260</f>
        <v>332</v>
      </c>
      <c r="J73" s="56">
        <f>'costing sheet'!Z260</f>
        <v>612.84</v>
      </c>
      <c r="K73" s="57">
        <f>'costing sheet'!AA260</f>
        <v>332</v>
      </c>
      <c r="L73" s="56">
        <f>'costing sheet'!AB260</f>
        <v>681.23</v>
      </c>
      <c r="M73" s="47" t="s">
        <v>494</v>
      </c>
    </row>
    <row r="74" spans="1:13" ht="15.75">
      <c r="A74" s="42">
        <v>25</v>
      </c>
      <c r="B74" s="50" t="s">
        <v>420</v>
      </c>
      <c r="C74" s="56"/>
      <c r="D74" s="57">
        <f>'costing sheet'!P350+'costing sheet'!P351+'costing sheet'!P352+'costing sheet'!P353</f>
        <v>0</v>
      </c>
      <c r="E74" s="57">
        <f>'costing sheet'!Q350+'costing sheet'!Q351+'costing sheet'!Q352+'costing sheet'!Q353</f>
        <v>0</v>
      </c>
      <c r="F74" s="57">
        <f>'costing sheet'!R350+'costing sheet'!R351+'costing sheet'!R352+'costing sheet'!R353</f>
        <v>0</v>
      </c>
      <c r="G74" s="57">
        <f>'costing sheet'!S350+'costing sheet'!S351+'costing sheet'!S352+'costing sheet'!S353</f>
        <v>0</v>
      </c>
      <c r="H74" s="56"/>
      <c r="I74" s="57">
        <f>'costing sheet'!Y350+'costing sheet'!Y351+'costing sheet'!Y352+'costing sheet'!Y353</f>
        <v>0</v>
      </c>
      <c r="J74" s="57">
        <f>'costing sheet'!Z350+'costing sheet'!Z351+'costing sheet'!Z352+'costing sheet'!Z353</f>
        <v>0</v>
      </c>
      <c r="K74" s="57">
        <f>'costing sheet'!AA350+'costing sheet'!AA351+'costing sheet'!AA352+'costing sheet'!AA353</f>
        <v>0</v>
      </c>
      <c r="L74" s="57">
        <f>'costing sheet'!AB350+'costing sheet'!AB351+'costing sheet'!AB352+'costing sheet'!AB353</f>
        <v>0</v>
      </c>
      <c r="M74" s="47"/>
    </row>
    <row r="75" spans="1:13" ht="31.5">
      <c r="A75" s="42">
        <f t="shared" ref="A75:A92" si="27">A74+1</f>
        <v>26</v>
      </c>
      <c r="B75" s="50" t="s">
        <v>421</v>
      </c>
      <c r="C75" s="44">
        <f>'costing sheet'!L357</f>
        <v>394.63</v>
      </c>
      <c r="D75" s="49">
        <f>'costing sheet'!P354+'costing sheet'!P355+'costing sheet'!P356+'costing sheet'!P357+'costing sheet'!P358</f>
        <v>0</v>
      </c>
      <c r="E75" s="44">
        <f>'costing sheet'!Q354+'costing sheet'!Q355+'costing sheet'!Q356+'costing sheet'!Q357+'costing sheet'!Q358</f>
        <v>0</v>
      </c>
      <c r="F75" s="49">
        <f>'costing sheet'!R354+'costing sheet'!R355+'costing sheet'!R356+'costing sheet'!R357+'costing sheet'!R358</f>
        <v>0</v>
      </c>
      <c r="G75" s="44">
        <f>'costing sheet'!S354+'costing sheet'!S355+'costing sheet'!S356+'costing sheet'!S357+'costing sheet'!S358</f>
        <v>394.62999999999994</v>
      </c>
      <c r="H75" s="44">
        <f>'costing sheet'!U357</f>
        <v>394.62999999999994</v>
      </c>
      <c r="I75" s="49">
        <f>'costing sheet'!Y354+'costing sheet'!Y355+'costing sheet'!Y356+'costing sheet'!Y357+'costing sheet'!Y358</f>
        <v>0</v>
      </c>
      <c r="J75" s="44">
        <f>'costing sheet'!Z354+'costing sheet'!Z355+'costing sheet'!Z356+'costing sheet'!Z357+'costing sheet'!Z358</f>
        <v>0</v>
      </c>
      <c r="K75" s="49">
        <f>'costing sheet'!AA354+'costing sheet'!AA355+'costing sheet'!AA356+'costing sheet'!AA357+'costing sheet'!AA358</f>
        <v>0</v>
      </c>
      <c r="L75" s="44">
        <f>'costing sheet'!AB354+'costing sheet'!AB355+'costing sheet'!AB356+'costing sheet'!AB357+'costing sheet'!AB358</f>
        <v>394.62999999999994</v>
      </c>
      <c r="M75" s="47" t="s">
        <v>494</v>
      </c>
    </row>
    <row r="76" spans="1:13" ht="15.75">
      <c r="A76" s="42">
        <f t="shared" si="27"/>
        <v>27</v>
      </c>
      <c r="B76" s="50" t="s">
        <v>422</v>
      </c>
      <c r="C76" s="44"/>
      <c r="D76" s="57"/>
      <c r="E76" s="57"/>
      <c r="F76" s="57"/>
      <c r="G76" s="57"/>
      <c r="H76" s="44"/>
      <c r="I76" s="57"/>
      <c r="J76" s="56"/>
      <c r="K76" s="57"/>
      <c r="L76" s="56"/>
      <c r="M76" s="47"/>
    </row>
    <row r="77" spans="1:13" ht="15.75">
      <c r="A77" s="42">
        <f t="shared" si="27"/>
        <v>28</v>
      </c>
      <c r="B77" s="50" t="s">
        <v>423</v>
      </c>
      <c r="C77" s="50"/>
      <c r="D77" s="57"/>
      <c r="E77" s="57"/>
      <c r="F77" s="57"/>
      <c r="G77" s="57"/>
      <c r="H77" s="50"/>
      <c r="I77" s="57"/>
      <c r="J77" s="56"/>
      <c r="K77" s="57"/>
      <c r="L77" s="56"/>
      <c r="M77" s="47"/>
    </row>
    <row r="78" spans="1:13" ht="31.5" customHeight="1">
      <c r="A78" s="42">
        <f t="shared" si="27"/>
        <v>29</v>
      </c>
      <c r="B78" s="50" t="s">
        <v>424</v>
      </c>
      <c r="C78" s="56"/>
      <c r="D78" s="57">
        <f>'costing sheet'!P378+'costing sheet'!P379+'costing sheet'!P380+'costing sheet'!P381</f>
        <v>0</v>
      </c>
      <c r="E78" s="57">
        <f>'costing sheet'!Q378+'costing sheet'!Q379+'costing sheet'!Q380+'costing sheet'!Q381</f>
        <v>0</v>
      </c>
      <c r="F78" s="57">
        <f>'costing sheet'!R378+'costing sheet'!R379+'costing sheet'!R380+'costing sheet'!R381</f>
        <v>0</v>
      </c>
      <c r="G78" s="57">
        <f>'costing sheet'!S378+'costing sheet'!S379+'costing sheet'!S380+'costing sheet'!S381</f>
        <v>0</v>
      </c>
      <c r="H78" s="56"/>
      <c r="I78" s="57">
        <f>'costing sheet'!Y378+'costing sheet'!Y379+'costing sheet'!Y380+'costing sheet'!Y381</f>
        <v>0</v>
      </c>
      <c r="J78" s="57">
        <f>'costing sheet'!Z378+'costing sheet'!Z379+'costing sheet'!Z380+'costing sheet'!Z381</f>
        <v>0</v>
      </c>
      <c r="K78" s="57">
        <f>'costing sheet'!AA378+'costing sheet'!AA379+'costing sheet'!AA380+'costing sheet'!AA381</f>
        <v>0</v>
      </c>
      <c r="L78" s="57">
        <f>'costing sheet'!AB378+'costing sheet'!AB379+'costing sheet'!AB380+'costing sheet'!AB381</f>
        <v>0</v>
      </c>
      <c r="M78" s="47"/>
    </row>
    <row r="79" spans="1:13" ht="15.75">
      <c r="A79" s="42">
        <f t="shared" si="27"/>
        <v>30</v>
      </c>
      <c r="B79" s="50" t="s">
        <v>483</v>
      </c>
      <c r="C79" s="44"/>
      <c r="D79" s="49">
        <f>'costing sheet'!P359+'costing sheet'!P361+'costing sheet'!P362+'costing sheet'!P360</f>
        <v>0</v>
      </c>
      <c r="E79" s="49">
        <f>'costing sheet'!Q359+'costing sheet'!Q361+'costing sheet'!Q362+'costing sheet'!Q360</f>
        <v>0</v>
      </c>
      <c r="F79" s="49">
        <f>'costing sheet'!R359+'costing sheet'!R361+'costing sheet'!R362+'costing sheet'!R360</f>
        <v>0</v>
      </c>
      <c r="G79" s="49">
        <f>'costing sheet'!S359+'costing sheet'!S361+'costing sheet'!S362+'costing sheet'!S360</f>
        <v>0</v>
      </c>
      <c r="H79" s="44"/>
      <c r="I79" s="49">
        <f>'costing sheet'!Y359+'costing sheet'!Y361+'costing sheet'!Y362+'costing sheet'!Y360</f>
        <v>0</v>
      </c>
      <c r="J79" s="49">
        <f>'costing sheet'!Z359+'costing sheet'!Z361+'costing sheet'!Z362+'costing sheet'!Z360</f>
        <v>0</v>
      </c>
      <c r="K79" s="49">
        <f>'costing sheet'!AA359+'costing sheet'!AA361+'costing sheet'!AA362+'costing sheet'!AA360</f>
        <v>0</v>
      </c>
      <c r="L79" s="49">
        <f>'costing sheet'!AB359+'costing sheet'!AB361+'costing sheet'!AB362+'costing sheet'!AB360</f>
        <v>0</v>
      </c>
      <c r="M79" s="47"/>
    </row>
    <row r="80" spans="1:13" ht="15.75">
      <c r="A80" s="42">
        <f t="shared" si="27"/>
        <v>31</v>
      </c>
      <c r="B80" s="50" t="s">
        <v>484</v>
      </c>
      <c r="C80" s="56"/>
      <c r="D80" s="57">
        <f>'costing sheet'!P370</f>
        <v>0</v>
      </c>
      <c r="E80" s="57">
        <f>'costing sheet'!Q370</f>
        <v>0</v>
      </c>
      <c r="F80" s="57">
        <f>'costing sheet'!R370</f>
        <v>0</v>
      </c>
      <c r="G80" s="57">
        <f>'costing sheet'!S370</f>
        <v>0</v>
      </c>
      <c r="H80" s="56"/>
      <c r="I80" s="57">
        <f>'costing sheet'!Y370</f>
        <v>0</v>
      </c>
      <c r="J80" s="57">
        <f>'costing sheet'!Z370</f>
        <v>0</v>
      </c>
      <c r="K80" s="57">
        <f>'costing sheet'!AA370</f>
        <v>0</v>
      </c>
      <c r="L80" s="57">
        <f>'costing sheet'!AB370</f>
        <v>0</v>
      </c>
      <c r="M80" s="47"/>
    </row>
    <row r="81" spans="1:13" ht="15.75">
      <c r="A81" s="718">
        <f t="shared" si="27"/>
        <v>32</v>
      </c>
      <c r="B81" s="50" t="s">
        <v>425</v>
      </c>
      <c r="C81" s="50"/>
      <c r="D81" s="49">
        <f>'costing sheet'!P365+'costing sheet'!P366</f>
        <v>0</v>
      </c>
      <c r="E81" s="44">
        <f>'costing sheet'!Q365+'costing sheet'!Q366</f>
        <v>0</v>
      </c>
      <c r="F81" s="49">
        <f>'costing sheet'!R365+'costing sheet'!R366</f>
        <v>0</v>
      </c>
      <c r="G81" s="44">
        <f>'costing sheet'!S365+'costing sheet'!S366</f>
        <v>0</v>
      </c>
      <c r="H81" s="50"/>
      <c r="I81" s="49">
        <f>'costing sheet'!Y365+'costing sheet'!Y366</f>
        <v>0</v>
      </c>
      <c r="J81" s="44">
        <f>'costing sheet'!Z365+'costing sheet'!Z366</f>
        <v>0</v>
      </c>
      <c r="K81" s="49">
        <f>'costing sheet'!AA365+'costing sheet'!AA366</f>
        <v>0</v>
      </c>
      <c r="L81" s="44">
        <f>'costing sheet'!AB365+'costing sheet'!AB366</f>
        <v>0</v>
      </c>
      <c r="M81" s="47"/>
    </row>
    <row r="82" spans="1:13" ht="15.75">
      <c r="A82" s="719"/>
      <c r="B82" s="50" t="s">
        <v>485</v>
      </c>
      <c r="C82" s="56"/>
      <c r="D82" s="57">
        <f>'costing sheet'!P363</f>
        <v>0</v>
      </c>
      <c r="E82" s="57">
        <f>'costing sheet'!Q363</f>
        <v>0</v>
      </c>
      <c r="F82" s="57">
        <f>'costing sheet'!R363</f>
        <v>0</v>
      </c>
      <c r="G82" s="57">
        <f>'costing sheet'!S363</f>
        <v>0</v>
      </c>
      <c r="H82" s="56"/>
      <c r="I82" s="57">
        <f>'costing sheet'!Y363</f>
        <v>0</v>
      </c>
      <c r="J82" s="57">
        <f>'costing sheet'!Z363</f>
        <v>0</v>
      </c>
      <c r="K82" s="57">
        <f>'costing sheet'!AA363</f>
        <v>0</v>
      </c>
      <c r="L82" s="57">
        <f>'costing sheet'!AB363</f>
        <v>0</v>
      </c>
      <c r="M82" s="47"/>
    </row>
    <row r="83" spans="1:13" ht="15.75">
      <c r="A83" s="720"/>
      <c r="B83" s="50" t="s">
        <v>426</v>
      </c>
      <c r="C83" s="56"/>
      <c r="D83" s="57">
        <f>'costing sheet'!P368</f>
        <v>0</v>
      </c>
      <c r="E83" s="57">
        <f>'costing sheet'!Q368</f>
        <v>0</v>
      </c>
      <c r="F83" s="57">
        <f>'costing sheet'!R368</f>
        <v>0</v>
      </c>
      <c r="G83" s="57">
        <f>'costing sheet'!S368</f>
        <v>0</v>
      </c>
      <c r="H83" s="56"/>
      <c r="I83" s="57">
        <f>'costing sheet'!Y368</f>
        <v>0</v>
      </c>
      <c r="J83" s="57">
        <f>'costing sheet'!Z368</f>
        <v>0</v>
      </c>
      <c r="K83" s="57">
        <f>'costing sheet'!AA368</f>
        <v>0</v>
      </c>
      <c r="L83" s="57">
        <f>'costing sheet'!AB368</f>
        <v>0</v>
      </c>
      <c r="M83" s="47"/>
    </row>
    <row r="84" spans="1:13" ht="15.75">
      <c r="A84" s="42">
        <f>A81+1</f>
        <v>33</v>
      </c>
      <c r="B84" s="50" t="s">
        <v>427</v>
      </c>
      <c r="C84" s="44"/>
      <c r="D84" s="49">
        <f>'costing sheet'!P371+'costing sheet'!P372</f>
        <v>0</v>
      </c>
      <c r="E84" s="49">
        <f>'costing sheet'!Q371+'costing sheet'!Q372</f>
        <v>0</v>
      </c>
      <c r="F84" s="49">
        <f>'costing sheet'!R371+'costing sheet'!R372</f>
        <v>0</v>
      </c>
      <c r="G84" s="49">
        <f>'costing sheet'!S371+'costing sheet'!S372</f>
        <v>0</v>
      </c>
      <c r="H84" s="44"/>
      <c r="I84" s="49">
        <f>'costing sheet'!Y371+'costing sheet'!Y372</f>
        <v>0</v>
      </c>
      <c r="J84" s="49">
        <f>'costing sheet'!Z371+'costing sheet'!Z372</f>
        <v>0</v>
      </c>
      <c r="K84" s="49">
        <f>'costing sheet'!AA371+'costing sheet'!AA372</f>
        <v>0</v>
      </c>
      <c r="L84" s="49">
        <f>'costing sheet'!AB371+'costing sheet'!AB372</f>
        <v>0</v>
      </c>
      <c r="M84" s="47"/>
    </row>
    <row r="85" spans="1:13" ht="15.75" hidden="1">
      <c r="A85" s="219">
        <f t="shared" si="27"/>
        <v>34</v>
      </c>
      <c r="B85" s="43" t="s">
        <v>428</v>
      </c>
      <c r="C85" s="56"/>
      <c r="D85" s="57"/>
      <c r="E85" s="56"/>
      <c r="F85" s="57"/>
      <c r="G85" s="56"/>
      <c r="H85" s="56"/>
      <c r="I85" s="57"/>
      <c r="J85" s="56"/>
      <c r="K85" s="57"/>
      <c r="L85" s="56"/>
      <c r="M85" s="47"/>
    </row>
    <row r="86" spans="1:13" ht="15.75">
      <c r="A86" s="220">
        <v>34</v>
      </c>
      <c r="B86" s="43" t="s">
        <v>429</v>
      </c>
      <c r="C86" s="721" t="s">
        <v>430</v>
      </c>
      <c r="D86" s="722"/>
      <c r="E86" s="722"/>
      <c r="F86" s="722"/>
      <c r="G86" s="722"/>
      <c r="H86" s="722"/>
      <c r="I86" s="722"/>
      <c r="J86" s="722"/>
      <c r="K86" s="722"/>
      <c r="L86" s="723"/>
      <c r="M86" s="52"/>
    </row>
    <row r="87" spans="1:13" ht="15.75">
      <c r="A87" s="42">
        <f>A85+1</f>
        <v>35</v>
      </c>
      <c r="B87" s="68" t="s">
        <v>431</v>
      </c>
      <c r="C87" s="56"/>
      <c r="D87" s="57"/>
      <c r="E87" s="56"/>
      <c r="F87" s="57"/>
      <c r="G87" s="56"/>
      <c r="H87" s="56"/>
      <c r="I87" s="57"/>
      <c r="J87" s="56"/>
      <c r="K87" s="57"/>
      <c r="L87" s="56"/>
      <c r="M87" s="47"/>
    </row>
    <row r="88" spans="1:13" ht="15.75">
      <c r="A88" s="42">
        <f t="shared" si="27"/>
        <v>36</v>
      </c>
      <c r="B88" s="68" t="s">
        <v>432</v>
      </c>
      <c r="C88" s="48"/>
      <c r="D88" s="49"/>
      <c r="E88" s="49"/>
      <c r="F88" s="49"/>
      <c r="G88" s="49"/>
      <c r="H88" s="44"/>
      <c r="I88" s="49"/>
      <c r="J88" s="44"/>
      <c r="K88" s="49"/>
      <c r="L88" s="44"/>
      <c r="M88" s="47"/>
    </row>
    <row r="89" spans="1:13" ht="15.75">
      <c r="A89" s="42">
        <f t="shared" si="27"/>
        <v>37</v>
      </c>
      <c r="B89" s="50" t="s">
        <v>433</v>
      </c>
      <c r="C89" s="48"/>
      <c r="D89" s="49"/>
      <c r="E89" s="49"/>
      <c r="F89" s="49"/>
      <c r="G89" s="49"/>
      <c r="H89" s="44"/>
      <c r="I89" s="49"/>
      <c r="J89" s="44"/>
      <c r="K89" s="49"/>
      <c r="L89" s="44"/>
      <c r="M89" s="47"/>
    </row>
    <row r="90" spans="1:13" ht="15.75">
      <c r="A90" s="42">
        <f t="shared" si="27"/>
        <v>38</v>
      </c>
      <c r="B90" s="50" t="s">
        <v>434</v>
      </c>
      <c r="C90" s="721" t="s">
        <v>435</v>
      </c>
      <c r="D90" s="722"/>
      <c r="E90" s="722"/>
      <c r="F90" s="722"/>
      <c r="G90" s="722"/>
      <c r="H90" s="722"/>
      <c r="I90" s="722"/>
      <c r="J90" s="722"/>
      <c r="K90" s="722"/>
      <c r="L90" s="723"/>
      <c r="M90" s="52"/>
    </row>
    <row r="91" spans="1:13" ht="15.75">
      <c r="A91" s="42">
        <f t="shared" si="27"/>
        <v>39</v>
      </c>
      <c r="B91" s="69" t="s">
        <v>436</v>
      </c>
      <c r="C91" s="714" t="s">
        <v>437</v>
      </c>
      <c r="D91" s="715"/>
      <c r="E91" s="715"/>
      <c r="F91" s="715"/>
      <c r="G91" s="715"/>
      <c r="H91" s="715"/>
      <c r="I91" s="715"/>
      <c r="J91" s="715"/>
      <c r="K91" s="715"/>
      <c r="L91" s="716"/>
      <c r="M91" s="52"/>
    </row>
    <row r="92" spans="1:13" ht="15.75">
      <c r="A92" s="42">
        <f t="shared" si="27"/>
        <v>40</v>
      </c>
      <c r="B92" s="50" t="s">
        <v>438</v>
      </c>
      <c r="C92" s="714" t="s">
        <v>439</v>
      </c>
      <c r="D92" s="715"/>
      <c r="E92" s="715"/>
      <c r="F92" s="715"/>
      <c r="G92" s="715"/>
      <c r="H92" s="715"/>
      <c r="I92" s="715"/>
      <c r="J92" s="715"/>
      <c r="K92" s="715"/>
      <c r="L92" s="716"/>
      <c r="M92" s="52"/>
    </row>
    <row r="93" spans="1:13" ht="15.75">
      <c r="A93" s="70"/>
      <c r="B93" s="71" t="s">
        <v>381</v>
      </c>
      <c r="C93" s="72">
        <f t="shared" ref="C93:L93" si="28">C73+C74+C75+C76+C77+C78+C79+C80+C81+C82+C83+C84+C85+C87+C88+C89</f>
        <v>394.63</v>
      </c>
      <c r="D93" s="72"/>
      <c r="E93" s="72">
        <f t="shared" si="28"/>
        <v>612.84</v>
      </c>
      <c r="F93" s="72"/>
      <c r="G93" s="72">
        <f t="shared" si="28"/>
        <v>1075.8599999999999</v>
      </c>
      <c r="H93" s="72">
        <f t="shared" si="28"/>
        <v>394.62999999999994</v>
      </c>
      <c r="I93" s="73"/>
      <c r="J93" s="72">
        <f t="shared" si="28"/>
        <v>612.84</v>
      </c>
      <c r="K93" s="73"/>
      <c r="L93" s="72">
        <f t="shared" si="28"/>
        <v>1075.8599999999999</v>
      </c>
      <c r="M93" s="52"/>
    </row>
    <row r="94" spans="1:13" ht="15.75">
      <c r="A94" s="74"/>
      <c r="B94" s="75" t="s">
        <v>440</v>
      </c>
      <c r="C94" s="76">
        <f t="shared" ref="C94:L94" si="29">C22+C71+C93</f>
        <v>394.63</v>
      </c>
      <c r="D94" s="77"/>
      <c r="E94" s="76">
        <f t="shared" si="29"/>
        <v>1651.0813054520004</v>
      </c>
      <c r="F94" s="77"/>
      <c r="G94" s="76">
        <f t="shared" si="29"/>
        <v>2297.3413054520001</v>
      </c>
      <c r="H94" s="76">
        <f t="shared" si="29"/>
        <v>394.62999999999994</v>
      </c>
      <c r="I94" s="78"/>
      <c r="J94" s="76">
        <f t="shared" si="29"/>
        <v>1413.98947</v>
      </c>
      <c r="K94" s="77"/>
      <c r="L94" s="76">
        <f t="shared" si="29"/>
        <v>1985.2494700000002</v>
      </c>
      <c r="M94" s="79"/>
    </row>
    <row r="98" spans="7:12">
      <c r="G98" s="37">
        <f>'costing sheet'!S402</f>
        <v>2297.3413054520006</v>
      </c>
      <c r="L98" s="37">
        <f>'costing sheet'!AB402</f>
        <v>1985.24947</v>
      </c>
    </row>
    <row r="99" spans="7:12">
      <c r="L99" s="37">
        <f>L94-L98</f>
        <v>0</v>
      </c>
    </row>
    <row r="100" spans="7:12">
      <c r="G100" s="37">
        <f>G94-G98</f>
        <v>0</v>
      </c>
    </row>
    <row r="411" spans="29:29" ht="14.25">
      <c r="AC411" s="173" t="s">
        <v>495</v>
      </c>
    </row>
  </sheetData>
  <mergeCells count="29">
    <mergeCell ref="A1:E1"/>
    <mergeCell ref="A2:M2"/>
    <mergeCell ref="C3:G3"/>
    <mergeCell ref="H3:K3"/>
    <mergeCell ref="M3:M5"/>
    <mergeCell ref="A4:A5"/>
    <mergeCell ref="B4:B5"/>
    <mergeCell ref="D4:E4"/>
    <mergeCell ref="F4:G4"/>
    <mergeCell ref="I4:J4"/>
    <mergeCell ref="A67:A68"/>
    <mergeCell ref="C68:L68"/>
    <mergeCell ref="K4:L4"/>
    <mergeCell ref="A6:M6"/>
    <mergeCell ref="A8:A12"/>
    <mergeCell ref="A20:A21"/>
    <mergeCell ref="C21:L21"/>
    <mergeCell ref="A22:B22"/>
    <mergeCell ref="A23:M23"/>
    <mergeCell ref="A57:A59"/>
    <mergeCell ref="A61:A62"/>
    <mergeCell ref="C62:L62"/>
    <mergeCell ref="A25:A55"/>
    <mergeCell ref="C92:L92"/>
    <mergeCell ref="A71:B71"/>
    <mergeCell ref="A81:A83"/>
    <mergeCell ref="C86:L86"/>
    <mergeCell ref="C90:L90"/>
    <mergeCell ref="C91:L91"/>
  </mergeCells>
  <printOptions horizontalCentered="1"/>
  <pageMargins left="0.7" right="0.7" top="0.75" bottom="0.75" header="0.3" footer="0.3"/>
  <pageSetup scale="53" orientation="landscape" r:id="rId1"/>
  <rowBreaks count="3" manualBreakCount="3">
    <brk id="55" max="12" man="1"/>
    <brk id="98" max="16383" man="1"/>
    <brk id="135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392"/>
  <sheetViews>
    <sheetView showZeros="0" view="pageBreakPreview" zoomScale="85" zoomScaleSheetLayoutView="85" workbookViewId="0">
      <pane xSplit="2" ySplit="4" topLeftCell="O5" activePane="bottomRight" state="frozen"/>
      <selection activeCell="AC392" sqref="AC392"/>
      <selection pane="topRight" activeCell="AC392" sqref="AC392"/>
      <selection pane="bottomLeft" activeCell="AC392" sqref="AC392"/>
      <selection pane="bottomRight" activeCell="S10" sqref="S10"/>
    </sheetView>
  </sheetViews>
  <sheetFormatPr defaultColWidth="9.140625" defaultRowHeight="12.75"/>
  <cols>
    <col min="1" max="1" width="9.140625" style="118"/>
    <col min="2" max="2" width="21.7109375" style="118" customWidth="1"/>
    <col min="3" max="4" width="13.28515625" style="118" customWidth="1"/>
    <col min="5" max="6" width="11.85546875" style="118" customWidth="1"/>
    <col min="7" max="7" width="13.28515625" style="118" customWidth="1"/>
    <col min="8" max="9" width="9.28515625" style="118" bestFit="1" customWidth="1"/>
    <col min="10" max="10" width="12.28515625" style="118" bestFit="1" customWidth="1"/>
    <col min="11" max="15" width="9.28515625" style="118" bestFit="1" customWidth="1"/>
    <col min="16" max="16" width="11" style="118" customWidth="1"/>
    <col min="17" max="17" width="11.140625" style="118" customWidth="1"/>
    <col min="18" max="18" width="12.140625" style="118" customWidth="1"/>
    <col min="19" max="20" width="13.28515625" style="118" customWidth="1"/>
    <col min="21" max="21" width="11.28515625" style="118" customWidth="1"/>
    <col min="22" max="22" width="13.28515625" style="118" customWidth="1"/>
    <col min="23" max="23" width="9.28515625" style="118" bestFit="1" customWidth="1"/>
    <col min="24" max="24" width="12" style="119" bestFit="1" customWidth="1"/>
    <col min="25" max="25" width="9.28515625" style="119" bestFit="1" customWidth="1"/>
    <col min="26" max="26" width="11.5703125" style="119" customWidth="1"/>
    <col min="27" max="27" width="11.85546875" style="118" bestFit="1" customWidth="1"/>
    <col min="28" max="260" width="9.140625" style="118"/>
    <col min="261" max="261" width="15.7109375" style="118" customWidth="1"/>
    <col min="262" max="263" width="13.28515625" style="118" customWidth="1"/>
    <col min="264" max="265" width="11.85546875" style="118" customWidth="1"/>
    <col min="266" max="266" width="13.28515625" style="118" customWidth="1"/>
    <col min="267" max="268" width="9.28515625" style="118" bestFit="1" customWidth="1"/>
    <col min="269" max="269" width="12.28515625" style="118" bestFit="1" customWidth="1"/>
    <col min="270" max="274" width="9.28515625" style="118" bestFit="1" customWidth="1"/>
    <col min="275" max="275" width="11" style="118" customWidth="1"/>
    <col min="276" max="276" width="11.140625" style="118" customWidth="1"/>
    <col min="277" max="277" width="11.5703125" style="118" customWidth="1"/>
    <col min="278" max="278" width="12.28515625" style="118" bestFit="1" customWidth="1"/>
    <col min="279" max="279" width="9.28515625" style="118" bestFit="1" customWidth="1"/>
    <col min="280" max="280" width="12" style="118" bestFit="1" customWidth="1"/>
    <col min="281" max="281" width="9.28515625" style="118" bestFit="1" customWidth="1"/>
    <col min="282" max="282" width="12" style="118" bestFit="1" customWidth="1"/>
    <col min="283" max="283" width="11.85546875" style="118" bestFit="1" customWidth="1"/>
    <col min="284" max="516" width="9.140625" style="118"/>
    <col min="517" max="517" width="15.7109375" style="118" customWidth="1"/>
    <col min="518" max="519" width="13.28515625" style="118" customWidth="1"/>
    <col min="520" max="521" width="11.85546875" style="118" customWidth="1"/>
    <col min="522" max="522" width="13.28515625" style="118" customWidth="1"/>
    <col min="523" max="524" width="9.28515625" style="118" bestFit="1" customWidth="1"/>
    <col min="525" max="525" width="12.28515625" style="118" bestFit="1" customWidth="1"/>
    <col min="526" max="530" width="9.28515625" style="118" bestFit="1" customWidth="1"/>
    <col min="531" max="531" width="11" style="118" customWidth="1"/>
    <col min="532" max="532" width="11.140625" style="118" customWidth="1"/>
    <col min="533" max="533" width="11.5703125" style="118" customWidth="1"/>
    <col min="534" max="534" width="12.28515625" style="118" bestFit="1" customWidth="1"/>
    <col min="535" max="535" width="9.28515625" style="118" bestFit="1" customWidth="1"/>
    <col min="536" max="536" width="12" style="118" bestFit="1" customWidth="1"/>
    <col min="537" max="537" width="9.28515625" style="118" bestFit="1" customWidth="1"/>
    <col min="538" max="538" width="12" style="118" bestFit="1" customWidth="1"/>
    <col min="539" max="539" width="11.85546875" style="118" bestFit="1" customWidth="1"/>
    <col min="540" max="772" width="9.140625" style="118"/>
    <col min="773" max="773" width="15.7109375" style="118" customWidth="1"/>
    <col min="774" max="775" width="13.28515625" style="118" customWidth="1"/>
    <col min="776" max="777" width="11.85546875" style="118" customWidth="1"/>
    <col min="778" max="778" width="13.28515625" style="118" customWidth="1"/>
    <col min="779" max="780" width="9.28515625" style="118" bestFit="1" customWidth="1"/>
    <col min="781" max="781" width="12.28515625" style="118" bestFit="1" customWidth="1"/>
    <col min="782" max="786" width="9.28515625" style="118" bestFit="1" customWidth="1"/>
    <col min="787" max="787" width="11" style="118" customWidth="1"/>
    <col min="788" max="788" width="11.140625" style="118" customWidth="1"/>
    <col min="789" max="789" width="11.5703125" style="118" customWidth="1"/>
    <col min="790" max="790" width="12.28515625" style="118" bestFit="1" customWidth="1"/>
    <col min="791" max="791" width="9.28515625" style="118" bestFit="1" customWidth="1"/>
    <col min="792" max="792" width="12" style="118" bestFit="1" customWidth="1"/>
    <col min="793" max="793" width="9.28515625" style="118" bestFit="1" customWidth="1"/>
    <col min="794" max="794" width="12" style="118" bestFit="1" customWidth="1"/>
    <col min="795" max="795" width="11.85546875" style="118" bestFit="1" customWidth="1"/>
    <col min="796" max="1028" width="9.140625" style="118"/>
    <col min="1029" max="1029" width="15.7109375" style="118" customWidth="1"/>
    <col min="1030" max="1031" width="13.28515625" style="118" customWidth="1"/>
    <col min="1032" max="1033" width="11.85546875" style="118" customWidth="1"/>
    <col min="1034" max="1034" width="13.28515625" style="118" customWidth="1"/>
    <col min="1035" max="1036" width="9.28515625" style="118" bestFit="1" customWidth="1"/>
    <col min="1037" max="1037" width="12.28515625" style="118" bestFit="1" customWidth="1"/>
    <col min="1038" max="1042" width="9.28515625" style="118" bestFit="1" customWidth="1"/>
    <col min="1043" max="1043" width="11" style="118" customWidth="1"/>
    <col min="1044" max="1044" width="11.140625" style="118" customWidth="1"/>
    <col min="1045" max="1045" width="11.5703125" style="118" customWidth="1"/>
    <col min="1046" max="1046" width="12.28515625" style="118" bestFit="1" customWidth="1"/>
    <col min="1047" max="1047" width="9.28515625" style="118" bestFit="1" customWidth="1"/>
    <col min="1048" max="1048" width="12" style="118" bestFit="1" customWidth="1"/>
    <col min="1049" max="1049" width="9.28515625" style="118" bestFit="1" customWidth="1"/>
    <col min="1050" max="1050" width="12" style="118" bestFit="1" customWidth="1"/>
    <col min="1051" max="1051" width="11.85546875" style="118" bestFit="1" customWidth="1"/>
    <col min="1052" max="1284" width="9.140625" style="118"/>
    <col min="1285" max="1285" width="15.7109375" style="118" customWidth="1"/>
    <col min="1286" max="1287" width="13.28515625" style="118" customWidth="1"/>
    <col min="1288" max="1289" width="11.85546875" style="118" customWidth="1"/>
    <col min="1290" max="1290" width="13.28515625" style="118" customWidth="1"/>
    <col min="1291" max="1292" width="9.28515625" style="118" bestFit="1" customWidth="1"/>
    <col min="1293" max="1293" width="12.28515625" style="118" bestFit="1" customWidth="1"/>
    <col min="1294" max="1298" width="9.28515625" style="118" bestFit="1" customWidth="1"/>
    <col min="1299" max="1299" width="11" style="118" customWidth="1"/>
    <col min="1300" max="1300" width="11.140625" style="118" customWidth="1"/>
    <col min="1301" max="1301" width="11.5703125" style="118" customWidth="1"/>
    <col min="1302" max="1302" width="12.28515625" style="118" bestFit="1" customWidth="1"/>
    <col min="1303" max="1303" width="9.28515625" style="118" bestFit="1" customWidth="1"/>
    <col min="1304" max="1304" width="12" style="118" bestFit="1" customWidth="1"/>
    <col min="1305" max="1305" width="9.28515625" style="118" bestFit="1" customWidth="1"/>
    <col min="1306" max="1306" width="12" style="118" bestFit="1" customWidth="1"/>
    <col min="1307" max="1307" width="11.85546875" style="118" bestFit="1" customWidth="1"/>
    <col min="1308" max="1540" width="9.140625" style="118"/>
    <col min="1541" max="1541" width="15.7109375" style="118" customWidth="1"/>
    <col min="1542" max="1543" width="13.28515625" style="118" customWidth="1"/>
    <col min="1544" max="1545" width="11.85546875" style="118" customWidth="1"/>
    <col min="1546" max="1546" width="13.28515625" style="118" customWidth="1"/>
    <col min="1547" max="1548" width="9.28515625" style="118" bestFit="1" customWidth="1"/>
    <col min="1549" max="1549" width="12.28515625" style="118" bestFit="1" customWidth="1"/>
    <col min="1550" max="1554" width="9.28515625" style="118" bestFit="1" customWidth="1"/>
    <col min="1555" max="1555" width="11" style="118" customWidth="1"/>
    <col min="1556" max="1556" width="11.140625" style="118" customWidth="1"/>
    <col min="1557" max="1557" width="11.5703125" style="118" customWidth="1"/>
    <col min="1558" max="1558" width="12.28515625" style="118" bestFit="1" customWidth="1"/>
    <col min="1559" max="1559" width="9.28515625" style="118" bestFit="1" customWidth="1"/>
    <col min="1560" max="1560" width="12" style="118" bestFit="1" customWidth="1"/>
    <col min="1561" max="1561" width="9.28515625" style="118" bestFit="1" customWidth="1"/>
    <col min="1562" max="1562" width="12" style="118" bestFit="1" customWidth="1"/>
    <col min="1563" max="1563" width="11.85546875" style="118" bestFit="1" customWidth="1"/>
    <col min="1564" max="1796" width="9.140625" style="118"/>
    <col min="1797" max="1797" width="15.7109375" style="118" customWidth="1"/>
    <col min="1798" max="1799" width="13.28515625" style="118" customWidth="1"/>
    <col min="1800" max="1801" width="11.85546875" style="118" customWidth="1"/>
    <col min="1802" max="1802" width="13.28515625" style="118" customWidth="1"/>
    <col min="1803" max="1804" width="9.28515625" style="118" bestFit="1" customWidth="1"/>
    <col min="1805" max="1805" width="12.28515625" style="118" bestFit="1" customWidth="1"/>
    <col min="1806" max="1810" width="9.28515625" style="118" bestFit="1" customWidth="1"/>
    <col min="1811" max="1811" width="11" style="118" customWidth="1"/>
    <col min="1812" max="1812" width="11.140625" style="118" customWidth="1"/>
    <col min="1813" max="1813" width="11.5703125" style="118" customWidth="1"/>
    <col min="1814" max="1814" width="12.28515625" style="118" bestFit="1" customWidth="1"/>
    <col min="1815" max="1815" width="9.28515625" style="118" bestFit="1" customWidth="1"/>
    <col min="1816" max="1816" width="12" style="118" bestFit="1" customWidth="1"/>
    <col min="1817" max="1817" width="9.28515625" style="118" bestFit="1" customWidth="1"/>
    <col min="1818" max="1818" width="12" style="118" bestFit="1" customWidth="1"/>
    <col min="1819" max="1819" width="11.85546875" style="118" bestFit="1" customWidth="1"/>
    <col min="1820" max="2052" width="9.140625" style="118"/>
    <col min="2053" max="2053" width="15.7109375" style="118" customWidth="1"/>
    <col min="2054" max="2055" width="13.28515625" style="118" customWidth="1"/>
    <col min="2056" max="2057" width="11.85546875" style="118" customWidth="1"/>
    <col min="2058" max="2058" width="13.28515625" style="118" customWidth="1"/>
    <col min="2059" max="2060" width="9.28515625" style="118" bestFit="1" customWidth="1"/>
    <col min="2061" max="2061" width="12.28515625" style="118" bestFit="1" customWidth="1"/>
    <col min="2062" max="2066" width="9.28515625" style="118" bestFit="1" customWidth="1"/>
    <col min="2067" max="2067" width="11" style="118" customWidth="1"/>
    <col min="2068" max="2068" width="11.140625" style="118" customWidth="1"/>
    <col min="2069" max="2069" width="11.5703125" style="118" customWidth="1"/>
    <col min="2070" max="2070" width="12.28515625" style="118" bestFit="1" customWidth="1"/>
    <col min="2071" max="2071" width="9.28515625" style="118" bestFit="1" customWidth="1"/>
    <col min="2072" max="2072" width="12" style="118" bestFit="1" customWidth="1"/>
    <col min="2073" max="2073" width="9.28515625" style="118" bestFit="1" customWidth="1"/>
    <col min="2074" max="2074" width="12" style="118" bestFit="1" customWidth="1"/>
    <col min="2075" max="2075" width="11.85546875" style="118" bestFit="1" customWidth="1"/>
    <col min="2076" max="2308" width="9.140625" style="118"/>
    <col min="2309" max="2309" width="15.7109375" style="118" customWidth="1"/>
    <col min="2310" max="2311" width="13.28515625" style="118" customWidth="1"/>
    <col min="2312" max="2313" width="11.85546875" style="118" customWidth="1"/>
    <col min="2314" max="2314" width="13.28515625" style="118" customWidth="1"/>
    <col min="2315" max="2316" width="9.28515625" style="118" bestFit="1" customWidth="1"/>
    <col min="2317" max="2317" width="12.28515625" style="118" bestFit="1" customWidth="1"/>
    <col min="2318" max="2322" width="9.28515625" style="118" bestFit="1" customWidth="1"/>
    <col min="2323" max="2323" width="11" style="118" customWidth="1"/>
    <col min="2324" max="2324" width="11.140625" style="118" customWidth="1"/>
    <col min="2325" max="2325" width="11.5703125" style="118" customWidth="1"/>
    <col min="2326" max="2326" width="12.28515625" style="118" bestFit="1" customWidth="1"/>
    <col min="2327" max="2327" width="9.28515625" style="118" bestFit="1" customWidth="1"/>
    <col min="2328" max="2328" width="12" style="118" bestFit="1" customWidth="1"/>
    <col min="2329" max="2329" width="9.28515625" style="118" bestFit="1" customWidth="1"/>
    <col min="2330" max="2330" width="12" style="118" bestFit="1" customWidth="1"/>
    <col min="2331" max="2331" width="11.85546875" style="118" bestFit="1" customWidth="1"/>
    <col min="2332" max="2564" width="9.140625" style="118"/>
    <col min="2565" max="2565" width="15.7109375" style="118" customWidth="1"/>
    <col min="2566" max="2567" width="13.28515625" style="118" customWidth="1"/>
    <col min="2568" max="2569" width="11.85546875" style="118" customWidth="1"/>
    <col min="2570" max="2570" width="13.28515625" style="118" customWidth="1"/>
    <col min="2571" max="2572" width="9.28515625" style="118" bestFit="1" customWidth="1"/>
    <col min="2573" max="2573" width="12.28515625" style="118" bestFit="1" customWidth="1"/>
    <col min="2574" max="2578" width="9.28515625" style="118" bestFit="1" customWidth="1"/>
    <col min="2579" max="2579" width="11" style="118" customWidth="1"/>
    <col min="2580" max="2580" width="11.140625" style="118" customWidth="1"/>
    <col min="2581" max="2581" width="11.5703125" style="118" customWidth="1"/>
    <col min="2582" max="2582" width="12.28515625" style="118" bestFit="1" customWidth="1"/>
    <col min="2583" max="2583" width="9.28515625" style="118" bestFit="1" customWidth="1"/>
    <col min="2584" max="2584" width="12" style="118" bestFit="1" customWidth="1"/>
    <col min="2585" max="2585" width="9.28515625" style="118" bestFit="1" customWidth="1"/>
    <col min="2586" max="2586" width="12" style="118" bestFit="1" customWidth="1"/>
    <col min="2587" max="2587" width="11.85546875" style="118" bestFit="1" customWidth="1"/>
    <col min="2588" max="2820" width="9.140625" style="118"/>
    <col min="2821" max="2821" width="15.7109375" style="118" customWidth="1"/>
    <col min="2822" max="2823" width="13.28515625" style="118" customWidth="1"/>
    <col min="2824" max="2825" width="11.85546875" style="118" customWidth="1"/>
    <col min="2826" max="2826" width="13.28515625" style="118" customWidth="1"/>
    <col min="2827" max="2828" width="9.28515625" style="118" bestFit="1" customWidth="1"/>
    <col min="2829" max="2829" width="12.28515625" style="118" bestFit="1" customWidth="1"/>
    <col min="2830" max="2834" width="9.28515625" style="118" bestFit="1" customWidth="1"/>
    <col min="2835" max="2835" width="11" style="118" customWidth="1"/>
    <col min="2836" max="2836" width="11.140625" style="118" customWidth="1"/>
    <col min="2837" max="2837" width="11.5703125" style="118" customWidth="1"/>
    <col min="2838" max="2838" width="12.28515625" style="118" bestFit="1" customWidth="1"/>
    <col min="2839" max="2839" width="9.28515625" style="118" bestFit="1" customWidth="1"/>
    <col min="2840" max="2840" width="12" style="118" bestFit="1" customWidth="1"/>
    <col min="2841" max="2841" width="9.28515625" style="118" bestFit="1" customWidth="1"/>
    <col min="2842" max="2842" width="12" style="118" bestFit="1" customWidth="1"/>
    <col min="2843" max="2843" width="11.85546875" style="118" bestFit="1" customWidth="1"/>
    <col min="2844" max="3076" width="9.140625" style="118"/>
    <col min="3077" max="3077" width="15.7109375" style="118" customWidth="1"/>
    <col min="3078" max="3079" width="13.28515625" style="118" customWidth="1"/>
    <col min="3080" max="3081" width="11.85546875" style="118" customWidth="1"/>
    <col min="3082" max="3082" width="13.28515625" style="118" customWidth="1"/>
    <col min="3083" max="3084" width="9.28515625" style="118" bestFit="1" customWidth="1"/>
    <col min="3085" max="3085" width="12.28515625" style="118" bestFit="1" customWidth="1"/>
    <col min="3086" max="3090" width="9.28515625" style="118" bestFit="1" customWidth="1"/>
    <col min="3091" max="3091" width="11" style="118" customWidth="1"/>
    <col min="3092" max="3092" width="11.140625" style="118" customWidth="1"/>
    <col min="3093" max="3093" width="11.5703125" style="118" customWidth="1"/>
    <col min="3094" max="3094" width="12.28515625" style="118" bestFit="1" customWidth="1"/>
    <col min="3095" max="3095" width="9.28515625" style="118" bestFit="1" customWidth="1"/>
    <col min="3096" max="3096" width="12" style="118" bestFit="1" customWidth="1"/>
    <col min="3097" max="3097" width="9.28515625" style="118" bestFit="1" customWidth="1"/>
    <col min="3098" max="3098" width="12" style="118" bestFit="1" customWidth="1"/>
    <col min="3099" max="3099" width="11.85546875" style="118" bestFit="1" customWidth="1"/>
    <col min="3100" max="3332" width="9.140625" style="118"/>
    <col min="3333" max="3333" width="15.7109375" style="118" customWidth="1"/>
    <col min="3334" max="3335" width="13.28515625" style="118" customWidth="1"/>
    <col min="3336" max="3337" width="11.85546875" style="118" customWidth="1"/>
    <col min="3338" max="3338" width="13.28515625" style="118" customWidth="1"/>
    <col min="3339" max="3340" width="9.28515625" style="118" bestFit="1" customWidth="1"/>
    <col min="3341" max="3341" width="12.28515625" style="118" bestFit="1" customWidth="1"/>
    <col min="3342" max="3346" width="9.28515625" style="118" bestFit="1" customWidth="1"/>
    <col min="3347" max="3347" width="11" style="118" customWidth="1"/>
    <col min="3348" max="3348" width="11.140625" style="118" customWidth="1"/>
    <col min="3349" max="3349" width="11.5703125" style="118" customWidth="1"/>
    <col min="3350" max="3350" width="12.28515625" style="118" bestFit="1" customWidth="1"/>
    <col min="3351" max="3351" width="9.28515625" style="118" bestFit="1" customWidth="1"/>
    <col min="3352" max="3352" width="12" style="118" bestFit="1" customWidth="1"/>
    <col min="3353" max="3353" width="9.28515625" style="118" bestFit="1" customWidth="1"/>
    <col min="3354" max="3354" width="12" style="118" bestFit="1" customWidth="1"/>
    <col min="3355" max="3355" width="11.85546875" style="118" bestFit="1" customWidth="1"/>
    <col min="3356" max="3588" width="9.140625" style="118"/>
    <col min="3589" max="3589" width="15.7109375" style="118" customWidth="1"/>
    <col min="3590" max="3591" width="13.28515625" style="118" customWidth="1"/>
    <col min="3592" max="3593" width="11.85546875" style="118" customWidth="1"/>
    <col min="3594" max="3594" width="13.28515625" style="118" customWidth="1"/>
    <col min="3595" max="3596" width="9.28515625" style="118" bestFit="1" customWidth="1"/>
    <col min="3597" max="3597" width="12.28515625" style="118" bestFit="1" customWidth="1"/>
    <col min="3598" max="3602" width="9.28515625" style="118" bestFit="1" customWidth="1"/>
    <col min="3603" max="3603" width="11" style="118" customWidth="1"/>
    <col min="3604" max="3604" width="11.140625" style="118" customWidth="1"/>
    <col min="3605" max="3605" width="11.5703125" style="118" customWidth="1"/>
    <col min="3606" max="3606" width="12.28515625" style="118" bestFit="1" customWidth="1"/>
    <col min="3607" max="3607" width="9.28515625" style="118" bestFit="1" customWidth="1"/>
    <col min="3608" max="3608" width="12" style="118" bestFit="1" customWidth="1"/>
    <col min="3609" max="3609" width="9.28515625" style="118" bestFit="1" customWidth="1"/>
    <col min="3610" max="3610" width="12" style="118" bestFit="1" customWidth="1"/>
    <col min="3611" max="3611" width="11.85546875" style="118" bestFit="1" customWidth="1"/>
    <col min="3612" max="3844" width="9.140625" style="118"/>
    <col min="3845" max="3845" width="15.7109375" style="118" customWidth="1"/>
    <col min="3846" max="3847" width="13.28515625" style="118" customWidth="1"/>
    <col min="3848" max="3849" width="11.85546875" style="118" customWidth="1"/>
    <col min="3850" max="3850" width="13.28515625" style="118" customWidth="1"/>
    <col min="3851" max="3852" width="9.28515625" style="118" bestFit="1" customWidth="1"/>
    <col min="3853" max="3853" width="12.28515625" style="118" bestFit="1" customWidth="1"/>
    <col min="3854" max="3858" width="9.28515625" style="118" bestFit="1" customWidth="1"/>
    <col min="3859" max="3859" width="11" style="118" customWidth="1"/>
    <col min="3860" max="3860" width="11.140625" style="118" customWidth="1"/>
    <col min="3861" max="3861" width="11.5703125" style="118" customWidth="1"/>
    <col min="3862" max="3862" width="12.28515625" style="118" bestFit="1" customWidth="1"/>
    <col min="3863" max="3863" width="9.28515625" style="118" bestFit="1" customWidth="1"/>
    <col min="3864" max="3864" width="12" style="118" bestFit="1" customWidth="1"/>
    <col min="3865" max="3865" width="9.28515625" style="118" bestFit="1" customWidth="1"/>
    <col min="3866" max="3866" width="12" style="118" bestFit="1" customWidth="1"/>
    <col min="3867" max="3867" width="11.85546875" style="118" bestFit="1" customWidth="1"/>
    <col min="3868" max="4100" width="9.140625" style="118"/>
    <col min="4101" max="4101" width="15.7109375" style="118" customWidth="1"/>
    <col min="4102" max="4103" width="13.28515625" style="118" customWidth="1"/>
    <col min="4104" max="4105" width="11.85546875" style="118" customWidth="1"/>
    <col min="4106" max="4106" width="13.28515625" style="118" customWidth="1"/>
    <col min="4107" max="4108" width="9.28515625" style="118" bestFit="1" customWidth="1"/>
    <col min="4109" max="4109" width="12.28515625" style="118" bestFit="1" customWidth="1"/>
    <col min="4110" max="4114" width="9.28515625" style="118" bestFit="1" customWidth="1"/>
    <col min="4115" max="4115" width="11" style="118" customWidth="1"/>
    <col min="4116" max="4116" width="11.140625" style="118" customWidth="1"/>
    <col min="4117" max="4117" width="11.5703125" style="118" customWidth="1"/>
    <col min="4118" max="4118" width="12.28515625" style="118" bestFit="1" customWidth="1"/>
    <col min="4119" max="4119" width="9.28515625" style="118" bestFit="1" customWidth="1"/>
    <col min="4120" max="4120" width="12" style="118" bestFit="1" customWidth="1"/>
    <col min="4121" max="4121" width="9.28515625" style="118" bestFit="1" customWidth="1"/>
    <col min="4122" max="4122" width="12" style="118" bestFit="1" customWidth="1"/>
    <col min="4123" max="4123" width="11.85546875" style="118" bestFit="1" customWidth="1"/>
    <col min="4124" max="4356" width="9.140625" style="118"/>
    <col min="4357" max="4357" width="15.7109375" style="118" customWidth="1"/>
    <col min="4358" max="4359" width="13.28515625" style="118" customWidth="1"/>
    <col min="4360" max="4361" width="11.85546875" style="118" customWidth="1"/>
    <col min="4362" max="4362" width="13.28515625" style="118" customWidth="1"/>
    <col min="4363" max="4364" width="9.28515625" style="118" bestFit="1" customWidth="1"/>
    <col min="4365" max="4365" width="12.28515625" style="118" bestFit="1" customWidth="1"/>
    <col min="4366" max="4370" width="9.28515625" style="118" bestFit="1" customWidth="1"/>
    <col min="4371" max="4371" width="11" style="118" customWidth="1"/>
    <col min="4372" max="4372" width="11.140625" style="118" customWidth="1"/>
    <col min="4373" max="4373" width="11.5703125" style="118" customWidth="1"/>
    <col min="4374" max="4374" width="12.28515625" style="118" bestFit="1" customWidth="1"/>
    <col min="4375" max="4375" width="9.28515625" style="118" bestFit="1" customWidth="1"/>
    <col min="4376" max="4376" width="12" style="118" bestFit="1" customWidth="1"/>
    <col min="4377" max="4377" width="9.28515625" style="118" bestFit="1" customWidth="1"/>
    <col min="4378" max="4378" width="12" style="118" bestFit="1" customWidth="1"/>
    <col min="4379" max="4379" width="11.85546875" style="118" bestFit="1" customWidth="1"/>
    <col min="4380" max="4612" width="9.140625" style="118"/>
    <col min="4613" max="4613" width="15.7109375" style="118" customWidth="1"/>
    <col min="4614" max="4615" width="13.28515625" style="118" customWidth="1"/>
    <col min="4616" max="4617" width="11.85546875" style="118" customWidth="1"/>
    <col min="4618" max="4618" width="13.28515625" style="118" customWidth="1"/>
    <col min="4619" max="4620" width="9.28515625" style="118" bestFit="1" customWidth="1"/>
    <col min="4621" max="4621" width="12.28515625" style="118" bestFit="1" customWidth="1"/>
    <col min="4622" max="4626" width="9.28515625" style="118" bestFit="1" customWidth="1"/>
    <col min="4627" max="4627" width="11" style="118" customWidth="1"/>
    <col min="4628" max="4628" width="11.140625" style="118" customWidth="1"/>
    <col min="4629" max="4629" width="11.5703125" style="118" customWidth="1"/>
    <col min="4630" max="4630" width="12.28515625" style="118" bestFit="1" customWidth="1"/>
    <col min="4631" max="4631" width="9.28515625" style="118" bestFit="1" customWidth="1"/>
    <col min="4632" max="4632" width="12" style="118" bestFit="1" customWidth="1"/>
    <col min="4633" max="4633" width="9.28515625" style="118" bestFit="1" customWidth="1"/>
    <col min="4634" max="4634" width="12" style="118" bestFit="1" customWidth="1"/>
    <col min="4635" max="4635" width="11.85546875" style="118" bestFit="1" customWidth="1"/>
    <col min="4636" max="4868" width="9.140625" style="118"/>
    <col min="4869" max="4869" width="15.7109375" style="118" customWidth="1"/>
    <col min="4870" max="4871" width="13.28515625" style="118" customWidth="1"/>
    <col min="4872" max="4873" width="11.85546875" style="118" customWidth="1"/>
    <col min="4874" max="4874" width="13.28515625" style="118" customWidth="1"/>
    <col min="4875" max="4876" width="9.28515625" style="118" bestFit="1" customWidth="1"/>
    <col min="4877" max="4877" width="12.28515625" style="118" bestFit="1" customWidth="1"/>
    <col min="4878" max="4882" width="9.28515625" style="118" bestFit="1" customWidth="1"/>
    <col min="4883" max="4883" width="11" style="118" customWidth="1"/>
    <col min="4884" max="4884" width="11.140625" style="118" customWidth="1"/>
    <col min="4885" max="4885" width="11.5703125" style="118" customWidth="1"/>
    <col min="4886" max="4886" width="12.28515625" style="118" bestFit="1" customWidth="1"/>
    <col min="4887" max="4887" width="9.28515625" style="118" bestFit="1" customWidth="1"/>
    <col min="4888" max="4888" width="12" style="118" bestFit="1" customWidth="1"/>
    <col min="4889" max="4889" width="9.28515625" style="118" bestFit="1" customWidth="1"/>
    <col min="4890" max="4890" width="12" style="118" bestFit="1" customWidth="1"/>
    <col min="4891" max="4891" width="11.85546875" style="118" bestFit="1" customWidth="1"/>
    <col min="4892" max="5124" width="9.140625" style="118"/>
    <col min="5125" max="5125" width="15.7109375" style="118" customWidth="1"/>
    <col min="5126" max="5127" width="13.28515625" style="118" customWidth="1"/>
    <col min="5128" max="5129" width="11.85546875" style="118" customWidth="1"/>
    <col min="5130" max="5130" width="13.28515625" style="118" customWidth="1"/>
    <col min="5131" max="5132" width="9.28515625" style="118" bestFit="1" customWidth="1"/>
    <col min="5133" max="5133" width="12.28515625" style="118" bestFit="1" customWidth="1"/>
    <col min="5134" max="5138" width="9.28515625" style="118" bestFit="1" customWidth="1"/>
    <col min="5139" max="5139" width="11" style="118" customWidth="1"/>
    <col min="5140" max="5140" width="11.140625" style="118" customWidth="1"/>
    <col min="5141" max="5141" width="11.5703125" style="118" customWidth="1"/>
    <col min="5142" max="5142" width="12.28515625" style="118" bestFit="1" customWidth="1"/>
    <col min="5143" max="5143" width="9.28515625" style="118" bestFit="1" customWidth="1"/>
    <col min="5144" max="5144" width="12" style="118" bestFit="1" customWidth="1"/>
    <col min="5145" max="5145" width="9.28515625" style="118" bestFit="1" customWidth="1"/>
    <col min="5146" max="5146" width="12" style="118" bestFit="1" customWidth="1"/>
    <col min="5147" max="5147" width="11.85546875" style="118" bestFit="1" customWidth="1"/>
    <col min="5148" max="5380" width="9.140625" style="118"/>
    <col min="5381" max="5381" width="15.7109375" style="118" customWidth="1"/>
    <col min="5382" max="5383" width="13.28515625" style="118" customWidth="1"/>
    <col min="5384" max="5385" width="11.85546875" style="118" customWidth="1"/>
    <col min="5386" max="5386" width="13.28515625" style="118" customWidth="1"/>
    <col min="5387" max="5388" width="9.28515625" style="118" bestFit="1" customWidth="1"/>
    <col min="5389" max="5389" width="12.28515625" style="118" bestFit="1" customWidth="1"/>
    <col min="5390" max="5394" width="9.28515625" style="118" bestFit="1" customWidth="1"/>
    <col min="5395" max="5395" width="11" style="118" customWidth="1"/>
    <col min="5396" max="5396" width="11.140625" style="118" customWidth="1"/>
    <col min="5397" max="5397" width="11.5703125" style="118" customWidth="1"/>
    <col min="5398" max="5398" width="12.28515625" style="118" bestFit="1" customWidth="1"/>
    <col min="5399" max="5399" width="9.28515625" style="118" bestFit="1" customWidth="1"/>
    <col min="5400" max="5400" width="12" style="118" bestFit="1" customWidth="1"/>
    <col min="5401" max="5401" width="9.28515625" style="118" bestFit="1" customWidth="1"/>
    <col min="5402" max="5402" width="12" style="118" bestFit="1" customWidth="1"/>
    <col min="5403" max="5403" width="11.85546875" style="118" bestFit="1" customWidth="1"/>
    <col min="5404" max="5636" width="9.140625" style="118"/>
    <col min="5637" max="5637" width="15.7109375" style="118" customWidth="1"/>
    <col min="5638" max="5639" width="13.28515625" style="118" customWidth="1"/>
    <col min="5640" max="5641" width="11.85546875" style="118" customWidth="1"/>
    <col min="5642" max="5642" width="13.28515625" style="118" customWidth="1"/>
    <col min="5643" max="5644" width="9.28515625" style="118" bestFit="1" customWidth="1"/>
    <col min="5645" max="5645" width="12.28515625" style="118" bestFit="1" customWidth="1"/>
    <col min="5646" max="5650" width="9.28515625" style="118" bestFit="1" customWidth="1"/>
    <col min="5651" max="5651" width="11" style="118" customWidth="1"/>
    <col min="5652" max="5652" width="11.140625" style="118" customWidth="1"/>
    <col min="5653" max="5653" width="11.5703125" style="118" customWidth="1"/>
    <col min="5654" max="5654" width="12.28515625" style="118" bestFit="1" customWidth="1"/>
    <col min="5655" max="5655" width="9.28515625" style="118" bestFit="1" customWidth="1"/>
    <col min="5656" max="5656" width="12" style="118" bestFit="1" customWidth="1"/>
    <col min="5657" max="5657" width="9.28515625" style="118" bestFit="1" customWidth="1"/>
    <col min="5658" max="5658" width="12" style="118" bestFit="1" customWidth="1"/>
    <col min="5659" max="5659" width="11.85546875" style="118" bestFit="1" customWidth="1"/>
    <col min="5660" max="5892" width="9.140625" style="118"/>
    <col min="5893" max="5893" width="15.7109375" style="118" customWidth="1"/>
    <col min="5894" max="5895" width="13.28515625" style="118" customWidth="1"/>
    <col min="5896" max="5897" width="11.85546875" style="118" customWidth="1"/>
    <col min="5898" max="5898" width="13.28515625" style="118" customWidth="1"/>
    <col min="5899" max="5900" width="9.28515625" style="118" bestFit="1" customWidth="1"/>
    <col min="5901" max="5901" width="12.28515625" style="118" bestFit="1" customWidth="1"/>
    <col min="5902" max="5906" width="9.28515625" style="118" bestFit="1" customWidth="1"/>
    <col min="5907" max="5907" width="11" style="118" customWidth="1"/>
    <col min="5908" max="5908" width="11.140625" style="118" customWidth="1"/>
    <col min="5909" max="5909" width="11.5703125" style="118" customWidth="1"/>
    <col min="5910" max="5910" width="12.28515625" style="118" bestFit="1" customWidth="1"/>
    <col min="5911" max="5911" width="9.28515625" style="118" bestFit="1" customWidth="1"/>
    <col min="5912" max="5912" width="12" style="118" bestFit="1" customWidth="1"/>
    <col min="5913" max="5913" width="9.28515625" style="118" bestFit="1" customWidth="1"/>
    <col min="5914" max="5914" width="12" style="118" bestFit="1" customWidth="1"/>
    <col min="5915" max="5915" width="11.85546875" style="118" bestFit="1" customWidth="1"/>
    <col min="5916" max="6148" width="9.140625" style="118"/>
    <col min="6149" max="6149" width="15.7109375" style="118" customWidth="1"/>
    <col min="6150" max="6151" width="13.28515625" style="118" customWidth="1"/>
    <col min="6152" max="6153" width="11.85546875" style="118" customWidth="1"/>
    <col min="6154" max="6154" width="13.28515625" style="118" customWidth="1"/>
    <col min="6155" max="6156" width="9.28515625" style="118" bestFit="1" customWidth="1"/>
    <col min="6157" max="6157" width="12.28515625" style="118" bestFit="1" customWidth="1"/>
    <col min="6158" max="6162" width="9.28515625" style="118" bestFit="1" customWidth="1"/>
    <col min="6163" max="6163" width="11" style="118" customWidth="1"/>
    <col min="6164" max="6164" width="11.140625" style="118" customWidth="1"/>
    <col min="6165" max="6165" width="11.5703125" style="118" customWidth="1"/>
    <col min="6166" max="6166" width="12.28515625" style="118" bestFit="1" customWidth="1"/>
    <col min="6167" max="6167" width="9.28515625" style="118" bestFit="1" customWidth="1"/>
    <col min="6168" max="6168" width="12" style="118" bestFit="1" customWidth="1"/>
    <col min="6169" max="6169" width="9.28515625" style="118" bestFit="1" customWidth="1"/>
    <col min="6170" max="6170" width="12" style="118" bestFit="1" customWidth="1"/>
    <col min="6171" max="6171" width="11.85546875" style="118" bestFit="1" customWidth="1"/>
    <col min="6172" max="6404" width="9.140625" style="118"/>
    <col min="6405" max="6405" width="15.7109375" style="118" customWidth="1"/>
    <col min="6406" max="6407" width="13.28515625" style="118" customWidth="1"/>
    <col min="6408" max="6409" width="11.85546875" style="118" customWidth="1"/>
    <col min="6410" max="6410" width="13.28515625" style="118" customWidth="1"/>
    <col min="6411" max="6412" width="9.28515625" style="118" bestFit="1" customWidth="1"/>
    <col min="6413" max="6413" width="12.28515625" style="118" bestFit="1" customWidth="1"/>
    <col min="6414" max="6418" width="9.28515625" style="118" bestFit="1" customWidth="1"/>
    <col min="6419" max="6419" width="11" style="118" customWidth="1"/>
    <col min="6420" max="6420" width="11.140625" style="118" customWidth="1"/>
    <col min="6421" max="6421" width="11.5703125" style="118" customWidth="1"/>
    <col min="6422" max="6422" width="12.28515625" style="118" bestFit="1" customWidth="1"/>
    <col min="6423" max="6423" width="9.28515625" style="118" bestFit="1" customWidth="1"/>
    <col min="6424" max="6424" width="12" style="118" bestFit="1" customWidth="1"/>
    <col min="6425" max="6425" width="9.28515625" style="118" bestFit="1" customWidth="1"/>
    <col min="6426" max="6426" width="12" style="118" bestFit="1" customWidth="1"/>
    <col min="6427" max="6427" width="11.85546875" style="118" bestFit="1" customWidth="1"/>
    <col min="6428" max="6660" width="9.140625" style="118"/>
    <col min="6661" max="6661" width="15.7109375" style="118" customWidth="1"/>
    <col min="6662" max="6663" width="13.28515625" style="118" customWidth="1"/>
    <col min="6664" max="6665" width="11.85546875" style="118" customWidth="1"/>
    <col min="6666" max="6666" width="13.28515625" style="118" customWidth="1"/>
    <col min="6667" max="6668" width="9.28515625" style="118" bestFit="1" customWidth="1"/>
    <col min="6669" max="6669" width="12.28515625" style="118" bestFit="1" customWidth="1"/>
    <col min="6670" max="6674" width="9.28515625" style="118" bestFit="1" customWidth="1"/>
    <col min="6675" max="6675" width="11" style="118" customWidth="1"/>
    <col min="6676" max="6676" width="11.140625" style="118" customWidth="1"/>
    <col min="6677" max="6677" width="11.5703125" style="118" customWidth="1"/>
    <col min="6678" max="6678" width="12.28515625" style="118" bestFit="1" customWidth="1"/>
    <col min="6679" max="6679" width="9.28515625" style="118" bestFit="1" customWidth="1"/>
    <col min="6680" max="6680" width="12" style="118" bestFit="1" customWidth="1"/>
    <col min="6681" max="6681" width="9.28515625" style="118" bestFit="1" customWidth="1"/>
    <col min="6682" max="6682" width="12" style="118" bestFit="1" customWidth="1"/>
    <col min="6683" max="6683" width="11.85546875" style="118" bestFit="1" customWidth="1"/>
    <col min="6684" max="6916" width="9.140625" style="118"/>
    <col min="6917" max="6917" width="15.7109375" style="118" customWidth="1"/>
    <col min="6918" max="6919" width="13.28515625" style="118" customWidth="1"/>
    <col min="6920" max="6921" width="11.85546875" style="118" customWidth="1"/>
    <col min="6922" max="6922" width="13.28515625" style="118" customWidth="1"/>
    <col min="6923" max="6924" width="9.28515625" style="118" bestFit="1" customWidth="1"/>
    <col min="6925" max="6925" width="12.28515625" style="118" bestFit="1" customWidth="1"/>
    <col min="6926" max="6930" width="9.28515625" style="118" bestFit="1" customWidth="1"/>
    <col min="6931" max="6931" width="11" style="118" customWidth="1"/>
    <col min="6932" max="6932" width="11.140625" style="118" customWidth="1"/>
    <col min="6933" max="6933" width="11.5703125" style="118" customWidth="1"/>
    <col min="6934" max="6934" width="12.28515625" style="118" bestFit="1" customWidth="1"/>
    <col min="6935" max="6935" width="9.28515625" style="118" bestFit="1" customWidth="1"/>
    <col min="6936" max="6936" width="12" style="118" bestFit="1" customWidth="1"/>
    <col min="6937" max="6937" width="9.28515625" style="118" bestFit="1" customWidth="1"/>
    <col min="6938" max="6938" width="12" style="118" bestFit="1" customWidth="1"/>
    <col min="6939" max="6939" width="11.85546875" style="118" bestFit="1" customWidth="1"/>
    <col min="6940" max="7172" width="9.140625" style="118"/>
    <col min="7173" max="7173" width="15.7109375" style="118" customWidth="1"/>
    <col min="7174" max="7175" width="13.28515625" style="118" customWidth="1"/>
    <col min="7176" max="7177" width="11.85546875" style="118" customWidth="1"/>
    <col min="7178" max="7178" width="13.28515625" style="118" customWidth="1"/>
    <col min="7179" max="7180" width="9.28515625" style="118" bestFit="1" customWidth="1"/>
    <col min="7181" max="7181" width="12.28515625" style="118" bestFit="1" customWidth="1"/>
    <col min="7182" max="7186" width="9.28515625" style="118" bestFit="1" customWidth="1"/>
    <col min="7187" max="7187" width="11" style="118" customWidth="1"/>
    <col min="7188" max="7188" width="11.140625" style="118" customWidth="1"/>
    <col min="7189" max="7189" width="11.5703125" style="118" customWidth="1"/>
    <col min="7190" max="7190" width="12.28515625" style="118" bestFit="1" customWidth="1"/>
    <col min="7191" max="7191" width="9.28515625" style="118" bestFit="1" customWidth="1"/>
    <col min="7192" max="7192" width="12" style="118" bestFit="1" customWidth="1"/>
    <col min="7193" max="7193" width="9.28515625" style="118" bestFit="1" customWidth="1"/>
    <col min="7194" max="7194" width="12" style="118" bestFit="1" customWidth="1"/>
    <col min="7195" max="7195" width="11.85546875" style="118" bestFit="1" customWidth="1"/>
    <col min="7196" max="7428" width="9.140625" style="118"/>
    <col min="7429" max="7429" width="15.7109375" style="118" customWidth="1"/>
    <col min="7430" max="7431" width="13.28515625" style="118" customWidth="1"/>
    <col min="7432" max="7433" width="11.85546875" style="118" customWidth="1"/>
    <col min="7434" max="7434" width="13.28515625" style="118" customWidth="1"/>
    <col min="7435" max="7436" width="9.28515625" style="118" bestFit="1" customWidth="1"/>
    <col min="7437" max="7437" width="12.28515625" style="118" bestFit="1" customWidth="1"/>
    <col min="7438" max="7442" width="9.28515625" style="118" bestFit="1" customWidth="1"/>
    <col min="7443" max="7443" width="11" style="118" customWidth="1"/>
    <col min="7444" max="7444" width="11.140625" style="118" customWidth="1"/>
    <col min="7445" max="7445" width="11.5703125" style="118" customWidth="1"/>
    <col min="7446" max="7446" width="12.28515625" style="118" bestFit="1" customWidth="1"/>
    <col min="7447" max="7447" width="9.28515625" style="118" bestFit="1" customWidth="1"/>
    <col min="7448" max="7448" width="12" style="118" bestFit="1" customWidth="1"/>
    <col min="7449" max="7449" width="9.28515625" style="118" bestFit="1" customWidth="1"/>
    <col min="7450" max="7450" width="12" style="118" bestFit="1" customWidth="1"/>
    <col min="7451" max="7451" width="11.85546875" style="118" bestFit="1" customWidth="1"/>
    <col min="7452" max="7684" width="9.140625" style="118"/>
    <col min="7685" max="7685" width="15.7109375" style="118" customWidth="1"/>
    <col min="7686" max="7687" width="13.28515625" style="118" customWidth="1"/>
    <col min="7688" max="7689" width="11.85546875" style="118" customWidth="1"/>
    <col min="7690" max="7690" width="13.28515625" style="118" customWidth="1"/>
    <col min="7691" max="7692" width="9.28515625" style="118" bestFit="1" customWidth="1"/>
    <col min="7693" max="7693" width="12.28515625" style="118" bestFit="1" customWidth="1"/>
    <col min="7694" max="7698" width="9.28515625" style="118" bestFit="1" customWidth="1"/>
    <col min="7699" max="7699" width="11" style="118" customWidth="1"/>
    <col min="7700" max="7700" width="11.140625" style="118" customWidth="1"/>
    <col min="7701" max="7701" width="11.5703125" style="118" customWidth="1"/>
    <col min="7702" max="7702" width="12.28515625" style="118" bestFit="1" customWidth="1"/>
    <col min="7703" max="7703" width="9.28515625" style="118" bestFit="1" customWidth="1"/>
    <col min="7704" max="7704" width="12" style="118" bestFit="1" customWidth="1"/>
    <col min="7705" max="7705" width="9.28515625" style="118" bestFit="1" customWidth="1"/>
    <col min="7706" max="7706" width="12" style="118" bestFit="1" customWidth="1"/>
    <col min="7707" max="7707" width="11.85546875" style="118" bestFit="1" customWidth="1"/>
    <col min="7708" max="7940" width="9.140625" style="118"/>
    <col min="7941" max="7941" width="15.7109375" style="118" customWidth="1"/>
    <col min="7942" max="7943" width="13.28515625" style="118" customWidth="1"/>
    <col min="7944" max="7945" width="11.85546875" style="118" customWidth="1"/>
    <col min="7946" max="7946" width="13.28515625" style="118" customWidth="1"/>
    <col min="7947" max="7948" width="9.28515625" style="118" bestFit="1" customWidth="1"/>
    <col min="7949" max="7949" width="12.28515625" style="118" bestFit="1" customWidth="1"/>
    <col min="7950" max="7954" width="9.28515625" style="118" bestFit="1" customWidth="1"/>
    <col min="7955" max="7955" width="11" style="118" customWidth="1"/>
    <col min="7956" max="7956" width="11.140625" style="118" customWidth="1"/>
    <col min="7957" max="7957" width="11.5703125" style="118" customWidth="1"/>
    <col min="7958" max="7958" width="12.28515625" style="118" bestFit="1" customWidth="1"/>
    <col min="7959" max="7959" width="9.28515625" style="118" bestFit="1" customWidth="1"/>
    <col min="7960" max="7960" width="12" style="118" bestFit="1" customWidth="1"/>
    <col min="7961" max="7961" width="9.28515625" style="118" bestFit="1" customWidth="1"/>
    <col min="7962" max="7962" width="12" style="118" bestFit="1" customWidth="1"/>
    <col min="7963" max="7963" width="11.85546875" style="118" bestFit="1" customWidth="1"/>
    <col min="7964" max="8196" width="9.140625" style="118"/>
    <col min="8197" max="8197" width="15.7109375" style="118" customWidth="1"/>
    <col min="8198" max="8199" width="13.28515625" style="118" customWidth="1"/>
    <col min="8200" max="8201" width="11.85546875" style="118" customWidth="1"/>
    <col min="8202" max="8202" width="13.28515625" style="118" customWidth="1"/>
    <col min="8203" max="8204" width="9.28515625" style="118" bestFit="1" customWidth="1"/>
    <col min="8205" max="8205" width="12.28515625" style="118" bestFit="1" customWidth="1"/>
    <col min="8206" max="8210" width="9.28515625" style="118" bestFit="1" customWidth="1"/>
    <col min="8211" max="8211" width="11" style="118" customWidth="1"/>
    <col min="8212" max="8212" width="11.140625" style="118" customWidth="1"/>
    <col min="8213" max="8213" width="11.5703125" style="118" customWidth="1"/>
    <col min="8214" max="8214" width="12.28515625" style="118" bestFit="1" customWidth="1"/>
    <col min="8215" max="8215" width="9.28515625" style="118" bestFit="1" customWidth="1"/>
    <col min="8216" max="8216" width="12" style="118" bestFit="1" customWidth="1"/>
    <col min="8217" max="8217" width="9.28515625" style="118" bestFit="1" customWidth="1"/>
    <col min="8218" max="8218" width="12" style="118" bestFit="1" customWidth="1"/>
    <col min="8219" max="8219" width="11.85546875" style="118" bestFit="1" customWidth="1"/>
    <col min="8220" max="8452" width="9.140625" style="118"/>
    <col min="8453" max="8453" width="15.7109375" style="118" customWidth="1"/>
    <col min="8454" max="8455" width="13.28515625" style="118" customWidth="1"/>
    <col min="8456" max="8457" width="11.85546875" style="118" customWidth="1"/>
    <col min="8458" max="8458" width="13.28515625" style="118" customWidth="1"/>
    <col min="8459" max="8460" width="9.28515625" style="118" bestFit="1" customWidth="1"/>
    <col min="8461" max="8461" width="12.28515625" style="118" bestFit="1" customWidth="1"/>
    <col min="8462" max="8466" width="9.28515625" style="118" bestFit="1" customWidth="1"/>
    <col min="8467" max="8467" width="11" style="118" customWidth="1"/>
    <col min="8468" max="8468" width="11.140625" style="118" customWidth="1"/>
    <col min="8469" max="8469" width="11.5703125" style="118" customWidth="1"/>
    <col min="8470" max="8470" width="12.28515625" style="118" bestFit="1" customWidth="1"/>
    <col min="8471" max="8471" width="9.28515625" style="118" bestFit="1" customWidth="1"/>
    <col min="8472" max="8472" width="12" style="118" bestFit="1" customWidth="1"/>
    <col min="8473" max="8473" width="9.28515625" style="118" bestFit="1" customWidth="1"/>
    <col min="8474" max="8474" width="12" style="118" bestFit="1" customWidth="1"/>
    <col min="8475" max="8475" width="11.85546875" style="118" bestFit="1" customWidth="1"/>
    <col min="8476" max="8708" width="9.140625" style="118"/>
    <col min="8709" max="8709" width="15.7109375" style="118" customWidth="1"/>
    <col min="8710" max="8711" width="13.28515625" style="118" customWidth="1"/>
    <col min="8712" max="8713" width="11.85546875" style="118" customWidth="1"/>
    <col min="8714" max="8714" width="13.28515625" style="118" customWidth="1"/>
    <col min="8715" max="8716" width="9.28515625" style="118" bestFit="1" customWidth="1"/>
    <col min="8717" max="8717" width="12.28515625" style="118" bestFit="1" customWidth="1"/>
    <col min="8718" max="8722" width="9.28515625" style="118" bestFit="1" customWidth="1"/>
    <col min="8723" max="8723" width="11" style="118" customWidth="1"/>
    <col min="8724" max="8724" width="11.140625" style="118" customWidth="1"/>
    <col min="8725" max="8725" width="11.5703125" style="118" customWidth="1"/>
    <col min="8726" max="8726" width="12.28515625" style="118" bestFit="1" customWidth="1"/>
    <col min="8727" max="8727" width="9.28515625" style="118" bestFit="1" customWidth="1"/>
    <col min="8728" max="8728" width="12" style="118" bestFit="1" customWidth="1"/>
    <col min="8729" max="8729" width="9.28515625" style="118" bestFit="1" customWidth="1"/>
    <col min="8730" max="8730" width="12" style="118" bestFit="1" customWidth="1"/>
    <col min="8731" max="8731" width="11.85546875" style="118" bestFit="1" customWidth="1"/>
    <col min="8732" max="8964" width="9.140625" style="118"/>
    <col min="8965" max="8965" width="15.7109375" style="118" customWidth="1"/>
    <col min="8966" max="8967" width="13.28515625" style="118" customWidth="1"/>
    <col min="8968" max="8969" width="11.85546875" style="118" customWidth="1"/>
    <col min="8970" max="8970" width="13.28515625" style="118" customWidth="1"/>
    <col min="8971" max="8972" width="9.28515625" style="118" bestFit="1" customWidth="1"/>
    <col min="8973" max="8973" width="12.28515625" style="118" bestFit="1" customWidth="1"/>
    <col min="8974" max="8978" width="9.28515625" style="118" bestFit="1" customWidth="1"/>
    <col min="8979" max="8979" width="11" style="118" customWidth="1"/>
    <col min="8980" max="8980" width="11.140625" style="118" customWidth="1"/>
    <col min="8981" max="8981" width="11.5703125" style="118" customWidth="1"/>
    <col min="8982" max="8982" width="12.28515625" style="118" bestFit="1" customWidth="1"/>
    <col min="8983" max="8983" width="9.28515625" style="118" bestFit="1" customWidth="1"/>
    <col min="8984" max="8984" width="12" style="118" bestFit="1" customWidth="1"/>
    <col min="8985" max="8985" width="9.28515625" style="118" bestFit="1" customWidth="1"/>
    <col min="8986" max="8986" width="12" style="118" bestFit="1" customWidth="1"/>
    <col min="8987" max="8987" width="11.85546875" style="118" bestFit="1" customWidth="1"/>
    <col min="8988" max="9220" width="9.140625" style="118"/>
    <col min="9221" max="9221" width="15.7109375" style="118" customWidth="1"/>
    <col min="9222" max="9223" width="13.28515625" style="118" customWidth="1"/>
    <col min="9224" max="9225" width="11.85546875" style="118" customWidth="1"/>
    <col min="9226" max="9226" width="13.28515625" style="118" customWidth="1"/>
    <col min="9227" max="9228" width="9.28515625" style="118" bestFit="1" customWidth="1"/>
    <col min="9229" max="9229" width="12.28515625" style="118" bestFit="1" customWidth="1"/>
    <col min="9230" max="9234" width="9.28515625" style="118" bestFit="1" customWidth="1"/>
    <col min="9235" max="9235" width="11" style="118" customWidth="1"/>
    <col min="9236" max="9236" width="11.140625" style="118" customWidth="1"/>
    <col min="9237" max="9237" width="11.5703125" style="118" customWidth="1"/>
    <col min="9238" max="9238" width="12.28515625" style="118" bestFit="1" customWidth="1"/>
    <col min="9239" max="9239" width="9.28515625" style="118" bestFit="1" customWidth="1"/>
    <col min="9240" max="9240" width="12" style="118" bestFit="1" customWidth="1"/>
    <col min="9241" max="9241" width="9.28515625" style="118" bestFit="1" customWidth="1"/>
    <col min="9242" max="9242" width="12" style="118" bestFit="1" customWidth="1"/>
    <col min="9243" max="9243" width="11.85546875" style="118" bestFit="1" customWidth="1"/>
    <col min="9244" max="9476" width="9.140625" style="118"/>
    <col min="9477" max="9477" width="15.7109375" style="118" customWidth="1"/>
    <col min="9478" max="9479" width="13.28515625" style="118" customWidth="1"/>
    <col min="9480" max="9481" width="11.85546875" style="118" customWidth="1"/>
    <col min="9482" max="9482" width="13.28515625" style="118" customWidth="1"/>
    <col min="9483" max="9484" width="9.28515625" style="118" bestFit="1" customWidth="1"/>
    <col min="9485" max="9485" width="12.28515625" style="118" bestFit="1" customWidth="1"/>
    <col min="9486" max="9490" width="9.28515625" style="118" bestFit="1" customWidth="1"/>
    <col min="9491" max="9491" width="11" style="118" customWidth="1"/>
    <col min="9492" max="9492" width="11.140625" style="118" customWidth="1"/>
    <col min="9493" max="9493" width="11.5703125" style="118" customWidth="1"/>
    <col min="9494" max="9494" width="12.28515625" style="118" bestFit="1" customWidth="1"/>
    <col min="9495" max="9495" width="9.28515625" style="118" bestFit="1" customWidth="1"/>
    <col min="9496" max="9496" width="12" style="118" bestFit="1" customWidth="1"/>
    <col min="9497" max="9497" width="9.28515625" style="118" bestFit="1" customWidth="1"/>
    <col min="9498" max="9498" width="12" style="118" bestFit="1" customWidth="1"/>
    <col min="9499" max="9499" width="11.85546875" style="118" bestFit="1" customWidth="1"/>
    <col min="9500" max="9732" width="9.140625" style="118"/>
    <col min="9733" max="9733" width="15.7109375" style="118" customWidth="1"/>
    <col min="9734" max="9735" width="13.28515625" style="118" customWidth="1"/>
    <col min="9736" max="9737" width="11.85546875" style="118" customWidth="1"/>
    <col min="9738" max="9738" width="13.28515625" style="118" customWidth="1"/>
    <col min="9739" max="9740" width="9.28515625" style="118" bestFit="1" customWidth="1"/>
    <col min="9741" max="9741" width="12.28515625" style="118" bestFit="1" customWidth="1"/>
    <col min="9742" max="9746" width="9.28515625" style="118" bestFit="1" customWidth="1"/>
    <col min="9747" max="9747" width="11" style="118" customWidth="1"/>
    <col min="9748" max="9748" width="11.140625" style="118" customWidth="1"/>
    <col min="9749" max="9749" width="11.5703125" style="118" customWidth="1"/>
    <col min="9750" max="9750" width="12.28515625" style="118" bestFit="1" customWidth="1"/>
    <col min="9751" max="9751" width="9.28515625" style="118" bestFit="1" customWidth="1"/>
    <col min="9752" max="9752" width="12" style="118" bestFit="1" customWidth="1"/>
    <col min="9753" max="9753" width="9.28515625" style="118" bestFit="1" customWidth="1"/>
    <col min="9754" max="9754" width="12" style="118" bestFit="1" customWidth="1"/>
    <col min="9755" max="9755" width="11.85546875" style="118" bestFit="1" customWidth="1"/>
    <col min="9756" max="9988" width="9.140625" style="118"/>
    <col min="9989" max="9989" width="15.7109375" style="118" customWidth="1"/>
    <col min="9990" max="9991" width="13.28515625" style="118" customWidth="1"/>
    <col min="9992" max="9993" width="11.85546875" style="118" customWidth="1"/>
    <col min="9994" max="9994" width="13.28515625" style="118" customWidth="1"/>
    <col min="9995" max="9996" width="9.28515625" style="118" bestFit="1" customWidth="1"/>
    <col min="9997" max="9997" width="12.28515625" style="118" bestFit="1" customWidth="1"/>
    <col min="9998" max="10002" width="9.28515625" style="118" bestFit="1" customWidth="1"/>
    <col min="10003" max="10003" width="11" style="118" customWidth="1"/>
    <col min="10004" max="10004" width="11.140625" style="118" customWidth="1"/>
    <col min="10005" max="10005" width="11.5703125" style="118" customWidth="1"/>
    <col min="10006" max="10006" width="12.28515625" style="118" bestFit="1" customWidth="1"/>
    <col min="10007" max="10007" width="9.28515625" style="118" bestFit="1" customWidth="1"/>
    <col min="10008" max="10008" width="12" style="118" bestFit="1" customWidth="1"/>
    <col min="10009" max="10009" width="9.28515625" style="118" bestFit="1" customWidth="1"/>
    <col min="10010" max="10010" width="12" style="118" bestFit="1" customWidth="1"/>
    <col min="10011" max="10011" width="11.85546875" style="118" bestFit="1" customWidth="1"/>
    <col min="10012" max="10244" width="9.140625" style="118"/>
    <col min="10245" max="10245" width="15.7109375" style="118" customWidth="1"/>
    <col min="10246" max="10247" width="13.28515625" style="118" customWidth="1"/>
    <col min="10248" max="10249" width="11.85546875" style="118" customWidth="1"/>
    <col min="10250" max="10250" width="13.28515625" style="118" customWidth="1"/>
    <col min="10251" max="10252" width="9.28515625" style="118" bestFit="1" customWidth="1"/>
    <col min="10253" max="10253" width="12.28515625" style="118" bestFit="1" customWidth="1"/>
    <col min="10254" max="10258" width="9.28515625" style="118" bestFit="1" customWidth="1"/>
    <col min="10259" max="10259" width="11" style="118" customWidth="1"/>
    <col min="10260" max="10260" width="11.140625" style="118" customWidth="1"/>
    <col min="10261" max="10261" width="11.5703125" style="118" customWidth="1"/>
    <col min="10262" max="10262" width="12.28515625" style="118" bestFit="1" customWidth="1"/>
    <col min="10263" max="10263" width="9.28515625" style="118" bestFit="1" customWidth="1"/>
    <col min="10264" max="10264" width="12" style="118" bestFit="1" customWidth="1"/>
    <col min="10265" max="10265" width="9.28515625" style="118" bestFit="1" customWidth="1"/>
    <col min="10266" max="10266" width="12" style="118" bestFit="1" customWidth="1"/>
    <col min="10267" max="10267" width="11.85546875" style="118" bestFit="1" customWidth="1"/>
    <col min="10268" max="10500" width="9.140625" style="118"/>
    <col min="10501" max="10501" width="15.7109375" style="118" customWidth="1"/>
    <col min="10502" max="10503" width="13.28515625" style="118" customWidth="1"/>
    <col min="10504" max="10505" width="11.85546875" style="118" customWidth="1"/>
    <col min="10506" max="10506" width="13.28515625" style="118" customWidth="1"/>
    <col min="10507" max="10508" width="9.28515625" style="118" bestFit="1" customWidth="1"/>
    <col min="10509" max="10509" width="12.28515625" style="118" bestFit="1" customWidth="1"/>
    <col min="10510" max="10514" width="9.28515625" style="118" bestFit="1" customWidth="1"/>
    <col min="10515" max="10515" width="11" style="118" customWidth="1"/>
    <col min="10516" max="10516" width="11.140625" style="118" customWidth="1"/>
    <col min="10517" max="10517" width="11.5703125" style="118" customWidth="1"/>
    <col min="10518" max="10518" width="12.28515625" style="118" bestFit="1" customWidth="1"/>
    <col min="10519" max="10519" width="9.28515625" style="118" bestFit="1" customWidth="1"/>
    <col min="10520" max="10520" width="12" style="118" bestFit="1" customWidth="1"/>
    <col min="10521" max="10521" width="9.28515625" style="118" bestFit="1" customWidth="1"/>
    <col min="10522" max="10522" width="12" style="118" bestFit="1" customWidth="1"/>
    <col min="10523" max="10523" width="11.85546875" style="118" bestFit="1" customWidth="1"/>
    <col min="10524" max="10756" width="9.140625" style="118"/>
    <col min="10757" max="10757" width="15.7109375" style="118" customWidth="1"/>
    <col min="10758" max="10759" width="13.28515625" style="118" customWidth="1"/>
    <col min="10760" max="10761" width="11.85546875" style="118" customWidth="1"/>
    <col min="10762" max="10762" width="13.28515625" style="118" customWidth="1"/>
    <col min="10763" max="10764" width="9.28515625" style="118" bestFit="1" customWidth="1"/>
    <col min="10765" max="10765" width="12.28515625" style="118" bestFit="1" customWidth="1"/>
    <col min="10766" max="10770" width="9.28515625" style="118" bestFit="1" customWidth="1"/>
    <col min="10771" max="10771" width="11" style="118" customWidth="1"/>
    <col min="10772" max="10772" width="11.140625" style="118" customWidth="1"/>
    <col min="10773" max="10773" width="11.5703125" style="118" customWidth="1"/>
    <col min="10774" max="10774" width="12.28515625" style="118" bestFit="1" customWidth="1"/>
    <col min="10775" max="10775" width="9.28515625" style="118" bestFit="1" customWidth="1"/>
    <col min="10776" max="10776" width="12" style="118" bestFit="1" customWidth="1"/>
    <col min="10777" max="10777" width="9.28515625" style="118" bestFit="1" customWidth="1"/>
    <col min="10778" max="10778" width="12" style="118" bestFit="1" customWidth="1"/>
    <col min="10779" max="10779" width="11.85546875" style="118" bestFit="1" customWidth="1"/>
    <col min="10780" max="11012" width="9.140625" style="118"/>
    <col min="11013" max="11013" width="15.7109375" style="118" customWidth="1"/>
    <col min="11014" max="11015" width="13.28515625" style="118" customWidth="1"/>
    <col min="11016" max="11017" width="11.85546875" style="118" customWidth="1"/>
    <col min="11018" max="11018" width="13.28515625" style="118" customWidth="1"/>
    <col min="11019" max="11020" width="9.28515625" style="118" bestFit="1" customWidth="1"/>
    <col min="11021" max="11021" width="12.28515625" style="118" bestFit="1" customWidth="1"/>
    <col min="11022" max="11026" width="9.28515625" style="118" bestFit="1" customWidth="1"/>
    <col min="11027" max="11027" width="11" style="118" customWidth="1"/>
    <col min="11028" max="11028" width="11.140625" style="118" customWidth="1"/>
    <col min="11029" max="11029" width="11.5703125" style="118" customWidth="1"/>
    <col min="11030" max="11030" width="12.28515625" style="118" bestFit="1" customWidth="1"/>
    <col min="11031" max="11031" width="9.28515625" style="118" bestFit="1" customWidth="1"/>
    <col min="11032" max="11032" width="12" style="118" bestFit="1" customWidth="1"/>
    <col min="11033" max="11033" width="9.28515625" style="118" bestFit="1" customWidth="1"/>
    <col min="11034" max="11034" width="12" style="118" bestFit="1" customWidth="1"/>
    <col min="11035" max="11035" width="11.85546875" style="118" bestFit="1" customWidth="1"/>
    <col min="11036" max="11268" width="9.140625" style="118"/>
    <col min="11269" max="11269" width="15.7109375" style="118" customWidth="1"/>
    <col min="11270" max="11271" width="13.28515625" style="118" customWidth="1"/>
    <col min="11272" max="11273" width="11.85546875" style="118" customWidth="1"/>
    <col min="11274" max="11274" width="13.28515625" style="118" customWidth="1"/>
    <col min="11275" max="11276" width="9.28515625" style="118" bestFit="1" customWidth="1"/>
    <col min="11277" max="11277" width="12.28515625" style="118" bestFit="1" customWidth="1"/>
    <col min="11278" max="11282" width="9.28515625" style="118" bestFit="1" customWidth="1"/>
    <col min="11283" max="11283" width="11" style="118" customWidth="1"/>
    <col min="11284" max="11284" width="11.140625" style="118" customWidth="1"/>
    <col min="11285" max="11285" width="11.5703125" style="118" customWidth="1"/>
    <col min="11286" max="11286" width="12.28515625" style="118" bestFit="1" customWidth="1"/>
    <col min="11287" max="11287" width="9.28515625" style="118" bestFit="1" customWidth="1"/>
    <col min="11288" max="11288" width="12" style="118" bestFit="1" customWidth="1"/>
    <col min="11289" max="11289" width="9.28515625" style="118" bestFit="1" customWidth="1"/>
    <col min="11290" max="11290" width="12" style="118" bestFit="1" customWidth="1"/>
    <col min="11291" max="11291" width="11.85546875" style="118" bestFit="1" customWidth="1"/>
    <col min="11292" max="11524" width="9.140625" style="118"/>
    <col min="11525" max="11525" width="15.7109375" style="118" customWidth="1"/>
    <col min="11526" max="11527" width="13.28515625" style="118" customWidth="1"/>
    <col min="11528" max="11529" width="11.85546875" style="118" customWidth="1"/>
    <col min="11530" max="11530" width="13.28515625" style="118" customWidth="1"/>
    <col min="11531" max="11532" width="9.28515625" style="118" bestFit="1" customWidth="1"/>
    <col min="11533" max="11533" width="12.28515625" style="118" bestFit="1" customWidth="1"/>
    <col min="11534" max="11538" width="9.28515625" style="118" bestFit="1" customWidth="1"/>
    <col min="11539" max="11539" width="11" style="118" customWidth="1"/>
    <col min="11540" max="11540" width="11.140625" style="118" customWidth="1"/>
    <col min="11541" max="11541" width="11.5703125" style="118" customWidth="1"/>
    <col min="11542" max="11542" width="12.28515625" style="118" bestFit="1" customWidth="1"/>
    <col min="11543" max="11543" width="9.28515625" style="118" bestFit="1" customWidth="1"/>
    <col min="11544" max="11544" width="12" style="118" bestFit="1" customWidth="1"/>
    <col min="11545" max="11545" width="9.28515625" style="118" bestFit="1" customWidth="1"/>
    <col min="11546" max="11546" width="12" style="118" bestFit="1" customWidth="1"/>
    <col min="11547" max="11547" width="11.85546875" style="118" bestFit="1" customWidth="1"/>
    <col min="11548" max="11780" width="9.140625" style="118"/>
    <col min="11781" max="11781" width="15.7109375" style="118" customWidth="1"/>
    <col min="11782" max="11783" width="13.28515625" style="118" customWidth="1"/>
    <col min="11784" max="11785" width="11.85546875" style="118" customWidth="1"/>
    <col min="11786" max="11786" width="13.28515625" style="118" customWidth="1"/>
    <col min="11787" max="11788" width="9.28515625" style="118" bestFit="1" customWidth="1"/>
    <col min="11789" max="11789" width="12.28515625" style="118" bestFit="1" customWidth="1"/>
    <col min="11790" max="11794" width="9.28515625" style="118" bestFit="1" customWidth="1"/>
    <col min="11795" max="11795" width="11" style="118" customWidth="1"/>
    <col min="11796" max="11796" width="11.140625" style="118" customWidth="1"/>
    <col min="11797" max="11797" width="11.5703125" style="118" customWidth="1"/>
    <col min="11798" max="11798" width="12.28515625" style="118" bestFit="1" customWidth="1"/>
    <col min="11799" max="11799" width="9.28515625" style="118" bestFit="1" customWidth="1"/>
    <col min="11800" max="11800" width="12" style="118" bestFit="1" customWidth="1"/>
    <col min="11801" max="11801" width="9.28515625" style="118" bestFit="1" customWidth="1"/>
    <col min="11802" max="11802" width="12" style="118" bestFit="1" customWidth="1"/>
    <col min="11803" max="11803" width="11.85546875" style="118" bestFit="1" customWidth="1"/>
    <col min="11804" max="12036" width="9.140625" style="118"/>
    <col min="12037" max="12037" width="15.7109375" style="118" customWidth="1"/>
    <col min="12038" max="12039" width="13.28515625" style="118" customWidth="1"/>
    <col min="12040" max="12041" width="11.85546875" style="118" customWidth="1"/>
    <col min="12042" max="12042" width="13.28515625" style="118" customWidth="1"/>
    <col min="12043" max="12044" width="9.28515625" style="118" bestFit="1" customWidth="1"/>
    <col min="12045" max="12045" width="12.28515625" style="118" bestFit="1" customWidth="1"/>
    <col min="12046" max="12050" width="9.28515625" style="118" bestFit="1" customWidth="1"/>
    <col min="12051" max="12051" width="11" style="118" customWidth="1"/>
    <col min="12052" max="12052" width="11.140625" style="118" customWidth="1"/>
    <col min="12053" max="12053" width="11.5703125" style="118" customWidth="1"/>
    <col min="12054" max="12054" width="12.28515625" style="118" bestFit="1" customWidth="1"/>
    <col min="12055" max="12055" width="9.28515625" style="118" bestFit="1" customWidth="1"/>
    <col min="12056" max="12056" width="12" style="118" bestFit="1" customWidth="1"/>
    <col min="12057" max="12057" width="9.28515625" style="118" bestFit="1" customWidth="1"/>
    <col min="12058" max="12058" width="12" style="118" bestFit="1" customWidth="1"/>
    <col min="12059" max="12059" width="11.85546875" style="118" bestFit="1" customWidth="1"/>
    <col min="12060" max="12292" width="9.140625" style="118"/>
    <col min="12293" max="12293" width="15.7109375" style="118" customWidth="1"/>
    <col min="12294" max="12295" width="13.28515625" style="118" customWidth="1"/>
    <col min="12296" max="12297" width="11.85546875" style="118" customWidth="1"/>
    <col min="12298" max="12298" width="13.28515625" style="118" customWidth="1"/>
    <col min="12299" max="12300" width="9.28515625" style="118" bestFit="1" customWidth="1"/>
    <col min="12301" max="12301" width="12.28515625" style="118" bestFit="1" customWidth="1"/>
    <col min="12302" max="12306" width="9.28515625" style="118" bestFit="1" customWidth="1"/>
    <col min="12307" max="12307" width="11" style="118" customWidth="1"/>
    <col min="12308" max="12308" width="11.140625" style="118" customWidth="1"/>
    <col min="12309" max="12309" width="11.5703125" style="118" customWidth="1"/>
    <col min="12310" max="12310" width="12.28515625" style="118" bestFit="1" customWidth="1"/>
    <col min="12311" max="12311" width="9.28515625" style="118" bestFit="1" customWidth="1"/>
    <col min="12312" max="12312" width="12" style="118" bestFit="1" customWidth="1"/>
    <col min="12313" max="12313" width="9.28515625" style="118" bestFit="1" customWidth="1"/>
    <col min="12314" max="12314" width="12" style="118" bestFit="1" customWidth="1"/>
    <col min="12315" max="12315" width="11.85546875" style="118" bestFit="1" customWidth="1"/>
    <col min="12316" max="12548" width="9.140625" style="118"/>
    <col min="12549" max="12549" width="15.7109375" style="118" customWidth="1"/>
    <col min="12550" max="12551" width="13.28515625" style="118" customWidth="1"/>
    <col min="12552" max="12553" width="11.85546875" style="118" customWidth="1"/>
    <col min="12554" max="12554" width="13.28515625" style="118" customWidth="1"/>
    <col min="12555" max="12556" width="9.28515625" style="118" bestFit="1" customWidth="1"/>
    <col min="12557" max="12557" width="12.28515625" style="118" bestFit="1" customWidth="1"/>
    <col min="12558" max="12562" width="9.28515625" style="118" bestFit="1" customWidth="1"/>
    <col min="12563" max="12563" width="11" style="118" customWidth="1"/>
    <col min="12564" max="12564" width="11.140625" style="118" customWidth="1"/>
    <col min="12565" max="12565" width="11.5703125" style="118" customWidth="1"/>
    <col min="12566" max="12566" width="12.28515625" style="118" bestFit="1" customWidth="1"/>
    <col min="12567" max="12567" width="9.28515625" style="118" bestFit="1" customWidth="1"/>
    <col min="12568" max="12568" width="12" style="118" bestFit="1" customWidth="1"/>
    <col min="12569" max="12569" width="9.28515625" style="118" bestFit="1" customWidth="1"/>
    <col min="12570" max="12570" width="12" style="118" bestFit="1" customWidth="1"/>
    <col min="12571" max="12571" width="11.85546875" style="118" bestFit="1" customWidth="1"/>
    <col min="12572" max="12804" width="9.140625" style="118"/>
    <col min="12805" max="12805" width="15.7109375" style="118" customWidth="1"/>
    <col min="12806" max="12807" width="13.28515625" style="118" customWidth="1"/>
    <col min="12808" max="12809" width="11.85546875" style="118" customWidth="1"/>
    <col min="12810" max="12810" width="13.28515625" style="118" customWidth="1"/>
    <col min="12811" max="12812" width="9.28515625" style="118" bestFit="1" customWidth="1"/>
    <col min="12813" max="12813" width="12.28515625" style="118" bestFit="1" customWidth="1"/>
    <col min="12814" max="12818" width="9.28515625" style="118" bestFit="1" customWidth="1"/>
    <col min="12819" max="12819" width="11" style="118" customWidth="1"/>
    <col min="12820" max="12820" width="11.140625" style="118" customWidth="1"/>
    <col min="12821" max="12821" width="11.5703125" style="118" customWidth="1"/>
    <col min="12822" max="12822" width="12.28515625" style="118" bestFit="1" customWidth="1"/>
    <col min="12823" max="12823" width="9.28515625" style="118" bestFit="1" customWidth="1"/>
    <col min="12824" max="12824" width="12" style="118" bestFit="1" customWidth="1"/>
    <col min="12825" max="12825" width="9.28515625" style="118" bestFit="1" customWidth="1"/>
    <col min="12826" max="12826" width="12" style="118" bestFit="1" customWidth="1"/>
    <col min="12827" max="12827" width="11.85546875" style="118" bestFit="1" customWidth="1"/>
    <col min="12828" max="13060" width="9.140625" style="118"/>
    <col min="13061" max="13061" width="15.7109375" style="118" customWidth="1"/>
    <col min="13062" max="13063" width="13.28515625" style="118" customWidth="1"/>
    <col min="13064" max="13065" width="11.85546875" style="118" customWidth="1"/>
    <col min="13066" max="13066" width="13.28515625" style="118" customWidth="1"/>
    <col min="13067" max="13068" width="9.28515625" style="118" bestFit="1" customWidth="1"/>
    <col min="13069" max="13069" width="12.28515625" style="118" bestFit="1" customWidth="1"/>
    <col min="13070" max="13074" width="9.28515625" style="118" bestFit="1" customWidth="1"/>
    <col min="13075" max="13075" width="11" style="118" customWidth="1"/>
    <col min="13076" max="13076" width="11.140625" style="118" customWidth="1"/>
    <col min="13077" max="13077" width="11.5703125" style="118" customWidth="1"/>
    <col min="13078" max="13078" width="12.28515625" style="118" bestFit="1" customWidth="1"/>
    <col min="13079" max="13079" width="9.28515625" style="118" bestFit="1" customWidth="1"/>
    <col min="13080" max="13080" width="12" style="118" bestFit="1" customWidth="1"/>
    <col min="13081" max="13081" width="9.28515625" style="118" bestFit="1" customWidth="1"/>
    <col min="13082" max="13082" width="12" style="118" bestFit="1" customWidth="1"/>
    <col min="13083" max="13083" width="11.85546875" style="118" bestFit="1" customWidth="1"/>
    <col min="13084" max="13316" width="9.140625" style="118"/>
    <col min="13317" max="13317" width="15.7109375" style="118" customWidth="1"/>
    <col min="13318" max="13319" width="13.28515625" style="118" customWidth="1"/>
    <col min="13320" max="13321" width="11.85546875" style="118" customWidth="1"/>
    <col min="13322" max="13322" width="13.28515625" style="118" customWidth="1"/>
    <col min="13323" max="13324" width="9.28515625" style="118" bestFit="1" customWidth="1"/>
    <col min="13325" max="13325" width="12.28515625" style="118" bestFit="1" customWidth="1"/>
    <col min="13326" max="13330" width="9.28515625" style="118" bestFit="1" customWidth="1"/>
    <col min="13331" max="13331" width="11" style="118" customWidth="1"/>
    <col min="13332" max="13332" width="11.140625" style="118" customWidth="1"/>
    <col min="13333" max="13333" width="11.5703125" style="118" customWidth="1"/>
    <col min="13334" max="13334" width="12.28515625" style="118" bestFit="1" customWidth="1"/>
    <col min="13335" max="13335" width="9.28515625" style="118" bestFit="1" customWidth="1"/>
    <col min="13336" max="13336" width="12" style="118" bestFit="1" customWidth="1"/>
    <col min="13337" max="13337" width="9.28515625" style="118" bestFit="1" customWidth="1"/>
    <col min="13338" max="13338" width="12" style="118" bestFit="1" customWidth="1"/>
    <col min="13339" max="13339" width="11.85546875" style="118" bestFit="1" customWidth="1"/>
    <col min="13340" max="13572" width="9.140625" style="118"/>
    <col min="13573" max="13573" width="15.7109375" style="118" customWidth="1"/>
    <col min="13574" max="13575" width="13.28515625" style="118" customWidth="1"/>
    <col min="13576" max="13577" width="11.85546875" style="118" customWidth="1"/>
    <col min="13578" max="13578" width="13.28515625" style="118" customWidth="1"/>
    <col min="13579" max="13580" width="9.28515625" style="118" bestFit="1" customWidth="1"/>
    <col min="13581" max="13581" width="12.28515625" style="118" bestFit="1" customWidth="1"/>
    <col min="13582" max="13586" width="9.28515625" style="118" bestFit="1" customWidth="1"/>
    <col min="13587" max="13587" width="11" style="118" customWidth="1"/>
    <col min="13588" max="13588" width="11.140625" style="118" customWidth="1"/>
    <col min="13589" max="13589" width="11.5703125" style="118" customWidth="1"/>
    <col min="13590" max="13590" width="12.28515625" style="118" bestFit="1" customWidth="1"/>
    <col min="13591" max="13591" width="9.28515625" style="118" bestFit="1" customWidth="1"/>
    <col min="13592" max="13592" width="12" style="118" bestFit="1" customWidth="1"/>
    <col min="13593" max="13593" width="9.28515625" style="118" bestFit="1" customWidth="1"/>
    <col min="13594" max="13594" width="12" style="118" bestFit="1" customWidth="1"/>
    <col min="13595" max="13595" width="11.85546875" style="118" bestFit="1" customWidth="1"/>
    <col min="13596" max="13828" width="9.140625" style="118"/>
    <col min="13829" max="13829" width="15.7109375" style="118" customWidth="1"/>
    <col min="13830" max="13831" width="13.28515625" style="118" customWidth="1"/>
    <col min="13832" max="13833" width="11.85546875" style="118" customWidth="1"/>
    <col min="13834" max="13834" width="13.28515625" style="118" customWidth="1"/>
    <col min="13835" max="13836" width="9.28515625" style="118" bestFit="1" customWidth="1"/>
    <col min="13837" max="13837" width="12.28515625" style="118" bestFit="1" customWidth="1"/>
    <col min="13838" max="13842" width="9.28515625" style="118" bestFit="1" customWidth="1"/>
    <col min="13843" max="13843" width="11" style="118" customWidth="1"/>
    <col min="13844" max="13844" width="11.140625" style="118" customWidth="1"/>
    <col min="13845" max="13845" width="11.5703125" style="118" customWidth="1"/>
    <col min="13846" max="13846" width="12.28515625" style="118" bestFit="1" customWidth="1"/>
    <col min="13847" max="13847" width="9.28515625" style="118" bestFit="1" customWidth="1"/>
    <col min="13848" max="13848" width="12" style="118" bestFit="1" customWidth="1"/>
    <col min="13849" max="13849" width="9.28515625" style="118" bestFit="1" customWidth="1"/>
    <col min="13850" max="13850" width="12" style="118" bestFit="1" customWidth="1"/>
    <col min="13851" max="13851" width="11.85546875" style="118" bestFit="1" customWidth="1"/>
    <col min="13852" max="14084" width="9.140625" style="118"/>
    <col min="14085" max="14085" width="15.7109375" style="118" customWidth="1"/>
    <col min="14086" max="14087" width="13.28515625" style="118" customWidth="1"/>
    <col min="14088" max="14089" width="11.85546875" style="118" customWidth="1"/>
    <col min="14090" max="14090" width="13.28515625" style="118" customWidth="1"/>
    <col min="14091" max="14092" width="9.28515625" style="118" bestFit="1" customWidth="1"/>
    <col min="14093" max="14093" width="12.28515625" style="118" bestFit="1" customWidth="1"/>
    <col min="14094" max="14098" width="9.28515625" style="118" bestFit="1" customWidth="1"/>
    <col min="14099" max="14099" width="11" style="118" customWidth="1"/>
    <col min="14100" max="14100" width="11.140625" style="118" customWidth="1"/>
    <col min="14101" max="14101" width="11.5703125" style="118" customWidth="1"/>
    <col min="14102" max="14102" width="12.28515625" style="118" bestFit="1" customWidth="1"/>
    <col min="14103" max="14103" width="9.28515625" style="118" bestFit="1" customWidth="1"/>
    <col min="14104" max="14104" width="12" style="118" bestFit="1" customWidth="1"/>
    <col min="14105" max="14105" width="9.28515625" style="118" bestFit="1" customWidth="1"/>
    <col min="14106" max="14106" width="12" style="118" bestFit="1" customWidth="1"/>
    <col min="14107" max="14107" width="11.85546875" style="118" bestFit="1" customWidth="1"/>
    <col min="14108" max="14340" width="9.140625" style="118"/>
    <col min="14341" max="14341" width="15.7109375" style="118" customWidth="1"/>
    <col min="14342" max="14343" width="13.28515625" style="118" customWidth="1"/>
    <col min="14344" max="14345" width="11.85546875" style="118" customWidth="1"/>
    <col min="14346" max="14346" width="13.28515625" style="118" customWidth="1"/>
    <col min="14347" max="14348" width="9.28515625" style="118" bestFit="1" customWidth="1"/>
    <col min="14349" max="14349" width="12.28515625" style="118" bestFit="1" customWidth="1"/>
    <col min="14350" max="14354" width="9.28515625" style="118" bestFit="1" customWidth="1"/>
    <col min="14355" max="14355" width="11" style="118" customWidth="1"/>
    <col min="14356" max="14356" width="11.140625" style="118" customWidth="1"/>
    <col min="14357" max="14357" width="11.5703125" style="118" customWidth="1"/>
    <col min="14358" max="14358" width="12.28515625" style="118" bestFit="1" customWidth="1"/>
    <col min="14359" max="14359" width="9.28515625" style="118" bestFit="1" customWidth="1"/>
    <col min="14360" max="14360" width="12" style="118" bestFit="1" customWidth="1"/>
    <col min="14361" max="14361" width="9.28515625" style="118" bestFit="1" customWidth="1"/>
    <col min="14362" max="14362" width="12" style="118" bestFit="1" customWidth="1"/>
    <col min="14363" max="14363" width="11.85546875" style="118" bestFit="1" customWidth="1"/>
    <col min="14364" max="14596" width="9.140625" style="118"/>
    <col min="14597" max="14597" width="15.7109375" style="118" customWidth="1"/>
    <col min="14598" max="14599" width="13.28515625" style="118" customWidth="1"/>
    <col min="14600" max="14601" width="11.85546875" style="118" customWidth="1"/>
    <col min="14602" max="14602" width="13.28515625" style="118" customWidth="1"/>
    <col min="14603" max="14604" width="9.28515625" style="118" bestFit="1" customWidth="1"/>
    <col min="14605" max="14605" width="12.28515625" style="118" bestFit="1" customWidth="1"/>
    <col min="14606" max="14610" width="9.28515625" style="118" bestFit="1" customWidth="1"/>
    <col min="14611" max="14611" width="11" style="118" customWidth="1"/>
    <col min="14612" max="14612" width="11.140625" style="118" customWidth="1"/>
    <col min="14613" max="14613" width="11.5703125" style="118" customWidth="1"/>
    <col min="14614" max="14614" width="12.28515625" style="118" bestFit="1" customWidth="1"/>
    <col min="14615" max="14615" width="9.28515625" style="118" bestFit="1" customWidth="1"/>
    <col min="14616" max="14616" width="12" style="118" bestFit="1" customWidth="1"/>
    <col min="14617" max="14617" width="9.28515625" style="118" bestFit="1" customWidth="1"/>
    <col min="14618" max="14618" width="12" style="118" bestFit="1" customWidth="1"/>
    <col min="14619" max="14619" width="11.85546875" style="118" bestFit="1" customWidth="1"/>
    <col min="14620" max="14852" width="9.140625" style="118"/>
    <col min="14853" max="14853" width="15.7109375" style="118" customWidth="1"/>
    <col min="14854" max="14855" width="13.28515625" style="118" customWidth="1"/>
    <col min="14856" max="14857" width="11.85546875" style="118" customWidth="1"/>
    <col min="14858" max="14858" width="13.28515625" style="118" customWidth="1"/>
    <col min="14859" max="14860" width="9.28515625" style="118" bestFit="1" customWidth="1"/>
    <col min="14861" max="14861" width="12.28515625" style="118" bestFit="1" customWidth="1"/>
    <col min="14862" max="14866" width="9.28515625" style="118" bestFit="1" customWidth="1"/>
    <col min="14867" max="14867" width="11" style="118" customWidth="1"/>
    <col min="14868" max="14868" width="11.140625" style="118" customWidth="1"/>
    <col min="14869" max="14869" width="11.5703125" style="118" customWidth="1"/>
    <col min="14870" max="14870" width="12.28515625" style="118" bestFit="1" customWidth="1"/>
    <col min="14871" max="14871" width="9.28515625" style="118" bestFit="1" customWidth="1"/>
    <col min="14872" max="14872" width="12" style="118" bestFit="1" customWidth="1"/>
    <col min="14873" max="14873" width="9.28515625" style="118" bestFit="1" customWidth="1"/>
    <col min="14874" max="14874" width="12" style="118" bestFit="1" customWidth="1"/>
    <col min="14875" max="14875" width="11.85546875" style="118" bestFit="1" customWidth="1"/>
    <col min="14876" max="15108" width="9.140625" style="118"/>
    <col min="15109" max="15109" width="15.7109375" style="118" customWidth="1"/>
    <col min="15110" max="15111" width="13.28515625" style="118" customWidth="1"/>
    <col min="15112" max="15113" width="11.85546875" style="118" customWidth="1"/>
    <col min="15114" max="15114" width="13.28515625" style="118" customWidth="1"/>
    <col min="15115" max="15116" width="9.28515625" style="118" bestFit="1" customWidth="1"/>
    <col min="15117" max="15117" width="12.28515625" style="118" bestFit="1" customWidth="1"/>
    <col min="15118" max="15122" width="9.28515625" style="118" bestFit="1" customWidth="1"/>
    <col min="15123" max="15123" width="11" style="118" customWidth="1"/>
    <col min="15124" max="15124" width="11.140625" style="118" customWidth="1"/>
    <col min="15125" max="15125" width="11.5703125" style="118" customWidth="1"/>
    <col min="15126" max="15126" width="12.28515625" style="118" bestFit="1" customWidth="1"/>
    <col min="15127" max="15127" width="9.28515625" style="118" bestFit="1" customWidth="1"/>
    <col min="15128" max="15128" width="12" style="118" bestFit="1" customWidth="1"/>
    <col min="15129" max="15129" width="9.28515625" style="118" bestFit="1" customWidth="1"/>
    <col min="15130" max="15130" width="12" style="118" bestFit="1" customWidth="1"/>
    <col min="15131" max="15131" width="11.85546875" style="118" bestFit="1" customWidth="1"/>
    <col min="15132" max="15364" width="9.140625" style="118"/>
    <col min="15365" max="15365" width="15.7109375" style="118" customWidth="1"/>
    <col min="15366" max="15367" width="13.28515625" style="118" customWidth="1"/>
    <col min="15368" max="15369" width="11.85546875" style="118" customWidth="1"/>
    <col min="15370" max="15370" width="13.28515625" style="118" customWidth="1"/>
    <col min="15371" max="15372" width="9.28515625" style="118" bestFit="1" customWidth="1"/>
    <col min="15373" max="15373" width="12.28515625" style="118" bestFit="1" customWidth="1"/>
    <col min="15374" max="15378" width="9.28515625" style="118" bestFit="1" customWidth="1"/>
    <col min="15379" max="15379" width="11" style="118" customWidth="1"/>
    <col min="15380" max="15380" width="11.140625" style="118" customWidth="1"/>
    <col min="15381" max="15381" width="11.5703125" style="118" customWidth="1"/>
    <col min="15382" max="15382" width="12.28515625" style="118" bestFit="1" customWidth="1"/>
    <col min="15383" max="15383" width="9.28515625" style="118" bestFit="1" customWidth="1"/>
    <col min="15384" max="15384" width="12" style="118" bestFit="1" customWidth="1"/>
    <col min="15385" max="15385" width="9.28515625" style="118" bestFit="1" customWidth="1"/>
    <col min="15386" max="15386" width="12" style="118" bestFit="1" customWidth="1"/>
    <col min="15387" max="15387" width="11.85546875" style="118" bestFit="1" customWidth="1"/>
    <col min="15388" max="15620" width="9.140625" style="118"/>
    <col min="15621" max="15621" width="15.7109375" style="118" customWidth="1"/>
    <col min="15622" max="15623" width="13.28515625" style="118" customWidth="1"/>
    <col min="15624" max="15625" width="11.85546875" style="118" customWidth="1"/>
    <col min="15626" max="15626" width="13.28515625" style="118" customWidth="1"/>
    <col min="15627" max="15628" width="9.28515625" style="118" bestFit="1" customWidth="1"/>
    <col min="15629" max="15629" width="12.28515625" style="118" bestFit="1" customWidth="1"/>
    <col min="15630" max="15634" width="9.28515625" style="118" bestFit="1" customWidth="1"/>
    <col min="15635" max="15635" width="11" style="118" customWidth="1"/>
    <col min="15636" max="15636" width="11.140625" style="118" customWidth="1"/>
    <col min="15637" max="15637" width="11.5703125" style="118" customWidth="1"/>
    <col min="15638" max="15638" width="12.28515625" style="118" bestFit="1" customWidth="1"/>
    <col min="15639" max="15639" width="9.28515625" style="118" bestFit="1" customWidth="1"/>
    <col min="15640" max="15640" width="12" style="118" bestFit="1" customWidth="1"/>
    <col min="15641" max="15641" width="9.28515625" style="118" bestFit="1" customWidth="1"/>
    <col min="15642" max="15642" width="12" style="118" bestFit="1" customWidth="1"/>
    <col min="15643" max="15643" width="11.85546875" style="118" bestFit="1" customWidth="1"/>
    <col min="15644" max="15876" width="9.140625" style="118"/>
    <col min="15877" max="15877" width="15.7109375" style="118" customWidth="1"/>
    <col min="15878" max="15879" width="13.28515625" style="118" customWidth="1"/>
    <col min="15880" max="15881" width="11.85546875" style="118" customWidth="1"/>
    <col min="15882" max="15882" width="13.28515625" style="118" customWidth="1"/>
    <col min="15883" max="15884" width="9.28515625" style="118" bestFit="1" customWidth="1"/>
    <col min="15885" max="15885" width="12.28515625" style="118" bestFit="1" customWidth="1"/>
    <col min="15886" max="15890" width="9.28515625" style="118" bestFit="1" customWidth="1"/>
    <col min="15891" max="15891" width="11" style="118" customWidth="1"/>
    <col min="15892" max="15892" width="11.140625" style="118" customWidth="1"/>
    <col min="15893" max="15893" width="11.5703125" style="118" customWidth="1"/>
    <col min="15894" max="15894" width="12.28515625" style="118" bestFit="1" customWidth="1"/>
    <col min="15895" max="15895" width="9.28515625" style="118" bestFit="1" customWidth="1"/>
    <col min="15896" max="15896" width="12" style="118" bestFit="1" customWidth="1"/>
    <col min="15897" max="15897" width="9.28515625" style="118" bestFit="1" customWidth="1"/>
    <col min="15898" max="15898" width="12" style="118" bestFit="1" customWidth="1"/>
    <col min="15899" max="15899" width="11.85546875" style="118" bestFit="1" customWidth="1"/>
    <col min="15900" max="16132" width="9.140625" style="118"/>
    <col min="16133" max="16133" width="15.7109375" style="118" customWidth="1"/>
    <col min="16134" max="16135" width="13.28515625" style="118" customWidth="1"/>
    <col min="16136" max="16137" width="11.85546875" style="118" customWidth="1"/>
    <col min="16138" max="16138" width="13.28515625" style="118" customWidth="1"/>
    <col min="16139" max="16140" width="9.28515625" style="118" bestFit="1" customWidth="1"/>
    <col min="16141" max="16141" width="12.28515625" style="118" bestFit="1" customWidth="1"/>
    <col min="16142" max="16146" width="9.28515625" style="118" bestFit="1" customWidth="1"/>
    <col min="16147" max="16147" width="11" style="118" customWidth="1"/>
    <col min="16148" max="16148" width="11.140625" style="118" customWidth="1"/>
    <col min="16149" max="16149" width="11.5703125" style="118" customWidth="1"/>
    <col min="16150" max="16150" width="12.28515625" style="118" bestFit="1" customWidth="1"/>
    <col min="16151" max="16151" width="9.28515625" style="118" bestFit="1" customWidth="1"/>
    <col min="16152" max="16152" width="12" style="118" bestFit="1" customWidth="1"/>
    <col min="16153" max="16153" width="9.28515625" style="118" bestFit="1" customWidth="1"/>
    <col min="16154" max="16154" width="12" style="118" bestFit="1" customWidth="1"/>
    <col min="16155" max="16155" width="11.85546875" style="118" bestFit="1" customWidth="1"/>
    <col min="16156" max="16384" width="9.140625" style="118"/>
  </cols>
  <sheetData>
    <row r="1" spans="1:29" ht="22.5" customHeight="1">
      <c r="A1" s="744" t="s">
        <v>492</v>
      </c>
      <c r="B1" s="744"/>
      <c r="C1" s="744"/>
      <c r="D1" s="744"/>
      <c r="X1" s="747" t="s">
        <v>334</v>
      </c>
      <c r="Y1" s="747"/>
    </row>
    <row r="2" spans="1:29" ht="22.5" customHeight="1">
      <c r="A2" s="746" t="s">
        <v>335</v>
      </c>
      <c r="B2" s="746" t="s">
        <v>336</v>
      </c>
      <c r="C2" s="748" t="s">
        <v>337</v>
      </c>
      <c r="D2" s="748"/>
      <c r="E2" s="748"/>
      <c r="F2" s="748"/>
      <c r="G2" s="748"/>
      <c r="H2" s="746" t="s">
        <v>338</v>
      </c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745" t="s">
        <v>339</v>
      </c>
      <c r="Y2" s="745" t="s">
        <v>340</v>
      </c>
      <c r="Z2" s="745" t="s">
        <v>341</v>
      </c>
    </row>
    <row r="3" spans="1:29" ht="22.5" customHeight="1">
      <c r="A3" s="746"/>
      <c r="B3" s="746"/>
      <c r="C3" s="746" t="s">
        <v>342</v>
      </c>
      <c r="D3" s="746" t="s">
        <v>343</v>
      </c>
      <c r="E3" s="746" t="s">
        <v>344</v>
      </c>
      <c r="F3" s="746" t="s">
        <v>345</v>
      </c>
      <c r="G3" s="746" t="s">
        <v>469</v>
      </c>
      <c r="H3" s="746" t="s">
        <v>346</v>
      </c>
      <c r="I3" s="746"/>
      <c r="J3" s="746"/>
      <c r="K3" s="746" t="s">
        <v>470</v>
      </c>
      <c r="L3" s="746"/>
      <c r="M3" s="746"/>
      <c r="N3" s="746"/>
      <c r="O3" s="746"/>
      <c r="P3" s="746"/>
      <c r="Q3" s="749" t="s">
        <v>347</v>
      </c>
      <c r="R3" s="750"/>
      <c r="S3" s="750"/>
      <c r="T3" s="751"/>
      <c r="U3" s="752" t="s">
        <v>503</v>
      </c>
      <c r="V3" s="752" t="s">
        <v>504</v>
      </c>
      <c r="W3" s="746" t="s">
        <v>348</v>
      </c>
      <c r="X3" s="745"/>
      <c r="Y3" s="745"/>
      <c r="Z3" s="745"/>
    </row>
    <row r="4" spans="1:29" ht="74.25" customHeight="1">
      <c r="A4" s="746"/>
      <c r="B4" s="746"/>
      <c r="C4" s="746"/>
      <c r="D4" s="746"/>
      <c r="E4" s="746"/>
      <c r="F4" s="746"/>
      <c r="G4" s="746"/>
      <c r="H4" s="120" t="s">
        <v>471</v>
      </c>
      <c r="I4" s="120" t="s">
        <v>472</v>
      </c>
      <c r="J4" s="120" t="s">
        <v>349</v>
      </c>
      <c r="K4" s="120" t="s">
        <v>473</v>
      </c>
      <c r="L4" s="120" t="s">
        <v>350</v>
      </c>
      <c r="M4" s="120" t="s">
        <v>474</v>
      </c>
      <c r="N4" s="120" t="s">
        <v>351</v>
      </c>
      <c r="O4" s="120" t="s">
        <v>352</v>
      </c>
      <c r="P4" s="120" t="s">
        <v>353</v>
      </c>
      <c r="Q4" s="120" t="s">
        <v>354</v>
      </c>
      <c r="R4" s="120" t="s">
        <v>355</v>
      </c>
      <c r="S4" s="120" t="s">
        <v>356</v>
      </c>
      <c r="T4" s="179" t="s">
        <v>402</v>
      </c>
      <c r="U4" s="753"/>
      <c r="V4" s="753"/>
      <c r="W4" s="746"/>
      <c r="X4" s="745"/>
      <c r="Y4" s="745"/>
      <c r="Z4" s="745"/>
    </row>
    <row r="5" spans="1:29" ht="34.5" customHeight="1">
      <c r="A5" s="120">
        <v>1</v>
      </c>
      <c r="B5" s="121" t="s">
        <v>475</v>
      </c>
      <c r="C5" s="122"/>
      <c r="D5" s="123"/>
      <c r="E5" s="123">
        <v>1</v>
      </c>
      <c r="F5" s="123"/>
      <c r="G5" s="123"/>
      <c r="H5" s="124">
        <f>'South Andaman'!Y350+'South Andaman'!Y351</f>
        <v>0</v>
      </c>
      <c r="I5" s="124">
        <f>'South Andaman'!Y352+'South Andaman'!Y353</f>
        <v>0</v>
      </c>
      <c r="J5" s="124">
        <f>'South Andaman'!$Y$355+'South Andaman'!$Y$356+'South Andaman'!$Y$357+'South Andaman'!$Y$358</f>
        <v>0</v>
      </c>
      <c r="K5" s="124"/>
      <c r="L5" s="124"/>
      <c r="M5" s="124"/>
      <c r="N5" s="124"/>
      <c r="O5" s="124"/>
      <c r="P5" s="124"/>
      <c r="Q5" s="124"/>
      <c r="R5" s="124"/>
      <c r="S5" s="124"/>
      <c r="T5" s="124">
        <f>'South Andaman'!$AA$283</f>
        <v>1181</v>
      </c>
      <c r="U5" s="124"/>
      <c r="V5" s="124">
        <f>'South Andaman'!$AA$206</f>
        <v>0</v>
      </c>
      <c r="W5" s="123"/>
      <c r="X5" s="125">
        <f>'South Andaman'!$AB$402</f>
        <v>826.81680000000006</v>
      </c>
      <c r="Y5" s="125">
        <f>+[26]Sa!$AB$363</f>
        <v>0</v>
      </c>
      <c r="Z5" s="126">
        <f>+X5+Y5</f>
        <v>826.81680000000006</v>
      </c>
    </row>
    <row r="6" spans="1:29" ht="34.5" customHeight="1">
      <c r="A6" s="120">
        <v>2</v>
      </c>
      <c r="B6" s="121" t="s">
        <v>476</v>
      </c>
      <c r="C6" s="123"/>
      <c r="D6" s="123"/>
      <c r="E6" s="123">
        <v>1</v>
      </c>
      <c r="F6" s="127"/>
      <c r="G6" s="128"/>
      <c r="H6" s="124">
        <f>'North Andaman'!Y351+'North Andaman'!Y352</f>
        <v>0</v>
      </c>
      <c r="I6" s="124">
        <f>'North Andaman'!Y353+'North Andaman'!Y354</f>
        <v>0</v>
      </c>
      <c r="J6" s="124">
        <f>'North Andaman'!$Y$355+'North Andaman'!$Y$356+'North Andaman'!$Y$357+'North Andaman'!$Y$358</f>
        <v>0</v>
      </c>
      <c r="K6" s="124"/>
      <c r="L6" s="124"/>
      <c r="M6" s="124"/>
      <c r="N6" s="124"/>
      <c r="O6" s="124"/>
      <c r="P6" s="124"/>
      <c r="Q6" s="124"/>
      <c r="R6" s="124"/>
      <c r="S6" s="124"/>
      <c r="T6" s="124">
        <f>'North Andaman'!$AA$283</f>
        <v>845</v>
      </c>
      <c r="U6" s="124"/>
      <c r="V6" s="124">
        <f>'North Andaman'!$AA$206</f>
        <v>0</v>
      </c>
      <c r="W6" s="123"/>
      <c r="X6" s="125">
        <f>'North Andaman'!$AB$402</f>
        <v>680.00280000000009</v>
      </c>
      <c r="Y6" s="125">
        <f>+[26]Sa!$AB$363</f>
        <v>0</v>
      </c>
      <c r="Z6" s="126">
        <f t="shared" ref="Z6:Z7" si="0">+X6+Y6</f>
        <v>680.00280000000009</v>
      </c>
    </row>
    <row r="7" spans="1:29" ht="30" customHeight="1" thickBot="1">
      <c r="A7" s="120">
        <v>3</v>
      </c>
      <c r="B7" s="121" t="s">
        <v>477</v>
      </c>
      <c r="C7" s="123">
        <v>1</v>
      </c>
      <c r="D7" s="123"/>
      <c r="E7" s="123">
        <v>1</v>
      </c>
      <c r="F7" s="127"/>
      <c r="G7" s="128"/>
      <c r="H7" s="124">
        <f>Nicobar!Y352+Nicobar!Y353</f>
        <v>0</v>
      </c>
      <c r="I7" s="124">
        <f>Nicobar!Y354+Nicobar!Y355</f>
        <v>0</v>
      </c>
      <c r="J7" s="124">
        <f>Nicobar!$Y$355+Nicobar!$Y$356+Nicobar!$Y$357+Nicobar!$Y$358</f>
        <v>0</v>
      </c>
      <c r="K7" s="124"/>
      <c r="L7" s="124"/>
      <c r="M7" s="124"/>
      <c r="N7" s="124"/>
      <c r="O7" s="124"/>
      <c r="P7" s="124"/>
      <c r="Q7" s="124"/>
      <c r="R7" s="124"/>
      <c r="S7" s="124"/>
      <c r="T7" s="124">
        <f>Nicobar!$AA$283</f>
        <v>308</v>
      </c>
      <c r="U7" s="124"/>
      <c r="V7" s="124">
        <f>Nicobar!$AA$206</f>
        <v>0</v>
      </c>
      <c r="W7" s="123"/>
      <c r="X7" s="125">
        <f>Nicobar!$AB$402</f>
        <v>381.80086999999992</v>
      </c>
      <c r="Y7" s="125">
        <f>+[26]Sa!$AB$363</f>
        <v>0</v>
      </c>
      <c r="Z7" s="126">
        <f t="shared" si="0"/>
        <v>381.80086999999992</v>
      </c>
    </row>
    <row r="8" spans="1:29" ht="26.25" thickBot="1">
      <c r="A8" s="129"/>
      <c r="B8" s="130" t="s">
        <v>358</v>
      </c>
      <c r="C8" s="131">
        <f t="shared" ref="C8:Y8" si="1">SUM(C5:C7)</f>
        <v>1</v>
      </c>
      <c r="D8" s="131">
        <f t="shared" si="1"/>
        <v>0</v>
      </c>
      <c r="E8" s="131">
        <f t="shared" si="1"/>
        <v>3</v>
      </c>
      <c r="F8" s="131">
        <f t="shared" si="1"/>
        <v>0</v>
      </c>
      <c r="G8" s="131">
        <f t="shared" si="1"/>
        <v>0</v>
      </c>
      <c r="H8" s="131">
        <f t="shared" si="1"/>
        <v>0</v>
      </c>
      <c r="I8" s="131">
        <f t="shared" si="1"/>
        <v>0</v>
      </c>
      <c r="J8" s="131">
        <f t="shared" si="1"/>
        <v>0</v>
      </c>
      <c r="K8" s="131">
        <f t="shared" si="1"/>
        <v>0</v>
      </c>
      <c r="L8" s="131">
        <f t="shared" si="1"/>
        <v>0</v>
      </c>
      <c r="M8" s="131">
        <f t="shared" si="1"/>
        <v>0</v>
      </c>
      <c r="N8" s="131">
        <f t="shared" si="1"/>
        <v>0</v>
      </c>
      <c r="O8" s="131">
        <f t="shared" si="1"/>
        <v>0</v>
      </c>
      <c r="P8" s="131">
        <f t="shared" si="1"/>
        <v>0</v>
      </c>
      <c r="Q8" s="131">
        <f t="shared" si="1"/>
        <v>0</v>
      </c>
      <c r="R8" s="131">
        <f t="shared" si="1"/>
        <v>0</v>
      </c>
      <c r="S8" s="131">
        <f t="shared" si="1"/>
        <v>0</v>
      </c>
      <c r="T8" s="131">
        <f t="shared" ref="T8" si="2">SUM(T5:T7)</f>
        <v>2334</v>
      </c>
      <c r="U8" s="131">
        <f t="shared" ref="U8:V8" si="3">SUM(U5:U7)</f>
        <v>0</v>
      </c>
      <c r="V8" s="131">
        <f t="shared" si="3"/>
        <v>0</v>
      </c>
      <c r="W8" s="131"/>
      <c r="X8" s="132">
        <f>SUM(X5:X7)</f>
        <v>1888.6204700000003</v>
      </c>
      <c r="Y8" s="131">
        <f t="shared" si="1"/>
        <v>0</v>
      </c>
      <c r="Z8" s="133">
        <f>SUM(Z5:Z7)</f>
        <v>1888.6204700000003</v>
      </c>
    </row>
    <row r="9" spans="1:29" s="137" customFormat="1" ht="30.75" customHeight="1" thickBot="1">
      <c r="A9" s="738" t="s">
        <v>359</v>
      </c>
      <c r="B9" s="739"/>
      <c r="C9" s="739"/>
      <c r="D9" s="739"/>
      <c r="E9" s="739"/>
      <c r="F9" s="739"/>
      <c r="G9" s="739"/>
      <c r="H9" s="124">
        <f>'costing sheet'!Y354+'costing sheet'!Y355</f>
        <v>0</v>
      </c>
      <c r="I9" s="124">
        <f>'costing sheet'!Y356+'costing sheet'!Y357</f>
        <v>0</v>
      </c>
      <c r="J9" s="124">
        <f>'costing sheet'!$Y$355+'costing sheet'!$Y$356+'costing sheet'!$Y$357+'costing sheet'!$Y$358</f>
        <v>0</v>
      </c>
      <c r="K9" s="124"/>
      <c r="L9" s="124"/>
      <c r="M9" s="124"/>
      <c r="N9" s="124"/>
      <c r="O9" s="124"/>
      <c r="P9" s="124"/>
      <c r="Q9" s="124"/>
      <c r="R9" s="124"/>
      <c r="S9" s="124"/>
      <c r="T9" s="124">
        <f>'costing sheet'!$AA$283</f>
        <v>2334</v>
      </c>
      <c r="U9" s="124"/>
      <c r="V9" s="124">
        <f>'costing sheet'!$AA$206</f>
        <v>0</v>
      </c>
      <c r="W9" s="123"/>
      <c r="X9" s="125">
        <f>'costing sheet'!$AB$402</f>
        <v>1985.24947</v>
      </c>
      <c r="Y9" s="125">
        <f>+[26]Sa!$AB$363</f>
        <v>0</v>
      </c>
      <c r="Z9" s="134">
        <f>+X9+Y9</f>
        <v>1985.24947</v>
      </c>
      <c r="AA9" s="135">
        <f>Z9-Z8</f>
        <v>96.628999999999678</v>
      </c>
      <c r="AB9" s="136"/>
      <c r="AC9" s="136"/>
    </row>
    <row r="10" spans="1:29" s="140" customFormat="1" ht="33" customHeight="1" thickBot="1">
      <c r="A10" s="740" t="s">
        <v>360</v>
      </c>
      <c r="B10" s="741"/>
      <c r="C10" s="741"/>
      <c r="D10" s="741"/>
      <c r="E10" s="741"/>
      <c r="F10" s="741"/>
      <c r="G10" s="741"/>
      <c r="H10" s="138" t="str">
        <f>IF(H9&gt;0, H8/H$9," ")</f>
        <v xml:space="preserve"> </v>
      </c>
      <c r="I10" s="138" t="str">
        <f>IF(I9&gt;0, I8/I$9," ")</f>
        <v xml:space="preserve"> </v>
      </c>
      <c r="J10" s="138" t="str">
        <f>IF(J9&gt;0, J8/J$9," ")</f>
        <v xml:space="preserve"> </v>
      </c>
      <c r="K10" s="138" t="str">
        <f t="shared" ref="K10:Z10" si="4">IF(K9&gt;0, K8/K$9," ")</f>
        <v xml:space="preserve"> </v>
      </c>
      <c r="L10" s="138" t="str">
        <f t="shared" si="4"/>
        <v xml:space="preserve"> </v>
      </c>
      <c r="M10" s="138" t="str">
        <f t="shared" si="4"/>
        <v xml:space="preserve"> </v>
      </c>
      <c r="N10" s="138" t="str">
        <f t="shared" si="4"/>
        <v xml:space="preserve"> </v>
      </c>
      <c r="O10" s="138" t="str">
        <f t="shared" si="4"/>
        <v xml:space="preserve"> </v>
      </c>
      <c r="P10" s="138" t="str">
        <f t="shared" si="4"/>
        <v xml:space="preserve"> </v>
      </c>
      <c r="Q10" s="138" t="str">
        <f t="shared" si="4"/>
        <v xml:space="preserve"> </v>
      </c>
      <c r="R10" s="138" t="str">
        <f t="shared" si="4"/>
        <v xml:space="preserve"> </v>
      </c>
      <c r="S10" s="138" t="str">
        <f t="shared" si="4"/>
        <v xml:space="preserve"> </v>
      </c>
      <c r="T10" s="138">
        <f t="shared" ref="T10" si="5">IF(T9&gt;0, T8/T$9," ")</f>
        <v>1</v>
      </c>
      <c r="U10" s="138" t="str">
        <f t="shared" ref="U10:V10" si="6">IF(U9&gt;0, U8/U$9," ")</f>
        <v xml:space="preserve"> </v>
      </c>
      <c r="V10" s="138" t="str">
        <f t="shared" si="6"/>
        <v xml:space="preserve"> </v>
      </c>
      <c r="W10" s="138" t="str">
        <f t="shared" si="4"/>
        <v xml:space="preserve"> </v>
      </c>
      <c r="X10" s="138">
        <f t="shared" si="4"/>
        <v>0.95132652018791386</v>
      </c>
      <c r="Y10" s="138" t="str">
        <f t="shared" si="4"/>
        <v xml:space="preserve"> </v>
      </c>
      <c r="Z10" s="139">
        <f t="shared" si="4"/>
        <v>0.95132652018791386</v>
      </c>
      <c r="AA10" s="135"/>
      <c r="AB10" s="135"/>
      <c r="AC10" s="135"/>
    </row>
    <row r="11" spans="1:29" s="137" customFormat="1" ht="36" customHeight="1">
      <c r="A11" s="136"/>
      <c r="B11" s="136"/>
      <c r="C11" s="136"/>
      <c r="D11" s="136"/>
      <c r="E11" s="136"/>
      <c r="F11" s="742" t="s">
        <v>361</v>
      </c>
      <c r="G11" s="144" t="s">
        <v>362</v>
      </c>
      <c r="H11" s="200">
        <f>SUMIF($C$5:$C$7, "1", H$5:H$7)</f>
        <v>0</v>
      </c>
      <c r="I11" s="200">
        <f t="shared" ref="I11:Z11" si="7">SUMIF($C$5:$C$7, "1", I$5:I$7)</f>
        <v>0</v>
      </c>
      <c r="J11" s="200">
        <f t="shared" si="7"/>
        <v>0</v>
      </c>
      <c r="K11" s="200">
        <f t="shared" si="7"/>
        <v>0</v>
      </c>
      <c r="L11" s="200">
        <f t="shared" si="7"/>
        <v>0</v>
      </c>
      <c r="M11" s="200">
        <f t="shared" si="7"/>
        <v>0</v>
      </c>
      <c r="N11" s="200">
        <f t="shared" si="7"/>
        <v>0</v>
      </c>
      <c r="O11" s="200">
        <f t="shared" si="7"/>
        <v>0</v>
      </c>
      <c r="P11" s="200">
        <f t="shared" si="7"/>
        <v>0</v>
      </c>
      <c r="Q11" s="200">
        <f t="shared" si="7"/>
        <v>0</v>
      </c>
      <c r="R11" s="200">
        <f t="shared" si="7"/>
        <v>0</v>
      </c>
      <c r="S11" s="200">
        <f t="shared" si="7"/>
        <v>0</v>
      </c>
      <c r="T11" s="201">
        <f t="shared" si="7"/>
        <v>308</v>
      </c>
      <c r="U11" s="200">
        <f t="shared" si="7"/>
        <v>0</v>
      </c>
      <c r="V11" s="200">
        <f t="shared" si="7"/>
        <v>0</v>
      </c>
      <c r="W11" s="200">
        <f t="shared" si="7"/>
        <v>0</v>
      </c>
      <c r="X11" s="202">
        <f t="shared" si="7"/>
        <v>381.80086999999992</v>
      </c>
      <c r="Y11" s="202">
        <f t="shared" si="7"/>
        <v>0</v>
      </c>
      <c r="Z11" s="203">
        <f t="shared" si="7"/>
        <v>381.80086999999992</v>
      </c>
      <c r="AA11" s="136"/>
      <c r="AB11" s="136"/>
      <c r="AC11" s="136"/>
    </row>
    <row r="12" spans="1:29" s="140" customFormat="1" ht="31.5" customHeight="1" thickBot="1">
      <c r="A12" s="135"/>
      <c r="B12" s="135"/>
      <c r="C12" s="135"/>
      <c r="D12" s="135"/>
      <c r="E12" s="135"/>
      <c r="F12" s="742"/>
      <c r="G12" s="143" t="s">
        <v>363</v>
      </c>
      <c r="H12" s="198" t="str">
        <f>IF(H11&gt;0, H11/H$8," ")</f>
        <v xml:space="preserve"> </v>
      </c>
      <c r="I12" s="198" t="str">
        <f t="shared" ref="I12:Z12" si="8">IF(I11&gt;0, I11/I$8," ")</f>
        <v xml:space="preserve"> </v>
      </c>
      <c r="J12" s="198" t="str">
        <f t="shared" si="8"/>
        <v xml:space="preserve"> </v>
      </c>
      <c r="K12" s="198" t="str">
        <f t="shared" si="8"/>
        <v xml:space="preserve"> </v>
      </c>
      <c r="L12" s="198" t="str">
        <f t="shared" si="8"/>
        <v xml:space="preserve"> </v>
      </c>
      <c r="M12" s="198" t="str">
        <f t="shared" si="8"/>
        <v xml:space="preserve"> </v>
      </c>
      <c r="N12" s="198" t="str">
        <f t="shared" si="8"/>
        <v xml:space="preserve"> </v>
      </c>
      <c r="O12" s="198" t="str">
        <f t="shared" si="8"/>
        <v xml:space="preserve"> </v>
      </c>
      <c r="P12" s="198" t="str">
        <f t="shared" si="8"/>
        <v xml:space="preserve"> </v>
      </c>
      <c r="Q12" s="198" t="str">
        <f t="shared" si="8"/>
        <v xml:space="preserve"> </v>
      </c>
      <c r="R12" s="198" t="str">
        <f t="shared" si="8"/>
        <v xml:space="preserve"> </v>
      </c>
      <c r="S12" s="198" t="str">
        <f t="shared" si="8"/>
        <v xml:space="preserve"> </v>
      </c>
      <c r="T12" s="198"/>
      <c r="U12" s="198"/>
      <c r="V12" s="198"/>
      <c r="W12" s="198" t="str">
        <f t="shared" si="8"/>
        <v xml:space="preserve"> </v>
      </c>
      <c r="X12" s="198">
        <f t="shared" si="8"/>
        <v>0.20215859992240784</v>
      </c>
      <c r="Y12" s="198" t="str">
        <f t="shared" si="8"/>
        <v xml:space="preserve"> </v>
      </c>
      <c r="Z12" s="199">
        <f t="shared" si="8"/>
        <v>0.20215859992240784</v>
      </c>
      <c r="AA12" s="135"/>
      <c r="AB12" s="135"/>
      <c r="AC12" s="135"/>
    </row>
    <row r="13" spans="1:29" s="137" customFormat="1" ht="43.5" hidden="1" customHeight="1">
      <c r="A13" s="136"/>
      <c r="B13" s="136"/>
      <c r="C13" s="136"/>
      <c r="D13" s="136"/>
      <c r="E13" s="136"/>
      <c r="F13" s="742"/>
      <c r="G13" s="142" t="s">
        <v>364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146"/>
      <c r="Z13" s="146"/>
      <c r="AA13" s="136"/>
      <c r="AB13" s="136"/>
      <c r="AC13" s="136"/>
    </row>
    <row r="14" spans="1:29" s="140" customFormat="1" ht="43.5" hidden="1" customHeight="1" thickBot="1">
      <c r="A14" s="135"/>
      <c r="B14" s="135"/>
      <c r="C14" s="135"/>
      <c r="D14" s="135"/>
      <c r="E14" s="135"/>
      <c r="F14" s="742"/>
      <c r="G14" s="143" t="s">
        <v>365</v>
      </c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35"/>
      <c r="AB14" s="135"/>
      <c r="AC14" s="135"/>
    </row>
    <row r="15" spans="1:29" s="137" customFormat="1" ht="40.5" customHeight="1">
      <c r="A15" s="136"/>
      <c r="B15" s="204"/>
      <c r="C15" s="136"/>
      <c r="D15" s="136"/>
      <c r="E15" s="136"/>
      <c r="F15" s="742"/>
      <c r="G15" s="149" t="s">
        <v>366</v>
      </c>
      <c r="H15" s="200">
        <f>SUMIF($E$5:$E$7, "1", H$5:H$7)</f>
        <v>0</v>
      </c>
      <c r="I15" s="200">
        <f t="shared" ref="I15:Z15" si="9">SUMIF($E$5:$E$7, "1", I$5:I$7)</f>
        <v>0</v>
      </c>
      <c r="J15" s="200">
        <f t="shared" si="9"/>
        <v>0</v>
      </c>
      <c r="K15" s="200">
        <f t="shared" si="9"/>
        <v>0</v>
      </c>
      <c r="L15" s="200">
        <f t="shared" si="9"/>
        <v>0</v>
      </c>
      <c r="M15" s="200">
        <f t="shared" si="9"/>
        <v>0</v>
      </c>
      <c r="N15" s="200">
        <f t="shared" si="9"/>
        <v>0</v>
      </c>
      <c r="O15" s="200">
        <f t="shared" si="9"/>
        <v>0</v>
      </c>
      <c r="P15" s="200">
        <f t="shared" si="9"/>
        <v>0</v>
      </c>
      <c r="Q15" s="200">
        <f t="shared" si="9"/>
        <v>0</v>
      </c>
      <c r="R15" s="200">
        <f t="shared" si="9"/>
        <v>0</v>
      </c>
      <c r="S15" s="200">
        <f t="shared" si="9"/>
        <v>0</v>
      </c>
      <c r="T15" s="200">
        <f t="shared" si="9"/>
        <v>2334</v>
      </c>
      <c r="U15" s="200">
        <f t="shared" si="9"/>
        <v>0</v>
      </c>
      <c r="V15" s="200">
        <f t="shared" si="9"/>
        <v>0</v>
      </c>
      <c r="W15" s="200">
        <f t="shared" si="9"/>
        <v>0</v>
      </c>
      <c r="X15" s="202">
        <f t="shared" si="9"/>
        <v>1888.6204700000003</v>
      </c>
      <c r="Y15" s="202">
        <f t="shared" si="9"/>
        <v>0</v>
      </c>
      <c r="Z15" s="203">
        <f t="shared" si="9"/>
        <v>1888.6204700000003</v>
      </c>
      <c r="AA15" s="136"/>
      <c r="AB15" s="136"/>
      <c r="AC15" s="136"/>
    </row>
    <row r="16" spans="1:29" s="140" customFormat="1" ht="48" customHeight="1" thickBot="1">
      <c r="A16" s="135"/>
      <c r="B16" s="204"/>
      <c r="C16" s="135"/>
      <c r="D16" s="135"/>
      <c r="E16" s="135"/>
      <c r="F16" s="742"/>
      <c r="G16" s="143" t="s">
        <v>367</v>
      </c>
      <c r="H16" s="198" t="str">
        <f>IF(H15&gt;0, H15/H$8," ")</f>
        <v xml:space="preserve"> </v>
      </c>
      <c r="I16" s="198" t="str">
        <f t="shared" ref="I16:Z16" si="10">IF(I15&gt;0, I15/I$8," ")</f>
        <v xml:space="preserve"> </v>
      </c>
      <c r="J16" s="198" t="str">
        <f t="shared" si="10"/>
        <v xml:space="preserve"> </v>
      </c>
      <c r="K16" s="198" t="str">
        <f t="shared" si="10"/>
        <v xml:space="preserve"> </v>
      </c>
      <c r="L16" s="198" t="str">
        <f t="shared" si="10"/>
        <v xml:space="preserve"> </v>
      </c>
      <c r="M16" s="198" t="str">
        <f t="shared" si="10"/>
        <v xml:space="preserve"> </v>
      </c>
      <c r="N16" s="198" t="str">
        <f t="shared" si="10"/>
        <v xml:space="preserve"> </v>
      </c>
      <c r="O16" s="198" t="str">
        <f t="shared" si="10"/>
        <v xml:space="preserve"> </v>
      </c>
      <c r="P16" s="198" t="str">
        <f t="shared" si="10"/>
        <v xml:space="preserve"> </v>
      </c>
      <c r="Q16" s="198" t="str">
        <f t="shared" si="10"/>
        <v xml:space="preserve"> </v>
      </c>
      <c r="R16" s="198" t="str">
        <f t="shared" si="10"/>
        <v xml:space="preserve"> </v>
      </c>
      <c r="S16" s="198" t="str">
        <f t="shared" si="10"/>
        <v xml:space="preserve"> </v>
      </c>
      <c r="T16" s="198">
        <f t="shared" si="10"/>
        <v>1</v>
      </c>
      <c r="U16" s="198" t="str">
        <f t="shared" si="10"/>
        <v xml:space="preserve"> </v>
      </c>
      <c r="V16" s="198" t="str">
        <f t="shared" si="10"/>
        <v xml:space="preserve"> </v>
      </c>
      <c r="W16" s="198" t="str">
        <f t="shared" si="10"/>
        <v xml:space="preserve"> </v>
      </c>
      <c r="X16" s="198">
        <f t="shared" si="10"/>
        <v>1</v>
      </c>
      <c r="Y16" s="198" t="str">
        <f t="shared" si="10"/>
        <v xml:space="preserve"> </v>
      </c>
      <c r="Z16" s="199">
        <f t="shared" si="10"/>
        <v>1</v>
      </c>
      <c r="AA16" s="135"/>
      <c r="AB16" s="135"/>
      <c r="AC16" s="135"/>
    </row>
    <row r="17" spans="1:29" ht="60.75" hidden="1" customHeight="1">
      <c r="A17" s="141"/>
      <c r="B17" s="150"/>
      <c r="C17" s="141"/>
      <c r="D17" s="141"/>
      <c r="E17" s="141"/>
      <c r="F17" s="742"/>
      <c r="G17" s="144" t="s">
        <v>368</v>
      </c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2"/>
      <c r="T17" s="152"/>
      <c r="U17" s="152"/>
      <c r="V17" s="152"/>
      <c r="W17" s="152"/>
      <c r="X17" s="153"/>
      <c r="Y17" s="153"/>
      <c r="Z17" s="154"/>
      <c r="AA17" s="141"/>
      <c r="AB17" s="141"/>
      <c r="AC17" s="141"/>
    </row>
    <row r="18" spans="1:29" ht="60.75" hidden="1" customHeight="1" thickBot="1">
      <c r="A18" s="141"/>
      <c r="B18" s="148"/>
      <c r="C18" s="141"/>
      <c r="D18" s="141"/>
      <c r="E18" s="141"/>
      <c r="F18" s="742"/>
      <c r="G18" s="155" t="s">
        <v>369</v>
      </c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7"/>
      <c r="T18" s="157"/>
      <c r="U18" s="157"/>
      <c r="V18" s="157"/>
      <c r="W18" s="157"/>
      <c r="X18" s="158"/>
      <c r="Y18" s="158"/>
      <c r="Z18" s="159"/>
      <c r="AA18" s="141"/>
      <c r="AB18" s="141"/>
      <c r="AC18" s="141"/>
    </row>
    <row r="19" spans="1:29" ht="72" hidden="1" customHeight="1">
      <c r="A19" s="160"/>
      <c r="B19" s="148"/>
      <c r="C19" s="141"/>
      <c r="D19" s="141"/>
      <c r="E19" s="141"/>
      <c r="F19" s="743"/>
      <c r="G19" s="144" t="s">
        <v>370</v>
      </c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2"/>
      <c r="T19" s="152"/>
      <c r="U19" s="152"/>
      <c r="V19" s="152"/>
      <c r="W19" s="152"/>
      <c r="X19" s="153"/>
      <c r="Y19" s="153"/>
      <c r="Z19" s="154"/>
      <c r="AA19" s="141"/>
      <c r="AB19" s="141"/>
      <c r="AC19" s="141"/>
    </row>
    <row r="20" spans="1:29" ht="60.75" hidden="1" customHeight="1" thickBot="1">
      <c r="A20" s="160"/>
      <c r="B20" s="148"/>
      <c r="C20" s="141"/>
      <c r="D20" s="141"/>
      <c r="E20" s="141"/>
      <c r="F20" s="743"/>
      <c r="G20" s="143" t="s">
        <v>371</v>
      </c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2"/>
      <c r="T20" s="162"/>
      <c r="U20" s="162"/>
      <c r="V20" s="162"/>
      <c r="W20" s="162"/>
      <c r="X20" s="147"/>
      <c r="Y20" s="147"/>
      <c r="Z20" s="163"/>
      <c r="AA20" s="141"/>
      <c r="AB20" s="141"/>
      <c r="AC20" s="141"/>
    </row>
    <row r="21" spans="1:29">
      <c r="A21" s="141"/>
      <c r="B21" s="141"/>
      <c r="C21" s="141"/>
      <c r="D21" s="141"/>
    </row>
    <row r="22" spans="1:29">
      <c r="A22" s="141"/>
      <c r="B22" s="141"/>
      <c r="C22" s="141"/>
      <c r="D22" s="141"/>
    </row>
    <row r="392" spans="32:32" ht="14.25">
      <c r="AF392" s="172" t="s">
        <v>495</v>
      </c>
    </row>
  </sheetData>
  <mergeCells count="23">
    <mergeCell ref="C2:G2"/>
    <mergeCell ref="H2:W2"/>
    <mergeCell ref="X2:X4"/>
    <mergeCell ref="Y2:Y4"/>
    <mergeCell ref="Q3:T3"/>
    <mergeCell ref="U3:U4"/>
    <mergeCell ref="V3:V4"/>
    <mergeCell ref="A9:G9"/>
    <mergeCell ref="A10:G10"/>
    <mergeCell ref="F11:F20"/>
    <mergeCell ref="A1:D1"/>
    <mergeCell ref="Z2:Z4"/>
    <mergeCell ref="C3:C4"/>
    <mergeCell ref="D3:D4"/>
    <mergeCell ref="E3:E4"/>
    <mergeCell ref="F3:F4"/>
    <mergeCell ref="G3:G4"/>
    <mergeCell ref="H3:J3"/>
    <mergeCell ref="K3:P3"/>
    <mergeCell ref="W3:W4"/>
    <mergeCell ref="X1:Y1"/>
    <mergeCell ref="A2:A4"/>
    <mergeCell ref="B2:B4"/>
  </mergeCells>
  <pageMargins left="0.35433070866141736" right="0.27559055118110237" top="0.74803149606299213" bottom="0.43307086614173229" header="0.31496062992125984" footer="0.31496062992125984"/>
  <pageSetup scale="44" orientation="landscape" r:id="rId1"/>
  <headerFooter>
    <oddHeader xml:space="preserve">&amp;C&amp;"-,Bold"&amp;20Special Focus Districts
2017-18 </oddHeader>
    <oddFooter>&amp;R&amp;14Annexure-V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C392"/>
  <sheetViews>
    <sheetView showZeros="0" view="pageBreakPreview" topLeftCell="A25" zoomScale="70" zoomScaleSheetLayoutView="70" workbookViewId="0">
      <selection activeCell="I42" sqref="I42"/>
    </sheetView>
  </sheetViews>
  <sheetFormatPr defaultRowHeight="15"/>
  <cols>
    <col min="1" max="1" width="5.28515625" customWidth="1"/>
    <col min="2" max="2" width="36.5703125" customWidth="1"/>
    <col min="3" max="3" width="17" customWidth="1"/>
    <col min="4" max="4" width="12.5703125" customWidth="1"/>
  </cols>
  <sheetData>
    <row r="1" spans="1:4">
      <c r="A1" s="117" t="s">
        <v>467</v>
      </c>
    </row>
    <row r="2" spans="1:4" ht="15.75" thickBot="1"/>
    <row r="3" spans="1:4" ht="67.5" customHeight="1" thickBot="1">
      <c r="A3" s="80" t="s">
        <v>0</v>
      </c>
      <c r="B3" s="81" t="s">
        <v>441</v>
      </c>
      <c r="C3" s="82" t="s">
        <v>535</v>
      </c>
      <c r="D3" s="83" t="s">
        <v>442</v>
      </c>
    </row>
    <row r="4" spans="1:4" ht="16.5">
      <c r="A4" s="84"/>
      <c r="B4" s="85" t="s">
        <v>443</v>
      </c>
      <c r="C4" s="86"/>
      <c r="D4" s="87"/>
    </row>
    <row r="5" spans="1:4" ht="16.5">
      <c r="A5" s="88">
        <v>1</v>
      </c>
      <c r="B5" s="89" t="s">
        <v>444</v>
      </c>
      <c r="C5" s="90">
        <f>'costing sheet'!AB147</f>
        <v>0</v>
      </c>
      <c r="D5" s="91">
        <f>C5/C42*100</f>
        <v>0</v>
      </c>
    </row>
    <row r="6" spans="1:4" ht="16.5">
      <c r="A6" s="88">
        <v>2</v>
      </c>
      <c r="B6" s="92" t="s">
        <v>357</v>
      </c>
      <c r="C6" s="90">
        <f>'costing sheet'!AB212</f>
        <v>0</v>
      </c>
      <c r="D6" s="91">
        <f>C6/$C$42*100</f>
        <v>0</v>
      </c>
    </row>
    <row r="7" spans="1:4" ht="16.5">
      <c r="A7" s="93">
        <v>3</v>
      </c>
      <c r="B7" s="94" t="s">
        <v>445</v>
      </c>
      <c r="C7" s="90">
        <f>'costing sheet'!AB78</f>
        <v>0</v>
      </c>
      <c r="D7" s="95">
        <f>C7/$C$42*100</f>
        <v>0</v>
      </c>
    </row>
    <row r="8" spans="1:4" ht="16.5">
      <c r="A8" s="93">
        <v>4</v>
      </c>
      <c r="B8" s="94" t="s">
        <v>446</v>
      </c>
      <c r="C8" s="90">
        <f>'costing sheet'!AB143</f>
        <v>0</v>
      </c>
      <c r="D8" s="95">
        <f>C8/$C$42*100</f>
        <v>0</v>
      </c>
    </row>
    <row r="9" spans="1:4" ht="16.5">
      <c r="A9" s="96"/>
      <c r="B9" s="97" t="s">
        <v>16</v>
      </c>
      <c r="C9" s="98">
        <f>SUM(C5:C8)</f>
        <v>0</v>
      </c>
      <c r="D9" s="91">
        <f>C9/C42*100</f>
        <v>0</v>
      </c>
    </row>
    <row r="10" spans="1:4" ht="16.5">
      <c r="A10" s="88"/>
      <c r="B10" s="99" t="s">
        <v>447</v>
      </c>
      <c r="C10" s="90"/>
      <c r="D10" s="91"/>
    </row>
    <row r="11" spans="1:4" ht="16.5">
      <c r="A11" s="88">
        <v>5</v>
      </c>
      <c r="B11" s="89" t="s">
        <v>448</v>
      </c>
      <c r="C11" s="100">
        <f>'costing sheet'!AB260</f>
        <v>681.23</v>
      </c>
      <c r="D11" s="91">
        <f>C11/C42*100</f>
        <v>34.314579114331664</v>
      </c>
    </row>
    <row r="12" spans="1:4" ht="16.5">
      <c r="A12" s="88">
        <v>6</v>
      </c>
      <c r="B12" s="89" t="s">
        <v>449</v>
      </c>
      <c r="C12" s="174">
        <f>'costing sheet'!AB206</f>
        <v>0</v>
      </c>
      <c r="D12" s="91">
        <f>C12/C42*100</f>
        <v>0</v>
      </c>
    </row>
    <row r="13" spans="1:4" ht="16.5">
      <c r="A13" s="88">
        <v>7</v>
      </c>
      <c r="B13" s="89" t="s">
        <v>450</v>
      </c>
      <c r="C13" s="90">
        <f>'costing sheet'!AB193</f>
        <v>0</v>
      </c>
      <c r="D13" s="91">
        <f>C13/C42*100</f>
        <v>0</v>
      </c>
    </row>
    <row r="14" spans="1:4" ht="16.5">
      <c r="A14" s="88">
        <v>8</v>
      </c>
      <c r="B14" s="89" t="s">
        <v>451</v>
      </c>
      <c r="C14" s="90">
        <f>'costing sheet'!AB392+'costing sheet'!AB393+'costing sheet'!AB394</f>
        <v>39.434069999999998</v>
      </c>
      <c r="D14" s="91">
        <f>C14/C42*100</f>
        <v>1.9863533825801754</v>
      </c>
    </row>
    <row r="15" spans="1:4" ht="16.5">
      <c r="A15" s="88">
        <v>9</v>
      </c>
      <c r="B15" s="89" t="s">
        <v>452</v>
      </c>
      <c r="C15" s="90">
        <f>'costing sheet'!AB283</f>
        <v>24.167999999999999</v>
      </c>
      <c r="D15" s="91">
        <f t="shared" ref="D15:D22" si="0">C15/$C$42*100</f>
        <v>1.2173784889613899</v>
      </c>
    </row>
    <row r="16" spans="1:4" ht="16.5">
      <c r="A16" s="88">
        <v>10</v>
      </c>
      <c r="B16" s="92" t="s">
        <v>453</v>
      </c>
      <c r="C16" s="90">
        <f>'costing sheet'!AB297</f>
        <v>220.49340000000001</v>
      </c>
      <c r="D16" s="91">
        <f t="shared" si="0"/>
        <v>11.106584000246579</v>
      </c>
    </row>
    <row r="17" spans="1:4" ht="16.5">
      <c r="A17" s="88">
        <v>11</v>
      </c>
      <c r="B17" s="92" t="s">
        <v>454</v>
      </c>
      <c r="C17" s="90">
        <f>'costing sheet'!AB306</f>
        <v>96.94</v>
      </c>
      <c r="D17" s="91">
        <f t="shared" si="0"/>
        <v>4.8830135186989869</v>
      </c>
    </row>
    <row r="18" spans="1:4" ht="16.5">
      <c r="A18" s="88">
        <v>12</v>
      </c>
      <c r="B18" s="89" t="s">
        <v>455</v>
      </c>
      <c r="C18" s="90">
        <f>'costing sheet'!AB216</f>
        <v>0</v>
      </c>
      <c r="D18" s="91">
        <f t="shared" si="0"/>
        <v>0</v>
      </c>
    </row>
    <row r="19" spans="1:4" ht="16.5">
      <c r="A19" s="88">
        <v>13</v>
      </c>
      <c r="B19" s="89" t="s">
        <v>456</v>
      </c>
      <c r="C19" s="90">
        <f>'costing sheet'!AB322</f>
        <v>14.61</v>
      </c>
      <c r="D19" s="91">
        <f t="shared" si="0"/>
        <v>0.73592766152457401</v>
      </c>
    </row>
    <row r="20" spans="1:4" ht="16.5">
      <c r="A20" s="88">
        <v>14</v>
      </c>
      <c r="B20" s="89" t="s">
        <v>94</v>
      </c>
      <c r="C20" s="90">
        <f>'costing sheet'!AB326</f>
        <v>25.630000000000003</v>
      </c>
      <c r="D20" s="91">
        <f t="shared" si="0"/>
        <v>1.2910216266170318</v>
      </c>
    </row>
    <row r="21" spans="1:4" ht="16.5">
      <c r="A21" s="88">
        <v>15</v>
      </c>
      <c r="B21" s="89" t="s">
        <v>149</v>
      </c>
      <c r="C21" s="90">
        <f>'costing sheet'!AB330+'costing sheet'!AB400</f>
        <v>6.4790000000000001</v>
      </c>
      <c r="D21" s="91">
        <f t="shared" si="0"/>
        <v>0.3263569691319449</v>
      </c>
    </row>
    <row r="22" spans="1:4" ht="16.5">
      <c r="A22" s="88">
        <v>16</v>
      </c>
      <c r="B22" s="89" t="s">
        <v>457</v>
      </c>
      <c r="C22" s="90">
        <f>'costing sheet'!AB343</f>
        <v>150</v>
      </c>
      <c r="D22" s="91">
        <f t="shared" si="0"/>
        <v>7.5557254776650318</v>
      </c>
    </row>
    <row r="23" spans="1:4" ht="16.5">
      <c r="A23" s="88">
        <v>17</v>
      </c>
      <c r="B23" s="89" t="s">
        <v>458</v>
      </c>
      <c r="C23" s="90">
        <f>'costing sheet'!AB315</f>
        <v>0</v>
      </c>
      <c r="D23" s="91">
        <f>C23/$C$42*100</f>
        <v>0</v>
      </c>
    </row>
    <row r="24" spans="1:4" ht="16.5">
      <c r="A24" s="88">
        <v>18</v>
      </c>
      <c r="B24" s="89" t="s">
        <v>459</v>
      </c>
      <c r="C24" s="90">
        <f>'costing sheet'!AB311</f>
        <v>150</v>
      </c>
      <c r="D24" s="91">
        <f>C24/$C$42*100</f>
        <v>7.5557254776650318</v>
      </c>
    </row>
    <row r="25" spans="1:4" ht="16.5">
      <c r="A25" s="96"/>
      <c r="B25" s="97" t="s">
        <v>16</v>
      </c>
      <c r="C25" s="98">
        <f>SUM(C11:C24)</f>
        <v>1408.9844700000001</v>
      </c>
      <c r="D25" s="91">
        <f>C25/$C$42*100</f>
        <v>70.972665717422416</v>
      </c>
    </row>
    <row r="26" spans="1:4" ht="16.5">
      <c r="A26" s="88"/>
      <c r="B26" s="99" t="s">
        <v>460</v>
      </c>
      <c r="C26" s="90"/>
      <c r="D26" s="91"/>
    </row>
    <row r="27" spans="1:4" ht="16.5">
      <c r="A27" s="88">
        <v>19</v>
      </c>
      <c r="B27" s="89" t="s">
        <v>392</v>
      </c>
      <c r="C27" s="90">
        <f>'costing sheet'!AB337</f>
        <v>12.389999999999999</v>
      </c>
      <c r="D27" s="91">
        <f>C27/$C$42*100</f>
        <v>0.62410292445513149</v>
      </c>
    </row>
    <row r="28" spans="1:4" ht="16.5">
      <c r="A28" s="88">
        <v>20</v>
      </c>
      <c r="B28" s="89" t="s">
        <v>461</v>
      </c>
      <c r="C28" s="90">
        <f>'costing sheet'!AB395</f>
        <v>9.4799999999999986</v>
      </c>
      <c r="D28" s="91">
        <f>C28/$C$42*100</f>
        <v>0.47752185018842991</v>
      </c>
    </row>
    <row r="29" spans="1:4" ht="16.5">
      <c r="A29" s="88">
        <v>21</v>
      </c>
      <c r="B29" s="89" t="s">
        <v>109</v>
      </c>
      <c r="C29" s="90">
        <f>'costing sheet'!AB347</f>
        <v>5.9399999999999995</v>
      </c>
      <c r="D29" s="91">
        <f>C29/$C$42*100</f>
        <v>0.29920672891553524</v>
      </c>
    </row>
    <row r="30" spans="1:4" ht="16.5">
      <c r="A30" s="96"/>
      <c r="B30" s="97" t="s">
        <v>16</v>
      </c>
      <c r="C30" s="98">
        <f>SUM(C27:C29)</f>
        <v>27.809999999999995</v>
      </c>
      <c r="D30" s="91">
        <f>C30/$C$42*100</f>
        <v>1.4008315035590966</v>
      </c>
    </row>
    <row r="31" spans="1:4" ht="16.5">
      <c r="A31" s="96"/>
      <c r="B31" s="101" t="s">
        <v>462</v>
      </c>
      <c r="C31" s="98"/>
      <c r="D31" s="91"/>
    </row>
    <row r="32" spans="1:4" ht="16.5">
      <c r="A32" s="88">
        <v>22</v>
      </c>
      <c r="B32" s="89" t="s">
        <v>425</v>
      </c>
      <c r="C32" s="90">
        <f>'costing sheet'!AB383</f>
        <v>394.62999999999994</v>
      </c>
      <c r="D32" s="91">
        <f t="shared" ref="D32:D38" si="1">C32/$C$42*100</f>
        <v>19.878106301673004</v>
      </c>
    </row>
    <row r="33" spans="1:4" ht="16.5">
      <c r="A33" s="88">
        <v>23</v>
      </c>
      <c r="B33" s="89" t="s">
        <v>98</v>
      </c>
      <c r="C33" s="90">
        <f>'costing sheet'!AB333</f>
        <v>33.825000000000003</v>
      </c>
      <c r="D33" s="91">
        <f t="shared" si="1"/>
        <v>1.7038160952134644</v>
      </c>
    </row>
    <row r="34" spans="1:4" ht="16.5">
      <c r="A34" s="96"/>
      <c r="B34" s="97" t="s">
        <v>16</v>
      </c>
      <c r="C34" s="98">
        <f>SUM(C32:C33)</f>
        <v>428.45499999999993</v>
      </c>
      <c r="D34" s="91">
        <f t="shared" si="1"/>
        <v>21.581922396886469</v>
      </c>
    </row>
    <row r="35" spans="1:4" ht="16.5">
      <c r="A35" s="96">
        <v>24</v>
      </c>
      <c r="B35" s="101" t="s">
        <v>463</v>
      </c>
      <c r="C35" s="90">
        <f>'costing sheet'!AB399+'costing sheet'!AB390</f>
        <v>120</v>
      </c>
      <c r="D35" s="91">
        <f t="shared" si="1"/>
        <v>6.0445803821320245</v>
      </c>
    </row>
    <row r="36" spans="1:4" ht="16.5">
      <c r="A36" s="96"/>
      <c r="B36" s="97" t="s">
        <v>381</v>
      </c>
      <c r="C36" s="98">
        <f>SUM(C35)</f>
        <v>120</v>
      </c>
      <c r="D36" s="91">
        <f t="shared" si="1"/>
        <v>6.0445803821320245</v>
      </c>
    </row>
    <row r="37" spans="1:4" ht="92.25" customHeight="1" thickBot="1">
      <c r="A37" s="102">
        <v>25</v>
      </c>
      <c r="B37" s="175" t="s">
        <v>464</v>
      </c>
      <c r="C37" s="103">
        <f>'costing sheet'!AB149</f>
        <v>0</v>
      </c>
      <c r="D37" s="104">
        <f t="shared" si="1"/>
        <v>0</v>
      </c>
    </row>
    <row r="38" spans="1:4" ht="16.5">
      <c r="A38" s="105"/>
      <c r="B38" s="106" t="s">
        <v>381</v>
      </c>
      <c r="C38" s="107">
        <f>C9+C25+C30+C34+C36+C37</f>
        <v>1985.24947</v>
      </c>
      <c r="D38" s="108">
        <f t="shared" si="1"/>
        <v>100</v>
      </c>
    </row>
    <row r="39" spans="1:4" ht="16.5">
      <c r="A39" s="109"/>
      <c r="B39" s="85" t="s">
        <v>465</v>
      </c>
      <c r="C39" s="110"/>
      <c r="D39" s="111"/>
    </row>
    <row r="40" spans="1:4" ht="16.5">
      <c r="A40" s="88">
        <v>26</v>
      </c>
      <c r="B40" s="89" t="s">
        <v>391</v>
      </c>
      <c r="C40" s="90"/>
      <c r="D40" s="91">
        <f>C40/$C$42*100</f>
        <v>0</v>
      </c>
    </row>
    <row r="41" spans="1:4" ht="17.25" thickBot="1">
      <c r="A41" s="102"/>
      <c r="B41" s="112" t="s">
        <v>16</v>
      </c>
      <c r="C41" s="113">
        <f>SUM(C40:C40)</f>
        <v>0</v>
      </c>
      <c r="D41" s="104">
        <f>C41/$C$42*100</f>
        <v>0</v>
      </c>
    </row>
    <row r="42" spans="1:4" ht="17.25" thickBot="1">
      <c r="A42" s="80"/>
      <c r="B42" s="114" t="s">
        <v>466</v>
      </c>
      <c r="C42" s="115">
        <f>C38+C41</f>
        <v>1985.24947</v>
      </c>
      <c r="D42" s="116">
        <f>C42/$C$42*100</f>
        <v>100</v>
      </c>
    </row>
    <row r="44" spans="1:4">
      <c r="C44" s="166">
        <f>'costing sheet'!AB402</f>
        <v>1985.24947</v>
      </c>
    </row>
    <row r="45" spans="1:4">
      <c r="C45" s="166">
        <f>C42-C44</f>
        <v>0</v>
      </c>
    </row>
    <row r="392" spans="29:29">
      <c r="AC392" s="171" t="s">
        <v>495</v>
      </c>
    </row>
  </sheetData>
  <pageMargins left="0.7" right="0.7" top="0.75" bottom="0.75" header="0.3" footer="0.3"/>
  <pageSetup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92"/>
  <sheetViews>
    <sheetView view="pageBreakPreview" zoomScaleSheetLayoutView="100" workbookViewId="0">
      <selection activeCell="C17" sqref="C17"/>
    </sheetView>
  </sheetViews>
  <sheetFormatPr defaultRowHeight="15"/>
  <cols>
    <col min="1" max="1" width="13.85546875" customWidth="1"/>
    <col min="2" max="2" width="20.28515625" customWidth="1"/>
    <col min="3" max="3" width="16.5703125" customWidth="1"/>
    <col min="4" max="4" width="18.85546875" customWidth="1"/>
    <col min="5" max="5" width="20.5703125" customWidth="1"/>
    <col min="6" max="6" width="19" customWidth="1"/>
    <col min="7" max="7" width="16" customWidth="1"/>
  </cols>
  <sheetData>
    <row r="1" spans="1:7">
      <c r="A1" s="117" t="s">
        <v>467</v>
      </c>
    </row>
    <row r="3" spans="1:7" ht="26.25" customHeight="1">
      <c r="A3" s="754" t="s">
        <v>478</v>
      </c>
      <c r="B3" s="754" t="s">
        <v>479</v>
      </c>
      <c r="C3" s="754" t="s">
        <v>480</v>
      </c>
      <c r="D3" s="754" t="s">
        <v>481</v>
      </c>
      <c r="E3" s="755" t="s">
        <v>486</v>
      </c>
      <c r="F3" s="755"/>
      <c r="G3" s="755"/>
    </row>
    <row r="4" spans="1:7" ht="27" customHeight="1">
      <c r="A4" s="754"/>
      <c r="B4" s="754"/>
      <c r="C4" s="754"/>
      <c r="D4" s="754"/>
      <c r="E4" s="164" t="s">
        <v>482</v>
      </c>
      <c r="F4" s="164" t="s">
        <v>480</v>
      </c>
      <c r="G4" s="164" t="s">
        <v>38</v>
      </c>
    </row>
    <row r="5" spans="1:7" ht="46.5" customHeight="1">
      <c r="A5" s="165">
        <f>'costing sheet'!AB402</f>
        <v>1985.24947</v>
      </c>
      <c r="B5" s="165">
        <f>'costing sheet'!AB383+'costing sheet'!AB415</f>
        <v>394.62999999999994</v>
      </c>
      <c r="C5" s="165">
        <f>A5-B5</f>
        <v>1590.6194700000001</v>
      </c>
      <c r="D5" s="165">
        <f>C5</f>
        <v>1590.6194700000001</v>
      </c>
      <c r="E5" s="165">
        <f>+B5*100/100</f>
        <v>394.62999999999994</v>
      </c>
      <c r="F5" s="165">
        <f>+D5*100%</f>
        <v>1590.6194700000001</v>
      </c>
      <c r="G5" s="165">
        <f>+F5+E5</f>
        <v>1985.24947</v>
      </c>
    </row>
    <row r="392" spans="29:29">
      <c r="AC392" s="171" t="s">
        <v>495</v>
      </c>
    </row>
  </sheetData>
  <mergeCells count="5">
    <mergeCell ref="A3:A4"/>
    <mergeCell ref="B3:B4"/>
    <mergeCell ref="C3:C4"/>
    <mergeCell ref="D3:D4"/>
    <mergeCell ref="E3:G3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12</vt:i4>
      </vt:variant>
    </vt:vector>
  </HeadingPairs>
  <TitlesOfParts>
    <vt:vector size="23" baseType="lpstr">
      <vt:lpstr>South Andaman</vt:lpstr>
      <vt:lpstr>North Andaman</vt:lpstr>
      <vt:lpstr>Nicobar</vt:lpstr>
      <vt:lpstr>costing sheet</vt:lpstr>
      <vt:lpstr>Sheet1</vt:lpstr>
      <vt:lpstr>Categorywise</vt:lpstr>
      <vt:lpstr>SFD</vt:lpstr>
      <vt:lpstr>%age</vt:lpstr>
      <vt:lpstr>13-FC</vt:lpstr>
      <vt:lpstr>Pro-Rec</vt:lpstr>
      <vt:lpstr>Fund released-2016-17</vt:lpstr>
      <vt:lpstr>'%age'!Print_Area</vt:lpstr>
      <vt:lpstr>'13-FC'!Print_Area</vt:lpstr>
      <vt:lpstr>Categorywise!Print_Area</vt:lpstr>
      <vt:lpstr>'costing sheet'!Print_Area</vt:lpstr>
      <vt:lpstr>'Fund released-2016-17'!Print_Area</vt:lpstr>
      <vt:lpstr>Nicobar!Print_Area</vt:lpstr>
      <vt:lpstr>'North Andaman'!Print_Area</vt:lpstr>
      <vt:lpstr>'Pro-Rec'!Print_Area</vt:lpstr>
      <vt:lpstr>SFD!Print_Area</vt:lpstr>
      <vt:lpstr>Sheet1!Print_Area</vt:lpstr>
      <vt:lpstr>'South Andaman'!Print_Area</vt:lpstr>
      <vt:lpstr>'costing sheet'!Print_Titles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br-fm</dc:creator>
  <cp:lastModifiedBy>HP</cp:lastModifiedBy>
  <cp:lastPrinted>2017-05-23T12:21:56Z</cp:lastPrinted>
  <dcterms:created xsi:type="dcterms:W3CDTF">2014-11-18T10:12:34Z</dcterms:created>
  <dcterms:modified xsi:type="dcterms:W3CDTF">2017-05-23T12:26:42Z</dcterms:modified>
</cp:coreProperties>
</file>