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" yWindow="150" windowWidth="9735" windowHeight="8445" activeTab="0"/>
  </bookViews>
  <sheets>
    <sheet name="Board" sheetId="1" r:id="rId1"/>
    <sheet name="OpenBoard" sheetId="2" r:id="rId2"/>
    <sheet name="TS" sheetId="3" r:id="rId3"/>
    <sheet name="Pass%TS" sheetId="4" r:id="rId4"/>
  </sheets>
  <externalReferences>
    <externalReference r:id="rId7"/>
    <externalReference r:id="rId8"/>
  </externalReferences>
  <definedNames>
    <definedName name="_xlnm.Print_Area" localSheetId="0">'Board'!$A$1:$FZ$49</definedName>
    <definedName name="_xlnm.Print_Area" localSheetId="1">'OpenBoard'!$A$1:$CB$17</definedName>
    <definedName name="_xlnm.Print_Area" localSheetId="3">'Pass%TS'!$A$1:$M$11</definedName>
    <definedName name="_xlnm.Print_Area" localSheetId="2">'TS'!$A$1:$Y$14</definedName>
    <definedName name="_xlnm.Print_Titles" localSheetId="0">'Board'!$A:$B,'Board'!$1:$7</definedName>
    <definedName name="_xlnm.Print_Titles" localSheetId="1">'OpenBoard'!$A:$B</definedName>
    <definedName name="_xlnm.Print_Titles" localSheetId="2">'TS'!$A:$A</definedName>
  </definedNames>
  <calcPr fullCalcOnLoad="1"/>
</workbook>
</file>

<file path=xl/sharedStrings.xml><?xml version="1.0" encoding="utf-8"?>
<sst xmlns="http://schemas.openxmlformats.org/spreadsheetml/2006/main" count="569" uniqueCount="91">
  <si>
    <t>Name of the Board</t>
  </si>
  <si>
    <t>Number of Students</t>
  </si>
  <si>
    <t>Appeared</t>
  </si>
  <si>
    <t>Passed</t>
  </si>
  <si>
    <t>Pass %age</t>
  </si>
  <si>
    <t>Boys</t>
  </si>
  <si>
    <t>Girls</t>
  </si>
  <si>
    <t>Total</t>
  </si>
  <si>
    <t xml:space="preserve">Note: In Open Schooling System, candidates are not classified as 'Regular' or 'Private". </t>
  </si>
  <si>
    <t>Central Boards</t>
  </si>
  <si>
    <t>State Boards</t>
  </si>
  <si>
    <r>
      <t xml:space="preserve">National Institute of Open Schooling, </t>
    </r>
    <r>
      <rPr>
        <b/>
        <sz val="11"/>
        <rFont val="Cambria"/>
        <family val="1"/>
      </rPr>
      <t>New Delhi</t>
    </r>
  </si>
  <si>
    <r>
      <t>M.P.</t>
    </r>
    <r>
      <rPr>
        <sz val="11"/>
        <rFont val="Cambria"/>
        <family val="1"/>
      </rPr>
      <t xml:space="preserve"> State Open School Board of Secondary Education, Bhopal </t>
    </r>
  </si>
  <si>
    <r>
      <t>Rajasthan State Open School,</t>
    </r>
    <r>
      <rPr>
        <b/>
        <sz val="11"/>
        <rFont val="Cambria"/>
        <family val="1"/>
      </rPr>
      <t xml:space="preserve"> Rajasthan</t>
    </r>
  </si>
  <si>
    <t>Table 1- Annual and Supplementary Examination Results - Regular Students - All Categories</t>
  </si>
  <si>
    <t>Table 2 -Annual and Supplementary Examination Results - Private Students - All Categories</t>
  </si>
  <si>
    <t>Table 4 -Annual and Supplementary Examination Results - Regular SC Students</t>
  </si>
  <si>
    <t>Table 5 -Annual and Supplementary Examination Results - Private SC Students</t>
  </si>
  <si>
    <t>Table 7 -Annual and Supplementary Examination Results - Regular ST Students</t>
  </si>
  <si>
    <t>Table 8 -Annual and Supplementary Examination Results - Private ST Students</t>
  </si>
  <si>
    <t>Sl. No.</t>
  </si>
  <si>
    <t>Annual</t>
  </si>
  <si>
    <t>Supplementary</t>
  </si>
  <si>
    <t>Annual + Supplementary</t>
  </si>
  <si>
    <t>Central Board of Secondary Education, New Delhi</t>
  </si>
  <si>
    <t>Council for the Indian School Certificate Examinations, New Delhi</t>
  </si>
  <si>
    <t>All Categories</t>
  </si>
  <si>
    <t>Scheduled Caste</t>
  </si>
  <si>
    <t>Scheduled Tribe</t>
  </si>
  <si>
    <t>Year</t>
  </si>
  <si>
    <t># The Institute is mainly meant for Women, Boys enrolment pertains to wards of the staff.</t>
  </si>
  <si>
    <r>
      <t>A.P</t>
    </r>
    <r>
      <rPr>
        <sz val="11"/>
        <rFont val="Cambria"/>
        <family val="1"/>
      </rPr>
      <t>. Open School Society, Hyderabad</t>
    </r>
  </si>
  <si>
    <r>
      <t>Chhattisgarh</t>
    </r>
    <r>
      <rPr>
        <sz val="11"/>
        <rFont val="Cambria"/>
        <family val="1"/>
      </rPr>
      <t xml:space="preserve"> State Open School</t>
    </r>
  </si>
  <si>
    <t>Percentage of Students passed with marks</t>
  </si>
  <si>
    <t>Total Number of Students Passed</t>
  </si>
  <si>
    <t>Out of the Total, Number of Students passed with marks</t>
  </si>
  <si>
    <t>75% &amp; above</t>
  </si>
  <si>
    <t>60% to below 75%</t>
  </si>
  <si>
    <t>Other Backward Classes</t>
  </si>
  <si>
    <t>Table 21 -High School Open Examination Board Results - Percentage-wise-OBC Students</t>
  </si>
  <si>
    <t>Assam Sanskrit Board</t>
  </si>
  <si>
    <t>** Figures pertains to 'ALIM' and 'High Madarsa' as both are equivalent to High School Examination.</t>
  </si>
  <si>
    <t>RESULTS OF SECONDARY EXAMINATION- 2012</t>
  </si>
  <si>
    <t>Board of Secondary Education, Andhra Pradesh</t>
  </si>
  <si>
    <t>Board of Secondary Education Assam</t>
  </si>
  <si>
    <t>Banasthali Vidyapith,  Rajasthan #</t>
  </si>
  <si>
    <t>Bihar School Education Board</t>
  </si>
  <si>
    <t>Bihar State Madrasa Education Board</t>
  </si>
  <si>
    <t>Chhattisgarh Board of Secondary Education</t>
  </si>
  <si>
    <t>Chhatisgarh Sanskriti Vidya Mandalam</t>
  </si>
  <si>
    <t>Goa Board of Secondary &amp; Higher Secondary Education</t>
  </si>
  <si>
    <t>Gujarat Secondary &amp; Higher Secondary Education Board</t>
  </si>
  <si>
    <t>Board of School Education Haryana</t>
  </si>
  <si>
    <t>H.P. Board of School Education</t>
  </si>
  <si>
    <t>J.K State Board of School Education</t>
  </si>
  <si>
    <t>Jharkhand Academic Council, Ranchi</t>
  </si>
  <si>
    <t>Karnataka Secondary Education Examination Board</t>
  </si>
  <si>
    <t>Kerala Board of Public Examination</t>
  </si>
  <si>
    <t>Maharasthra State Board of Secondary &amp; Higher Secondary Education</t>
  </si>
  <si>
    <t>Board of Secondary Education, Madhya Pradesh</t>
  </si>
  <si>
    <t>Board of Secondary Education, Manipur</t>
  </si>
  <si>
    <t>Meghalaya Board of School Education@</t>
  </si>
  <si>
    <t>Mizoram Board of School Education</t>
  </si>
  <si>
    <t>Nagaland Board of School Education</t>
  </si>
  <si>
    <t>Punjab School Education Board</t>
  </si>
  <si>
    <t>Board of Secondary Education, Rajasthan</t>
  </si>
  <si>
    <t>Tamil Nadu State Board of School Examination</t>
  </si>
  <si>
    <t>UP Board of High School &amp; Intermediate Education@</t>
  </si>
  <si>
    <t>West Bengal Board of Secondary Education</t>
  </si>
  <si>
    <t>Table 3 -Annual and Supplementary Examination Results - Regular &amp; Private Students - All Categories</t>
  </si>
  <si>
    <t>Table 6 -Annual and Supplementary Examination Results - Regular &amp; Private SC Students</t>
  </si>
  <si>
    <t>Table 9 -Annual and Supplementary Examination Results - Regular &amp; Private ST Students</t>
  </si>
  <si>
    <t>Table 10 -Annual and Supplementary Examination Results - Performance-wise-All Categories</t>
  </si>
  <si>
    <t>Table 11 -Annual and Supplementary Examination Results - Performance-wise-SC Students</t>
  </si>
  <si>
    <t>Table 12 -Annual and Supplementary Examination Results - Performance-wise-ST Students</t>
  </si>
  <si>
    <t>Table 13 - High School Open Examination Board Results</t>
  </si>
  <si>
    <t>Table 14 -High School Open Examination Board Results - Performance-wise-All Categories</t>
  </si>
  <si>
    <t>Table 15 -High School Open Examination Board Results - Performance-wise-SC Students</t>
  </si>
  <si>
    <t>Table 16 -High School Open Examination Board Results - Performance-wise-ST Students</t>
  </si>
  <si>
    <t>Board of School Education Uttarakhand</t>
  </si>
  <si>
    <t>Black cell indicates that either system does not exist or information is not available.</t>
  </si>
  <si>
    <t xml:space="preserve"> @Data repeated from previous year 2011, MHRD</t>
  </si>
  <si>
    <t>*In Rabindra Mukta Vidyalaya (West Bengal State Open School) , figure of 60% and above is recorded in coloum 60% to below 75%.</t>
  </si>
  <si>
    <r>
      <t>Rabindra Mukta Vidyalaya (</t>
    </r>
    <r>
      <rPr>
        <b/>
        <sz val="11"/>
        <rFont val="Cambria"/>
        <family val="1"/>
      </rPr>
      <t xml:space="preserve">West Bengal </t>
    </r>
    <r>
      <rPr>
        <sz val="11"/>
        <rFont val="Cambria"/>
        <family val="1"/>
      </rPr>
      <t>State Open School), Kolkata*</t>
    </r>
  </si>
  <si>
    <t>Board of Madarsa Education, West Bengal, Kolkata **</t>
  </si>
  <si>
    <t>Tripura Board of Secondary Education*</t>
  </si>
  <si>
    <t>Board of Secondary Education, Orissa*</t>
  </si>
  <si>
    <t>Chhattisgarh Madarsa Board*</t>
  </si>
  <si>
    <t>*In Tripura &amp; Odisha Board of Secondary Education, figure of 60% and above is recorded in coloum 60% to below 75%.</t>
  </si>
  <si>
    <t>Statement 1 - SECONDARY EXAMINATION RESULTS DURING 2005 - 2012</t>
  </si>
  <si>
    <t>Statement 2 - SECONDARY EXAMINATION PASS PERCENTAGE DURING 2005 - 2012</t>
  </si>
</sst>
</file>

<file path=xl/styles.xml><?xml version="1.0" encoding="utf-8"?>
<styleSheet xmlns="http://schemas.openxmlformats.org/spreadsheetml/2006/main">
  <numFmts count="2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0"/>
    <numFmt numFmtId="174" formatCode="0.0000"/>
    <numFmt numFmtId="175" formatCode="0.000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11"/>
      <name val="Arial Narrow"/>
      <family val="2"/>
    </font>
    <font>
      <sz val="14"/>
      <name val="Arial Narrow"/>
      <family val="2"/>
    </font>
    <font>
      <sz val="10"/>
      <name val="Arial Narrow"/>
      <family val="2"/>
    </font>
    <font>
      <b/>
      <sz val="12"/>
      <color indexed="12"/>
      <name val="Arial Narrow"/>
      <family val="2"/>
    </font>
    <font>
      <b/>
      <sz val="11"/>
      <name val="Cambria"/>
      <family val="1"/>
    </font>
    <font>
      <sz val="11"/>
      <name val="Cambria"/>
      <family val="1"/>
    </font>
    <font>
      <b/>
      <sz val="14"/>
      <name val="Cambria"/>
      <family val="1"/>
    </font>
    <font>
      <sz val="11"/>
      <color indexed="60"/>
      <name val="Cambria"/>
      <family val="1"/>
    </font>
    <font>
      <i/>
      <sz val="9"/>
      <name val="Cambria"/>
      <family val="1"/>
    </font>
    <font>
      <b/>
      <sz val="10"/>
      <name val="Cambria"/>
      <family val="1"/>
    </font>
    <font>
      <i/>
      <sz val="11"/>
      <name val="Calibri"/>
      <family val="2"/>
    </font>
    <font>
      <i/>
      <sz val="10"/>
      <name val="Cambria"/>
      <family val="1"/>
    </font>
    <font>
      <sz val="12"/>
      <name val="Cambria"/>
      <family val="1"/>
    </font>
    <font>
      <i/>
      <sz val="9"/>
      <color indexed="8"/>
      <name val="Cambria"/>
      <family val="1"/>
    </font>
    <font>
      <b/>
      <sz val="12"/>
      <name val="Cambria"/>
      <family val="1"/>
    </font>
    <font>
      <b/>
      <sz val="11"/>
      <color indexed="8"/>
      <name val="Cambria"/>
      <family val="1"/>
    </font>
    <font>
      <b/>
      <sz val="13"/>
      <name val="Cambria"/>
      <family val="1"/>
    </font>
    <font>
      <sz val="8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ambria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91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 applyProtection="1" quotePrefix="1">
      <alignment horizontal="right" vertical="center"/>
      <protection locked="0"/>
    </xf>
    <xf numFmtId="0" fontId="7" fillId="0" borderId="10" xfId="0" applyFont="1" applyFill="1" applyBorder="1" applyAlignment="1" applyProtection="1">
      <alignment horizontal="right" vertical="center"/>
      <protection locked="0"/>
    </xf>
    <xf numFmtId="0" fontId="7" fillId="0" borderId="10" xfId="0" applyFont="1" applyFill="1" applyBorder="1" applyAlignment="1">
      <alignment horizontal="right" vertical="center"/>
    </xf>
    <xf numFmtId="0" fontId="7" fillId="0" borderId="10" xfId="0" applyFont="1" applyFill="1" applyBorder="1" applyAlignment="1" quotePrefix="1">
      <alignment horizontal="right" vertical="center"/>
    </xf>
    <xf numFmtId="0" fontId="7" fillId="0" borderId="10" xfId="0" applyNumberFormat="1" applyFont="1" applyFill="1" applyBorder="1" applyAlignment="1" applyProtection="1" quotePrefix="1">
      <alignment horizontal="right" vertical="center"/>
      <protection locked="0"/>
    </xf>
    <xf numFmtId="0" fontId="7" fillId="0" borderId="0" xfId="0" applyFont="1" applyFill="1" applyAlignment="1" applyProtection="1">
      <alignment horizontal="right" vertical="center"/>
      <protection locked="0"/>
    </xf>
    <xf numFmtId="0" fontId="7" fillId="0" borderId="11" xfId="0" applyFont="1" applyFill="1" applyBorder="1" applyAlignment="1" applyProtection="1">
      <alignment horizontal="right" vertical="center"/>
      <protection locked="0"/>
    </xf>
    <xf numFmtId="3" fontId="7" fillId="0" borderId="10" xfId="0" applyNumberFormat="1" applyFont="1" applyFill="1" applyBorder="1" applyAlignment="1" applyProtection="1" quotePrefix="1">
      <alignment horizontal="right" vertical="center"/>
      <protection locked="0"/>
    </xf>
    <xf numFmtId="0" fontId="7" fillId="0" borderId="10" xfId="0" applyFont="1" applyBorder="1" applyAlignment="1">
      <alignment horizontal="right" vertical="center" wrapText="1"/>
    </xf>
    <xf numFmtId="0" fontId="7" fillId="0" borderId="1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7" fillId="34" borderId="0" xfId="0" applyFont="1" applyFill="1" applyBorder="1" applyAlignment="1">
      <alignment vertical="center"/>
    </xf>
    <xf numFmtId="0" fontId="11" fillId="33" borderId="1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 quotePrefix="1">
      <alignment horizontal="left" vertical="center"/>
    </xf>
    <xf numFmtId="0" fontId="12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172" fontId="14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 quotePrefix="1">
      <alignment vertical="center"/>
    </xf>
    <xf numFmtId="0" fontId="15" fillId="33" borderId="10" xfId="0" applyFont="1" applyFill="1" applyBorder="1" applyAlignment="1">
      <alignment horizontal="center" vertical="center"/>
    </xf>
    <xf numFmtId="172" fontId="7" fillId="0" borderId="10" xfId="0" applyNumberFormat="1" applyFont="1" applyBorder="1" applyAlignment="1">
      <alignment horizontal="center" vertical="center"/>
    </xf>
    <xf numFmtId="0" fontId="16" fillId="0" borderId="1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vertical="center"/>
    </xf>
    <xf numFmtId="172" fontId="7" fillId="0" borderId="10" xfId="0" applyNumberFormat="1" applyFont="1" applyBorder="1" applyAlignment="1">
      <alignment vertical="center"/>
    </xf>
    <xf numFmtId="0" fontId="16" fillId="0" borderId="12" xfId="0" applyFont="1" applyFill="1" applyBorder="1" applyAlignment="1">
      <alignment horizontal="left" vertical="center"/>
    </xf>
    <xf numFmtId="0" fontId="18" fillId="0" borderId="12" xfId="0" applyFont="1" applyFill="1" applyBorder="1" applyAlignment="1">
      <alignment vertical="center"/>
    </xf>
    <xf numFmtId="0" fontId="14" fillId="0" borderId="10" xfId="0" applyFont="1" applyFill="1" applyBorder="1" applyAlignment="1">
      <alignment horizontal="right" vertical="center"/>
    </xf>
    <xf numFmtId="0" fontId="10" fillId="33" borderId="1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172" fontId="7" fillId="0" borderId="14" xfId="0" applyNumberFormat="1" applyFont="1" applyBorder="1" applyAlignment="1">
      <alignment vertical="center"/>
    </xf>
    <xf numFmtId="172" fontId="7" fillId="0" borderId="14" xfId="0" applyNumberFormat="1" applyFont="1" applyBorder="1" applyAlignment="1">
      <alignment horizontal="center" vertical="center"/>
    </xf>
    <xf numFmtId="0" fontId="11" fillId="0" borderId="10" xfId="0" applyFont="1" applyFill="1" applyBorder="1" applyAlignment="1">
      <alignment vertical="center"/>
    </xf>
    <xf numFmtId="1" fontId="7" fillId="0" borderId="10" xfId="0" applyNumberFormat="1" applyFont="1" applyFill="1" applyBorder="1" applyAlignment="1" quotePrefix="1">
      <alignment horizontal="right"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1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4" fillId="33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right" vertical="center"/>
    </xf>
    <xf numFmtId="0" fontId="7" fillId="35" borderId="10" xfId="0" applyFont="1" applyFill="1" applyBorder="1" applyAlignment="1" applyProtection="1" quotePrefix="1">
      <alignment horizontal="right" vertical="center"/>
      <protection locked="0"/>
    </xf>
    <xf numFmtId="0" fontId="7" fillId="35" borderId="10" xfId="0" applyFont="1" applyFill="1" applyBorder="1" applyAlignment="1" quotePrefix="1">
      <alignment horizontal="right" vertical="center"/>
    </xf>
    <xf numFmtId="0" fontId="7" fillId="35" borderId="10" xfId="0" applyFont="1" applyFill="1" applyBorder="1" applyAlignment="1" applyProtection="1">
      <alignment horizontal="right" vertical="center"/>
      <protection locked="0"/>
    </xf>
    <xf numFmtId="0" fontId="54" fillId="35" borderId="10" xfId="0" applyFont="1" applyFill="1" applyBorder="1" applyAlignment="1" applyProtection="1" quotePrefix="1">
      <alignment horizontal="right" vertical="center"/>
      <protection locked="0"/>
    </xf>
    <xf numFmtId="0" fontId="54" fillId="35" borderId="10" xfId="0" applyFont="1" applyFill="1" applyBorder="1" applyAlignment="1" quotePrefix="1">
      <alignment horizontal="right" vertical="center"/>
    </xf>
    <xf numFmtId="2" fontId="7" fillId="35" borderId="10" xfId="0" applyNumberFormat="1" applyFont="1" applyFill="1" applyBorder="1" applyAlignment="1" quotePrefix="1">
      <alignment horizontal="right" vertical="center"/>
    </xf>
    <xf numFmtId="2" fontId="7" fillId="35" borderId="10" xfId="0" applyNumberFormat="1" applyFont="1" applyFill="1" applyBorder="1" applyAlignment="1">
      <alignment horizontal="right" vertical="center"/>
    </xf>
    <xf numFmtId="0" fontId="7" fillId="36" borderId="10" xfId="0" applyFont="1" applyFill="1" applyBorder="1" applyAlignment="1" applyProtection="1">
      <alignment horizontal="right" vertical="center"/>
      <protection locked="0"/>
    </xf>
    <xf numFmtId="0" fontId="7" fillId="36" borderId="10" xfId="0" applyFont="1" applyFill="1" applyBorder="1" applyAlignment="1" applyProtection="1" quotePrefix="1">
      <alignment horizontal="right" vertical="center"/>
      <protection locked="0"/>
    </xf>
    <xf numFmtId="0" fontId="7" fillId="35" borderId="10" xfId="0" applyFont="1" applyFill="1" applyBorder="1" applyAlignment="1" applyProtection="1" quotePrefix="1">
      <alignment horizontal="right" vertical="center"/>
      <protection locked="0"/>
    </xf>
    <xf numFmtId="0" fontId="7" fillId="35" borderId="10" xfId="0" applyFont="1" applyFill="1" applyBorder="1" applyAlignment="1" quotePrefix="1">
      <alignment horizontal="right" vertical="center"/>
    </xf>
    <xf numFmtId="0" fontId="7" fillId="35" borderId="10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right" vertical="center"/>
    </xf>
    <xf numFmtId="0" fontId="7" fillId="0" borderId="10" xfId="0" applyFont="1" applyFill="1" applyBorder="1" applyAlignment="1" applyProtection="1">
      <alignment horizontal="right" vertical="center"/>
      <protection locked="0"/>
    </xf>
    <xf numFmtId="3" fontId="7" fillId="35" borderId="10" xfId="0" applyNumberFormat="1" applyFont="1" applyFill="1" applyBorder="1" applyAlignment="1" applyProtection="1" quotePrefix="1">
      <alignment horizontal="right" vertical="center"/>
      <protection locked="0"/>
    </xf>
    <xf numFmtId="0" fontId="19" fillId="0" borderId="0" xfId="0" applyFont="1" applyBorder="1" applyAlignment="1">
      <alignment horizontal="left" vertical="center"/>
    </xf>
    <xf numFmtId="0" fontId="7" fillId="0" borderId="10" xfId="0" applyFont="1" applyFill="1" applyBorder="1" applyAlignment="1" applyProtection="1">
      <alignment horizontal="right" vertical="center"/>
      <protection/>
    </xf>
    <xf numFmtId="172" fontId="7" fillId="0" borderId="10" xfId="0" applyNumberFormat="1" applyFont="1" applyFill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0" fontId="54" fillId="35" borderId="10" xfId="0" applyFont="1" applyFill="1" applyBorder="1" applyAlignment="1">
      <alignment horizontal="right" vertical="center"/>
    </xf>
    <xf numFmtId="172" fontId="54" fillId="35" borderId="10" xfId="0" applyNumberFormat="1" applyFont="1" applyFill="1" applyBorder="1" applyAlignment="1">
      <alignment horizontal="right" vertical="center"/>
    </xf>
    <xf numFmtId="172" fontId="7" fillId="35" borderId="10" xfId="0" applyNumberFormat="1" applyFont="1" applyFill="1" applyBorder="1" applyAlignment="1">
      <alignment horizontal="right" vertical="center"/>
    </xf>
    <xf numFmtId="1" fontId="7" fillId="35" borderId="10" xfId="0" applyNumberFormat="1" applyFont="1" applyFill="1" applyBorder="1" applyAlignment="1" quotePrefix="1">
      <alignment horizontal="right" vertical="center"/>
    </xf>
    <xf numFmtId="1" fontId="7" fillId="35" borderId="10" xfId="0" applyNumberFormat="1" applyFont="1" applyFill="1" applyBorder="1" applyAlignment="1" applyProtection="1" quotePrefix="1">
      <alignment horizontal="right" vertical="center"/>
      <protection locked="0"/>
    </xf>
    <xf numFmtId="172" fontId="7" fillId="0" borderId="10" xfId="0" applyNumberFormat="1" applyFont="1" applyBorder="1" applyAlignment="1">
      <alignment horizontal="right" vertical="center"/>
    </xf>
    <xf numFmtId="0" fontId="7" fillId="34" borderId="15" xfId="0" applyFont="1" applyFill="1" applyBorder="1" applyAlignment="1">
      <alignment horizontal="right" vertical="center"/>
    </xf>
    <xf numFmtId="0" fontId="7" fillId="34" borderId="16" xfId="0" applyFont="1" applyFill="1" applyBorder="1" applyAlignment="1">
      <alignment horizontal="right" vertical="center"/>
    </xf>
    <xf numFmtId="0" fontId="7" fillId="34" borderId="17" xfId="0" applyFont="1" applyFill="1" applyBorder="1" applyAlignment="1">
      <alignment horizontal="right" vertical="center"/>
    </xf>
    <xf numFmtId="0" fontId="7" fillId="37" borderId="10" xfId="0" applyFont="1" applyFill="1" applyBorder="1" applyAlignment="1">
      <alignment horizontal="right" vertical="center"/>
    </xf>
    <xf numFmtId="1" fontId="7" fillId="0" borderId="10" xfId="0" applyNumberFormat="1" applyFont="1" applyBorder="1" applyAlignment="1">
      <alignment horizontal="right" vertical="center"/>
    </xf>
    <xf numFmtId="0" fontId="7" fillId="35" borderId="10" xfId="0" applyFont="1" applyFill="1" applyBorder="1" applyAlignment="1" applyProtection="1">
      <alignment horizontal="right" vertical="center"/>
      <protection/>
    </xf>
    <xf numFmtId="0" fontId="7" fillId="36" borderId="10" xfId="0" applyFont="1" applyFill="1" applyBorder="1" applyAlignment="1">
      <alignment horizontal="right" vertical="center"/>
    </xf>
    <xf numFmtId="172" fontId="7" fillId="36" borderId="10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 applyProtection="1">
      <alignment horizontal="right" vertical="center"/>
      <protection/>
    </xf>
    <xf numFmtId="172" fontId="7" fillId="0" borderId="10" xfId="0" applyNumberFormat="1" applyFont="1" applyFill="1" applyBorder="1" applyAlignment="1">
      <alignment horizontal="right" vertical="center"/>
    </xf>
    <xf numFmtId="0" fontId="7" fillId="0" borderId="14" xfId="0" applyFont="1" applyFill="1" applyBorder="1" applyAlignment="1" applyProtection="1">
      <alignment horizontal="right" vertical="center"/>
      <protection locked="0"/>
    </xf>
    <xf numFmtId="0" fontId="7" fillId="0" borderId="14" xfId="0" applyFont="1" applyFill="1" applyBorder="1" applyAlignment="1" applyProtection="1">
      <alignment horizontal="right" vertical="center"/>
      <protection/>
    </xf>
    <xf numFmtId="0" fontId="7" fillId="0" borderId="14" xfId="0" applyFont="1" applyFill="1" applyBorder="1" applyAlignment="1">
      <alignment horizontal="right" vertical="center"/>
    </xf>
    <xf numFmtId="0" fontId="7" fillId="35" borderId="14" xfId="0" applyFont="1" applyFill="1" applyBorder="1" applyAlignment="1" applyProtection="1">
      <alignment horizontal="right" vertical="center"/>
      <protection locked="0"/>
    </xf>
    <xf numFmtId="0" fontId="7" fillId="35" borderId="14" xfId="0" applyFont="1" applyFill="1" applyBorder="1" applyAlignment="1" quotePrefix="1">
      <alignment horizontal="right" vertical="center"/>
    </xf>
    <xf numFmtId="172" fontId="7" fillId="0" borderId="14" xfId="0" applyNumberFormat="1" applyFont="1" applyFill="1" applyBorder="1" applyAlignment="1">
      <alignment horizontal="right" vertical="center"/>
    </xf>
    <xf numFmtId="0" fontId="7" fillId="35" borderId="14" xfId="0" applyFont="1" applyFill="1" applyBorder="1" applyAlignment="1">
      <alignment horizontal="right" vertical="center"/>
    </xf>
    <xf numFmtId="0" fontId="7" fillId="35" borderId="14" xfId="0" applyFont="1" applyFill="1" applyBorder="1" applyAlignment="1" applyProtection="1" quotePrefix="1">
      <alignment horizontal="right" vertical="center"/>
      <protection locked="0"/>
    </xf>
    <xf numFmtId="0" fontId="7" fillId="0" borderId="14" xfId="0" applyFont="1" applyBorder="1" applyAlignment="1">
      <alignment horizontal="right" vertical="center"/>
    </xf>
    <xf numFmtId="0" fontId="7" fillId="37" borderId="14" xfId="0" applyFont="1" applyFill="1" applyBorder="1" applyAlignment="1">
      <alignment horizontal="right" vertical="center"/>
    </xf>
    <xf numFmtId="172" fontId="7" fillId="0" borderId="14" xfId="0" applyNumberFormat="1" applyFont="1" applyBorder="1" applyAlignment="1">
      <alignment horizontal="right" vertical="center"/>
    </xf>
    <xf numFmtId="1" fontId="7" fillId="0" borderId="14" xfId="0" applyNumberFormat="1" applyFont="1" applyBorder="1" applyAlignment="1">
      <alignment horizontal="right" vertical="center"/>
    </xf>
    <xf numFmtId="0" fontId="6" fillId="33" borderId="10" xfId="0" applyFont="1" applyFill="1" applyBorder="1" applyAlignment="1">
      <alignment vertical="center"/>
    </xf>
    <xf numFmtId="172" fontId="6" fillId="33" borderId="10" xfId="0" applyNumberFormat="1" applyFont="1" applyFill="1" applyBorder="1" applyAlignment="1">
      <alignment vertical="center"/>
    </xf>
    <xf numFmtId="0" fontId="19" fillId="0" borderId="0" xfId="0" applyFont="1" applyBorder="1" applyAlignment="1">
      <alignment/>
    </xf>
    <xf numFmtId="0" fontId="7" fillId="0" borderId="14" xfId="0" applyFont="1" applyBorder="1" applyAlignment="1">
      <alignment horizontal="right" vertical="center" wrapText="1"/>
    </xf>
    <xf numFmtId="0" fontId="7" fillId="0" borderId="14" xfId="0" applyFont="1" applyBorder="1" applyAlignment="1">
      <alignment horizontal="right" vertical="center" wrapText="1"/>
    </xf>
    <xf numFmtId="172" fontId="7" fillId="35" borderId="14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/>
    </xf>
    <xf numFmtId="0" fontId="7" fillId="36" borderId="10" xfId="0" applyFont="1" applyFill="1" applyBorder="1" applyAlignment="1">
      <alignment vertical="center" wrapText="1"/>
    </xf>
    <xf numFmtId="0" fontId="7" fillId="36" borderId="10" xfId="0" applyFont="1" applyFill="1" applyBorder="1" applyAlignment="1">
      <alignment vertical="center" wrapText="1"/>
    </xf>
    <xf numFmtId="0" fontId="7" fillId="36" borderId="14" xfId="0" applyFont="1" applyFill="1" applyBorder="1" applyAlignment="1">
      <alignment vertical="center" wrapText="1"/>
    </xf>
    <xf numFmtId="0" fontId="7" fillId="0" borderId="14" xfId="0" applyFont="1" applyBorder="1" applyAlignment="1">
      <alignment horizontal="right" vertical="center"/>
    </xf>
    <xf numFmtId="172" fontId="7" fillId="35" borderId="14" xfId="0" applyNumberFormat="1" applyFont="1" applyFill="1" applyBorder="1" applyAlignment="1">
      <alignment horizontal="right" vertical="center"/>
    </xf>
    <xf numFmtId="172" fontId="7" fillId="0" borderId="14" xfId="0" applyNumberFormat="1" applyFont="1" applyBorder="1" applyAlignment="1">
      <alignment horizontal="right" vertical="center"/>
    </xf>
    <xf numFmtId="0" fontId="7" fillId="0" borderId="14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 applyProtection="1" quotePrefix="1">
      <alignment horizontal="right" vertical="center"/>
      <protection locked="0"/>
    </xf>
    <xf numFmtId="3" fontId="7" fillId="0" borderId="10" xfId="0" applyNumberFormat="1" applyFont="1" applyFill="1" applyBorder="1" applyAlignment="1" applyProtection="1" quotePrefix="1">
      <alignment horizontal="right" vertical="center"/>
      <protection locked="0"/>
    </xf>
    <xf numFmtId="0" fontId="7" fillId="0" borderId="10" xfId="0" applyFont="1" applyFill="1" applyBorder="1" applyAlignment="1" quotePrefix="1">
      <alignment horizontal="right" vertical="center"/>
    </xf>
    <xf numFmtId="0" fontId="7" fillId="0" borderId="10" xfId="0" applyNumberFormat="1" applyFont="1" applyFill="1" applyBorder="1" applyAlignment="1" applyProtection="1" quotePrefix="1">
      <alignment horizontal="right" vertical="center"/>
      <protection locked="0"/>
    </xf>
    <xf numFmtId="0" fontId="7" fillId="0" borderId="10" xfId="0" applyFont="1" applyBorder="1" applyAlignment="1">
      <alignment horizontal="right" vertical="center"/>
    </xf>
    <xf numFmtId="0" fontId="7" fillId="37" borderId="10" xfId="0" applyFont="1" applyFill="1" applyBorder="1" applyAlignment="1">
      <alignment horizontal="right" vertical="center"/>
    </xf>
    <xf numFmtId="172" fontId="7" fillId="0" borderId="1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7" fillId="36" borderId="10" xfId="0" applyFont="1" applyFill="1" applyBorder="1" applyAlignment="1" applyProtection="1" quotePrefix="1">
      <alignment horizontal="right" vertical="center"/>
      <protection locked="0"/>
    </xf>
    <xf numFmtId="0" fontId="7" fillId="36" borderId="10" xfId="0" applyFont="1" applyFill="1" applyBorder="1" applyAlignment="1" quotePrefix="1">
      <alignment horizontal="right" vertical="center"/>
    </xf>
    <xf numFmtId="0" fontId="7" fillId="35" borderId="10" xfId="0" applyFont="1" applyFill="1" applyBorder="1" applyAlignment="1" applyProtection="1">
      <alignment horizontal="right" vertical="center"/>
      <protection locked="0"/>
    </xf>
    <xf numFmtId="172" fontId="7" fillId="35" borderId="10" xfId="0" applyNumberFormat="1" applyFont="1" applyFill="1" applyBorder="1" applyAlignment="1">
      <alignment horizontal="right" vertical="center"/>
    </xf>
    <xf numFmtId="0" fontId="7" fillId="36" borderId="10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 wrapText="1"/>
    </xf>
    <xf numFmtId="0" fontId="11" fillId="38" borderId="10" xfId="0" applyFont="1" applyFill="1" applyBorder="1" applyAlignment="1">
      <alignment horizontal="right" vertical="center"/>
    </xf>
    <xf numFmtId="0" fontId="11" fillId="38" borderId="10" xfId="0" applyFont="1" applyFill="1" applyBorder="1" applyAlignment="1">
      <alignment vertical="center"/>
    </xf>
    <xf numFmtId="172" fontId="11" fillId="38" borderId="10" xfId="0" applyNumberFormat="1" applyFont="1" applyFill="1" applyBorder="1" applyAlignment="1">
      <alignment vertical="center"/>
    </xf>
    <xf numFmtId="0" fontId="6" fillId="39" borderId="10" xfId="0" applyFont="1" applyFill="1" applyBorder="1" applyAlignment="1">
      <alignment vertical="center"/>
    </xf>
    <xf numFmtId="172" fontId="6" fillId="39" borderId="10" xfId="0" applyNumberFormat="1" applyFont="1" applyFill="1" applyBorder="1" applyAlignment="1">
      <alignment vertical="center"/>
    </xf>
    <xf numFmtId="172" fontId="6" fillId="39" borderId="10" xfId="0" applyNumberFormat="1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vertical="center"/>
    </xf>
    <xf numFmtId="0" fontId="6" fillId="34" borderId="17" xfId="0" applyFont="1" applyFill="1" applyBorder="1" applyAlignment="1">
      <alignment vertical="center"/>
    </xf>
    <xf numFmtId="0" fontId="6" fillId="34" borderId="16" xfId="0" applyFont="1" applyFill="1" applyBorder="1" applyAlignment="1">
      <alignment vertical="center"/>
    </xf>
    <xf numFmtId="0" fontId="17" fillId="33" borderId="18" xfId="0" applyFont="1" applyFill="1" applyBorder="1" applyAlignment="1">
      <alignment horizontal="center" vertical="center" wrapText="1"/>
    </xf>
    <xf numFmtId="0" fontId="17" fillId="33" borderId="19" xfId="0" applyFont="1" applyFill="1" applyBorder="1" applyAlignment="1">
      <alignment horizontal="center" vertical="center" wrapText="1"/>
    </xf>
    <xf numFmtId="0" fontId="17" fillId="33" borderId="20" xfId="0" applyFont="1" applyFill="1" applyBorder="1" applyAlignment="1">
      <alignment horizontal="center" vertical="center" wrapText="1"/>
    </xf>
    <xf numFmtId="0" fontId="17" fillId="33" borderId="21" xfId="0" applyFont="1" applyFill="1" applyBorder="1" applyAlignment="1">
      <alignment horizontal="center" vertical="center" wrapText="1"/>
    </xf>
    <xf numFmtId="0" fontId="17" fillId="33" borderId="0" xfId="0" applyFont="1" applyFill="1" applyBorder="1" applyAlignment="1">
      <alignment horizontal="center" vertical="center" wrapText="1"/>
    </xf>
    <xf numFmtId="0" fontId="17" fillId="33" borderId="22" xfId="0" applyFont="1" applyFill="1" applyBorder="1" applyAlignment="1">
      <alignment horizontal="center" vertical="center" wrapText="1"/>
    </xf>
    <xf numFmtId="0" fontId="17" fillId="33" borderId="23" xfId="0" applyFont="1" applyFill="1" applyBorder="1" applyAlignment="1">
      <alignment horizontal="center" vertical="center" wrapText="1"/>
    </xf>
    <xf numFmtId="0" fontId="17" fillId="33" borderId="12" xfId="0" applyFont="1" applyFill="1" applyBorder="1" applyAlignment="1">
      <alignment horizontal="center" vertical="center" wrapText="1"/>
    </xf>
    <xf numFmtId="0" fontId="17" fillId="33" borderId="24" xfId="0" applyFont="1" applyFill="1" applyBorder="1" applyAlignment="1">
      <alignment horizontal="center" vertical="center" wrapText="1"/>
    </xf>
    <xf numFmtId="0" fontId="17" fillId="33" borderId="15" xfId="0" applyFont="1" applyFill="1" applyBorder="1" applyAlignment="1">
      <alignment horizontal="center" vertical="center" wrapText="1"/>
    </xf>
    <xf numFmtId="0" fontId="17" fillId="33" borderId="16" xfId="0" applyFont="1" applyFill="1" applyBorder="1" applyAlignment="1">
      <alignment horizontal="center" vertical="center" wrapText="1"/>
    </xf>
    <xf numFmtId="0" fontId="17" fillId="33" borderId="17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left" vertical="center"/>
    </xf>
    <xf numFmtId="0" fontId="7" fillId="34" borderId="10" xfId="0" applyFont="1" applyFill="1" applyBorder="1" applyAlignment="1">
      <alignment horizontal="right" vertical="center"/>
    </xf>
    <xf numFmtId="0" fontId="6" fillId="33" borderId="1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/>
    </xf>
    <xf numFmtId="172" fontId="14" fillId="33" borderId="18" xfId="0" applyNumberFormat="1" applyFont="1" applyFill="1" applyBorder="1" applyAlignment="1">
      <alignment horizontal="center" vertical="center"/>
    </xf>
    <xf numFmtId="172" fontId="14" fillId="33" borderId="19" xfId="0" applyNumberFormat="1" applyFont="1" applyFill="1" applyBorder="1" applyAlignment="1">
      <alignment horizontal="center" vertical="center"/>
    </xf>
    <xf numFmtId="172" fontId="14" fillId="33" borderId="20" xfId="0" applyNumberFormat="1" applyFont="1" applyFill="1" applyBorder="1" applyAlignment="1">
      <alignment horizontal="center" vertical="center"/>
    </xf>
    <xf numFmtId="172" fontId="14" fillId="33" borderId="21" xfId="0" applyNumberFormat="1" applyFont="1" applyFill="1" applyBorder="1" applyAlignment="1">
      <alignment horizontal="center" vertical="center"/>
    </xf>
    <xf numFmtId="172" fontId="14" fillId="33" borderId="0" xfId="0" applyNumberFormat="1" applyFont="1" applyFill="1" applyBorder="1" applyAlignment="1">
      <alignment horizontal="center" vertical="center"/>
    </xf>
    <xf numFmtId="172" fontId="14" fillId="33" borderId="22" xfId="0" applyNumberFormat="1" applyFont="1" applyFill="1" applyBorder="1" applyAlignment="1">
      <alignment horizontal="center" vertical="center"/>
    </xf>
    <xf numFmtId="172" fontId="14" fillId="33" borderId="23" xfId="0" applyNumberFormat="1" applyFont="1" applyFill="1" applyBorder="1" applyAlignment="1">
      <alignment horizontal="center" vertical="center"/>
    </xf>
    <xf numFmtId="172" fontId="14" fillId="33" borderId="12" xfId="0" applyNumberFormat="1" applyFont="1" applyFill="1" applyBorder="1" applyAlignment="1">
      <alignment horizontal="center" vertical="center"/>
    </xf>
    <xf numFmtId="172" fontId="14" fillId="33" borderId="24" xfId="0" applyNumberFormat="1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chool%20Education\Examination%20Result\data2011\Final%20Excel%20sheet%20X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X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ard"/>
      <sheetName val="OpenBoard"/>
      <sheetName val="TS"/>
      <sheetName val="Pass%TS"/>
      <sheetName val="Sheet1"/>
    </sheetNames>
    <sheetDataSet>
      <sheetData sheetId="0">
        <row r="44">
          <cell r="AG44">
            <v>9718709</v>
          </cell>
          <cell r="AH44">
            <v>7762139</v>
          </cell>
          <cell r="AI44">
            <v>17485619</v>
          </cell>
          <cell r="AP44">
            <v>7183560</v>
          </cell>
          <cell r="AQ44">
            <v>6013853</v>
          </cell>
          <cell r="AR44">
            <v>13199625</v>
          </cell>
          <cell r="BZ44">
            <v>1687903</v>
          </cell>
          <cell r="CA44">
            <v>1379568</v>
          </cell>
          <cell r="CB44">
            <v>3067471</v>
          </cell>
          <cell r="CI44">
            <v>1150634</v>
          </cell>
          <cell r="CJ44">
            <v>977953</v>
          </cell>
          <cell r="CK44">
            <v>2128587</v>
          </cell>
          <cell r="DS44">
            <v>661275</v>
          </cell>
          <cell r="DT44">
            <v>531300</v>
          </cell>
          <cell r="DU44">
            <v>1192575</v>
          </cell>
          <cell r="EB44">
            <v>415430</v>
          </cell>
          <cell r="EC44">
            <v>332993</v>
          </cell>
          <cell r="ED44">
            <v>748423</v>
          </cell>
        </row>
      </sheetData>
      <sheetData sheetId="1">
        <row r="14">
          <cell r="C14">
            <v>318896</v>
          </cell>
          <cell r="D14">
            <v>219066</v>
          </cell>
          <cell r="E14">
            <v>537962</v>
          </cell>
          <cell r="F14">
            <v>187686</v>
          </cell>
          <cell r="G14">
            <v>117295</v>
          </cell>
          <cell r="H14">
            <v>304981</v>
          </cell>
          <cell r="I14">
            <v>54250</v>
          </cell>
          <cell r="J14">
            <v>33662</v>
          </cell>
          <cell r="K14">
            <v>87912</v>
          </cell>
          <cell r="L14">
            <v>30472</v>
          </cell>
          <cell r="M14">
            <v>18269</v>
          </cell>
          <cell r="N14">
            <v>48741</v>
          </cell>
          <cell r="O14">
            <v>36915</v>
          </cell>
          <cell r="P14">
            <v>31149</v>
          </cell>
          <cell r="Q14">
            <v>68064</v>
          </cell>
          <cell r="R14">
            <v>22923</v>
          </cell>
          <cell r="S14">
            <v>16365</v>
          </cell>
          <cell r="T14">
            <v>39288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oard"/>
      <sheetName val="OpenBoard"/>
      <sheetName val="TS"/>
      <sheetName val="Pass%TS"/>
      <sheetName val="Sheet1"/>
    </sheetNames>
    <sheetDataSet>
      <sheetData sheetId="2">
        <row r="13">
          <cell r="B13">
            <v>10118563</v>
          </cell>
          <cell r="C13">
            <v>8037937</v>
          </cell>
          <cell r="D13">
            <v>18161271</v>
          </cell>
          <cell r="E13">
            <v>7371246</v>
          </cell>
          <cell r="F13">
            <v>6131148</v>
          </cell>
          <cell r="G13">
            <v>13504606</v>
          </cell>
          <cell r="H13">
            <v>1742153</v>
          </cell>
          <cell r="I13">
            <v>1413230</v>
          </cell>
          <cell r="J13">
            <v>3155383</v>
          </cell>
          <cell r="K13">
            <v>1181106</v>
          </cell>
          <cell r="L13">
            <v>996222</v>
          </cell>
          <cell r="M13">
            <v>2177328</v>
          </cell>
          <cell r="N13">
            <v>698190</v>
          </cell>
          <cell r="O13">
            <v>562449</v>
          </cell>
          <cell r="P13">
            <v>1260639</v>
          </cell>
          <cell r="Q13">
            <v>438353</v>
          </cell>
          <cell r="R13">
            <v>349358</v>
          </cell>
          <cell r="S13">
            <v>787711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9"/>
  <sheetViews>
    <sheetView tabSelected="1" view="pageBreakPreview" zoomScale="110" zoomScaleSheetLayoutView="11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9" sqref="C9"/>
    </sheetView>
  </sheetViews>
  <sheetFormatPr defaultColWidth="9.140625" defaultRowHeight="12.75"/>
  <cols>
    <col min="1" max="1" width="3.421875" style="26" customWidth="1"/>
    <col min="2" max="2" width="34.421875" style="14" customWidth="1"/>
    <col min="3" max="3" width="9.421875" style="14" bestFit="1" customWidth="1"/>
    <col min="4" max="4" width="9.421875" style="14" customWidth="1"/>
    <col min="5" max="5" width="11.00390625" style="14" customWidth="1"/>
    <col min="6" max="7" width="9.57421875" style="14" customWidth="1"/>
    <col min="8" max="8" width="10.57421875" style="14" bestFit="1" customWidth="1"/>
    <col min="9" max="9" width="8.140625" style="14" customWidth="1"/>
    <col min="10" max="10" width="8.421875" style="14" customWidth="1"/>
    <col min="11" max="11" width="8.00390625" style="14" customWidth="1"/>
    <col min="12" max="12" width="9.28125" style="14" customWidth="1"/>
    <col min="13" max="13" width="9.8515625" style="14" customWidth="1"/>
    <col min="14" max="14" width="10.57421875" style="14" bestFit="1" customWidth="1"/>
    <col min="15" max="15" width="7.28125" style="14" customWidth="1"/>
    <col min="16" max="16" width="6.57421875" style="14" customWidth="1"/>
    <col min="17" max="17" width="6.8515625" style="14" customWidth="1"/>
    <col min="18" max="18" width="9.421875" style="14" customWidth="1"/>
    <col min="19" max="19" width="7.8515625" style="14" customWidth="1"/>
    <col min="20" max="20" width="9.421875" style="14" bestFit="1" customWidth="1"/>
    <col min="21" max="21" width="7.8515625" style="14" customWidth="1"/>
    <col min="22" max="22" width="8.421875" style="14" customWidth="1"/>
    <col min="23" max="23" width="8.8515625" style="14" customWidth="1"/>
    <col min="24" max="24" width="8.140625" style="14" customWidth="1"/>
    <col min="25" max="25" width="7.7109375" style="14" customWidth="1"/>
    <col min="26" max="26" width="8.140625" style="14" customWidth="1"/>
    <col min="27" max="27" width="8.421875" style="14" customWidth="1"/>
    <col min="28" max="28" width="8.140625" style="14" customWidth="1"/>
    <col min="29" max="29" width="8.00390625" style="14" customWidth="1"/>
    <col min="30" max="32" width="6.8515625" style="14" customWidth="1"/>
    <col min="33" max="33" width="9.7109375" style="14" customWidth="1"/>
    <col min="34" max="34" width="9.57421875" style="14" customWidth="1"/>
    <col min="35" max="35" width="11.00390625" style="14" customWidth="1"/>
    <col min="36" max="36" width="9.8515625" style="14" customWidth="1"/>
    <col min="37" max="37" width="9.7109375" style="14" customWidth="1"/>
    <col min="38" max="38" width="10.57421875" style="14" customWidth="1"/>
    <col min="39" max="39" width="8.00390625" style="14" customWidth="1"/>
    <col min="40" max="40" width="8.140625" style="14" customWidth="1"/>
    <col min="41" max="41" width="7.8515625" style="14" customWidth="1"/>
    <col min="42" max="42" width="9.421875" style="14" customWidth="1"/>
    <col min="43" max="43" width="9.140625" style="14" customWidth="1"/>
    <col min="44" max="44" width="10.421875" style="14" customWidth="1"/>
    <col min="45" max="45" width="6.57421875" style="14" customWidth="1"/>
    <col min="46" max="46" width="6.140625" style="14" customWidth="1"/>
    <col min="47" max="47" width="6.57421875" style="14" customWidth="1"/>
    <col min="48" max="48" width="9.421875" style="14" customWidth="1"/>
    <col min="49" max="49" width="9.57421875" style="14" customWidth="1"/>
    <col min="50" max="50" width="9.28125" style="14" customWidth="1"/>
    <col min="51" max="51" width="9.00390625" style="14" customWidth="1"/>
    <col min="52" max="52" width="9.140625" style="14" customWidth="1"/>
    <col min="53" max="53" width="9.7109375" style="14" customWidth="1"/>
    <col min="54" max="55" width="7.00390625" style="14" customWidth="1"/>
    <col min="56" max="56" width="7.7109375" style="14" customWidth="1"/>
    <col min="57" max="57" width="9.421875" style="14" customWidth="1"/>
    <col min="58" max="58" width="9.140625" style="14" customWidth="1"/>
    <col min="59" max="59" width="10.140625" style="14" customWidth="1"/>
    <col min="60" max="60" width="6.140625" style="14" customWidth="1"/>
    <col min="61" max="61" width="6.7109375" style="14" customWidth="1"/>
    <col min="62" max="62" width="6.8515625" style="14" customWidth="1"/>
    <col min="63" max="63" width="8.8515625" style="14" customWidth="1"/>
    <col min="64" max="64" width="9.57421875" style="14" customWidth="1"/>
    <col min="65" max="65" width="9.28125" style="14" customWidth="1"/>
    <col min="66" max="66" width="9.00390625" style="14" customWidth="1"/>
    <col min="67" max="67" width="9.140625" style="14" customWidth="1"/>
    <col min="68" max="68" width="8.8515625" style="14" customWidth="1"/>
    <col min="69" max="69" width="7.57421875" style="14" customWidth="1"/>
    <col min="70" max="70" width="7.7109375" style="14" customWidth="1"/>
    <col min="71" max="71" width="8.8515625" style="14" customWidth="1"/>
    <col min="72" max="72" width="9.421875" style="14" customWidth="1"/>
    <col min="73" max="73" width="7.8515625" style="14" customWidth="1"/>
    <col min="74" max="74" width="9.00390625" style="14" customWidth="1"/>
    <col min="75" max="75" width="5.421875" style="14" customWidth="1"/>
    <col min="76" max="77" width="6.8515625" style="14" customWidth="1"/>
    <col min="78" max="78" width="9.8515625" style="14" customWidth="1"/>
    <col min="79" max="79" width="9.57421875" style="14" customWidth="1"/>
    <col min="80" max="80" width="9.28125" style="14" customWidth="1"/>
    <col min="81" max="81" width="9.421875" style="14" bestFit="1" customWidth="1"/>
    <col min="82" max="82" width="9.140625" style="14" customWidth="1"/>
    <col min="83" max="83" width="9.421875" style="14" customWidth="1"/>
    <col min="84" max="84" width="7.57421875" style="14" customWidth="1"/>
    <col min="85" max="85" width="7.7109375" style="14" customWidth="1"/>
    <col min="86" max="86" width="8.140625" style="14" customWidth="1"/>
    <col min="87" max="87" width="9.421875" style="14" bestFit="1" customWidth="1"/>
    <col min="88" max="88" width="9.140625" style="14" customWidth="1"/>
    <col min="89" max="89" width="10.421875" style="14" customWidth="1"/>
    <col min="90" max="90" width="6.7109375" style="14" customWidth="1"/>
    <col min="91" max="92" width="6.8515625" style="14" customWidth="1"/>
    <col min="93" max="93" width="8.8515625" style="14" customWidth="1"/>
    <col min="94" max="94" width="9.57421875" style="14" customWidth="1"/>
    <col min="95" max="95" width="9.28125" style="14" customWidth="1"/>
    <col min="96" max="97" width="8.421875" style="14" customWidth="1"/>
    <col min="98" max="98" width="8.8515625" style="14" customWidth="1"/>
    <col min="99" max="99" width="7.57421875" style="14" customWidth="1"/>
    <col min="100" max="100" width="6.7109375" style="14" customWidth="1"/>
    <col min="101" max="101" width="7.7109375" style="14" customWidth="1"/>
    <col min="102" max="102" width="9.421875" style="14" customWidth="1"/>
    <col min="103" max="103" width="9.140625" style="14" customWidth="1"/>
    <col min="104" max="104" width="9.7109375" style="14" customWidth="1"/>
    <col min="105" max="107" width="6.8515625" style="14" customWidth="1"/>
    <col min="108" max="108" width="8.8515625" style="14" customWidth="1"/>
    <col min="109" max="109" width="9.57421875" style="14" customWidth="1"/>
    <col min="110" max="110" width="9.28125" style="14" customWidth="1"/>
    <col min="111" max="111" width="9.00390625" style="14" customWidth="1"/>
    <col min="112" max="112" width="9.140625" style="14" customWidth="1"/>
    <col min="113" max="113" width="8.8515625" style="14" customWidth="1"/>
    <col min="114" max="114" width="7.57421875" style="14" customWidth="1"/>
    <col min="115" max="115" width="7.7109375" style="14" customWidth="1"/>
    <col min="116" max="116" width="8.8515625" style="14" customWidth="1"/>
    <col min="117" max="117" width="8.140625" style="14" customWidth="1"/>
    <col min="118" max="118" width="7.7109375" style="14" customWidth="1"/>
    <col min="119" max="119" width="8.57421875" style="14" customWidth="1"/>
    <col min="120" max="122" width="6.8515625" style="14" customWidth="1"/>
    <col min="123" max="123" width="8.8515625" style="14" customWidth="1"/>
    <col min="124" max="124" width="9.57421875" style="14" customWidth="1"/>
    <col min="125" max="125" width="9.28125" style="14" customWidth="1"/>
    <col min="126" max="126" width="9.00390625" style="14" customWidth="1"/>
    <col min="127" max="127" width="9.140625" style="14" customWidth="1"/>
    <col min="128" max="128" width="8.8515625" style="14" customWidth="1"/>
    <col min="129" max="129" width="7.57421875" style="14" customWidth="1"/>
    <col min="130" max="130" width="7.7109375" style="14" customWidth="1"/>
    <col min="131" max="131" width="7.28125" style="14" customWidth="1"/>
    <col min="132" max="132" width="8.57421875" style="14" customWidth="1"/>
    <col min="133" max="133" width="9.140625" style="14" customWidth="1"/>
    <col min="134" max="134" width="8.28125" style="14" customWidth="1"/>
    <col min="135" max="137" width="6.8515625" style="14" customWidth="1"/>
    <col min="138" max="139" width="9.57421875" style="14" customWidth="1"/>
    <col min="140" max="140" width="10.7109375" style="14" customWidth="1"/>
    <col min="141" max="142" width="8.7109375" style="14" customWidth="1"/>
    <col min="143" max="143" width="9.57421875" style="14" customWidth="1"/>
    <col min="144" max="145" width="9.421875" style="14" bestFit="1" customWidth="1"/>
    <col min="146" max="146" width="9.57421875" style="14" customWidth="1"/>
    <col min="147" max="152" width="8.140625" style="14" customWidth="1"/>
    <col min="153" max="155" width="9.57421875" style="14" customWidth="1"/>
    <col min="156" max="157" width="8.7109375" style="14" customWidth="1"/>
    <col min="158" max="158" width="9.57421875" style="14" customWidth="1"/>
    <col min="159" max="160" width="8.7109375" style="14" customWidth="1"/>
    <col min="161" max="161" width="9.57421875" style="14" customWidth="1"/>
    <col min="162" max="164" width="8.140625" style="14" customWidth="1"/>
    <col min="165" max="165" width="5.7109375" style="14" customWidth="1"/>
    <col min="166" max="166" width="6.421875" style="14" customWidth="1"/>
    <col min="167" max="167" width="5.57421875" style="14" customWidth="1"/>
    <col min="168" max="170" width="9.57421875" style="14" customWidth="1"/>
    <col min="171" max="172" width="8.7109375" style="14" customWidth="1"/>
    <col min="173" max="173" width="9.57421875" style="14" customWidth="1"/>
    <col min="174" max="175" width="8.7109375" style="14" customWidth="1"/>
    <col min="176" max="176" width="9.57421875" style="14" customWidth="1"/>
    <col min="177" max="177" width="7.140625" style="14" customWidth="1"/>
    <col min="178" max="178" width="7.00390625" style="14" customWidth="1"/>
    <col min="179" max="179" width="6.8515625" style="14" customWidth="1"/>
    <col min="180" max="180" width="5.57421875" style="14" customWidth="1"/>
    <col min="181" max="181" width="5.7109375" style="14" customWidth="1"/>
    <col min="182" max="182" width="8.140625" style="14" customWidth="1"/>
    <col min="183" max="186" width="9.140625" style="14" customWidth="1"/>
    <col min="187" max="187" width="9.421875" style="14" bestFit="1" customWidth="1"/>
    <col min="188" max="16384" width="9.140625" style="14" customWidth="1"/>
  </cols>
  <sheetData>
    <row r="1" spans="1:170" ht="21.75" customHeight="1">
      <c r="A1" s="14"/>
      <c r="B1" s="15"/>
      <c r="C1" s="37" t="s">
        <v>42</v>
      </c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165" t="str">
        <f>C1</f>
        <v>RESULTS OF SECONDARY EXAMINATION- 2012</v>
      </c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 t="str">
        <f>R1</f>
        <v>RESULTS OF SECONDARY EXAMINATION- 2012</v>
      </c>
      <c r="AH1" s="165"/>
      <c r="AI1" s="165"/>
      <c r="AJ1" s="165"/>
      <c r="AK1" s="165"/>
      <c r="AL1" s="165"/>
      <c r="AM1" s="165"/>
      <c r="AN1" s="165"/>
      <c r="AO1" s="165"/>
      <c r="AP1" s="165"/>
      <c r="AQ1" s="165"/>
      <c r="AR1" s="165"/>
      <c r="AS1" s="165"/>
      <c r="AT1" s="165"/>
      <c r="AU1" s="165"/>
      <c r="AV1" s="165" t="str">
        <f>AG1</f>
        <v>RESULTS OF SECONDARY EXAMINATION- 2012</v>
      </c>
      <c r="AW1" s="165"/>
      <c r="AX1" s="165"/>
      <c r="AY1" s="165"/>
      <c r="AZ1" s="165"/>
      <c r="BA1" s="165"/>
      <c r="BB1" s="165"/>
      <c r="BC1" s="165"/>
      <c r="BD1" s="165"/>
      <c r="BE1" s="165"/>
      <c r="BF1" s="165"/>
      <c r="BG1" s="165"/>
      <c r="BH1" s="165"/>
      <c r="BI1" s="165"/>
      <c r="BJ1" s="165"/>
      <c r="BK1" s="165" t="str">
        <f>AV1</f>
        <v>RESULTS OF SECONDARY EXAMINATION- 2012</v>
      </c>
      <c r="BL1" s="165"/>
      <c r="BM1" s="165"/>
      <c r="BN1" s="165"/>
      <c r="BO1" s="165"/>
      <c r="BP1" s="165"/>
      <c r="BQ1" s="165"/>
      <c r="BR1" s="165"/>
      <c r="BS1" s="165"/>
      <c r="BT1" s="165"/>
      <c r="BU1" s="165"/>
      <c r="BV1" s="165"/>
      <c r="BW1" s="165"/>
      <c r="BX1" s="165"/>
      <c r="BY1" s="165"/>
      <c r="BZ1" s="165" t="str">
        <f>BK1</f>
        <v>RESULTS OF SECONDARY EXAMINATION- 2012</v>
      </c>
      <c r="CA1" s="165"/>
      <c r="CB1" s="165"/>
      <c r="CC1" s="165"/>
      <c r="CD1" s="165"/>
      <c r="CE1" s="165"/>
      <c r="CF1" s="165"/>
      <c r="CG1" s="165"/>
      <c r="CH1" s="165"/>
      <c r="CI1" s="165"/>
      <c r="CJ1" s="165"/>
      <c r="CK1" s="165"/>
      <c r="CL1" s="165"/>
      <c r="CM1" s="165"/>
      <c r="CN1" s="165"/>
      <c r="CO1" s="165" t="str">
        <f>AG1</f>
        <v>RESULTS OF SECONDARY EXAMINATION- 2012</v>
      </c>
      <c r="CP1" s="165"/>
      <c r="CQ1" s="165"/>
      <c r="CR1" s="165"/>
      <c r="CS1" s="165"/>
      <c r="CT1" s="165"/>
      <c r="CU1" s="165"/>
      <c r="CV1" s="165"/>
      <c r="CW1" s="165"/>
      <c r="CX1" s="165"/>
      <c r="CY1" s="165"/>
      <c r="CZ1" s="165"/>
      <c r="DA1" s="165"/>
      <c r="DB1" s="165"/>
      <c r="DC1" s="165"/>
      <c r="DD1" s="165" t="str">
        <f>CO1</f>
        <v>RESULTS OF SECONDARY EXAMINATION- 2012</v>
      </c>
      <c r="DE1" s="165"/>
      <c r="DF1" s="165"/>
      <c r="DG1" s="165"/>
      <c r="DH1" s="165"/>
      <c r="DI1" s="165"/>
      <c r="DJ1" s="165"/>
      <c r="DK1" s="165"/>
      <c r="DL1" s="165"/>
      <c r="DM1" s="165"/>
      <c r="DN1" s="165"/>
      <c r="DO1" s="165"/>
      <c r="DP1" s="165"/>
      <c r="DQ1" s="165"/>
      <c r="DR1" s="165"/>
      <c r="DS1" s="165" t="str">
        <f>DD1</f>
        <v>RESULTS OF SECONDARY EXAMINATION- 2012</v>
      </c>
      <c r="DT1" s="165"/>
      <c r="DU1" s="165"/>
      <c r="DV1" s="165"/>
      <c r="DW1" s="165"/>
      <c r="DX1" s="165"/>
      <c r="DY1" s="165"/>
      <c r="DZ1" s="165"/>
      <c r="EA1" s="165"/>
      <c r="EB1" s="165"/>
      <c r="EC1" s="165"/>
      <c r="ED1" s="165"/>
      <c r="EE1" s="165"/>
      <c r="EF1" s="165"/>
      <c r="EG1" s="165"/>
      <c r="EH1" s="37" t="str">
        <f>C1</f>
        <v>RESULTS OF SECONDARY EXAMINATION- 2012</v>
      </c>
      <c r="EI1" s="37"/>
      <c r="EJ1" s="37"/>
      <c r="EW1" s="37" t="str">
        <f>C1</f>
        <v>RESULTS OF SECONDARY EXAMINATION- 2012</v>
      </c>
      <c r="EX1" s="37"/>
      <c r="EY1" s="37"/>
      <c r="FL1" s="37" t="str">
        <f>C1</f>
        <v>RESULTS OF SECONDARY EXAMINATION- 2012</v>
      </c>
      <c r="FM1" s="37"/>
      <c r="FN1" s="37"/>
    </row>
    <row r="2" spans="2:182" s="16" customFormat="1" ht="15.75" customHeight="1">
      <c r="B2" s="17"/>
      <c r="C2" s="166" t="s">
        <v>14</v>
      </c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 t="s">
        <v>15</v>
      </c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 t="s">
        <v>69</v>
      </c>
      <c r="AH2" s="166"/>
      <c r="AI2" s="166"/>
      <c r="AJ2" s="166"/>
      <c r="AK2" s="166"/>
      <c r="AL2" s="166"/>
      <c r="AM2" s="166"/>
      <c r="AN2" s="166"/>
      <c r="AO2" s="166"/>
      <c r="AP2" s="166"/>
      <c r="AQ2" s="166"/>
      <c r="AR2" s="166"/>
      <c r="AS2" s="166"/>
      <c r="AT2" s="166"/>
      <c r="AU2" s="166"/>
      <c r="AV2" s="166" t="s">
        <v>16</v>
      </c>
      <c r="AW2" s="166"/>
      <c r="AX2" s="166"/>
      <c r="AY2" s="166"/>
      <c r="AZ2" s="166"/>
      <c r="BA2" s="166"/>
      <c r="BB2" s="166"/>
      <c r="BC2" s="166"/>
      <c r="BD2" s="166"/>
      <c r="BE2" s="166"/>
      <c r="BF2" s="166"/>
      <c r="BG2" s="166"/>
      <c r="BH2" s="166"/>
      <c r="BI2" s="166"/>
      <c r="BJ2" s="166"/>
      <c r="BK2" s="166" t="s">
        <v>17</v>
      </c>
      <c r="BL2" s="166"/>
      <c r="BM2" s="166"/>
      <c r="BN2" s="166"/>
      <c r="BO2" s="166"/>
      <c r="BP2" s="166"/>
      <c r="BQ2" s="166"/>
      <c r="BR2" s="166"/>
      <c r="BS2" s="166"/>
      <c r="BT2" s="166"/>
      <c r="BU2" s="166"/>
      <c r="BV2" s="166"/>
      <c r="BW2" s="166"/>
      <c r="BX2" s="166"/>
      <c r="BY2" s="166"/>
      <c r="BZ2" s="166" t="s">
        <v>70</v>
      </c>
      <c r="CA2" s="166"/>
      <c r="CB2" s="166"/>
      <c r="CC2" s="166"/>
      <c r="CD2" s="166"/>
      <c r="CE2" s="166"/>
      <c r="CF2" s="166"/>
      <c r="CG2" s="166"/>
      <c r="CH2" s="166"/>
      <c r="CI2" s="166"/>
      <c r="CJ2" s="166"/>
      <c r="CK2" s="166"/>
      <c r="CL2" s="166"/>
      <c r="CM2" s="166"/>
      <c r="CN2" s="166"/>
      <c r="CO2" s="166" t="s">
        <v>18</v>
      </c>
      <c r="CP2" s="166"/>
      <c r="CQ2" s="166"/>
      <c r="CR2" s="166"/>
      <c r="CS2" s="166"/>
      <c r="CT2" s="166"/>
      <c r="CU2" s="166"/>
      <c r="CV2" s="166"/>
      <c r="CW2" s="166"/>
      <c r="CX2" s="166"/>
      <c r="CY2" s="166"/>
      <c r="CZ2" s="166"/>
      <c r="DA2" s="166"/>
      <c r="DB2" s="166"/>
      <c r="DC2" s="166"/>
      <c r="DD2" s="166" t="s">
        <v>19</v>
      </c>
      <c r="DE2" s="166"/>
      <c r="DF2" s="166"/>
      <c r="DG2" s="166"/>
      <c r="DH2" s="166"/>
      <c r="DI2" s="166"/>
      <c r="DJ2" s="166"/>
      <c r="DK2" s="166"/>
      <c r="DL2" s="166"/>
      <c r="DM2" s="166"/>
      <c r="DN2" s="166"/>
      <c r="DO2" s="166"/>
      <c r="DP2" s="166"/>
      <c r="DQ2" s="166"/>
      <c r="DR2" s="166"/>
      <c r="DS2" s="166" t="s">
        <v>71</v>
      </c>
      <c r="DT2" s="166"/>
      <c r="DU2" s="166"/>
      <c r="DV2" s="166"/>
      <c r="DW2" s="166"/>
      <c r="DX2" s="166"/>
      <c r="DY2" s="166"/>
      <c r="DZ2" s="166"/>
      <c r="EA2" s="166"/>
      <c r="EB2" s="166"/>
      <c r="EC2" s="166"/>
      <c r="ED2" s="166"/>
      <c r="EE2" s="166"/>
      <c r="EF2" s="166"/>
      <c r="EG2" s="166"/>
      <c r="EH2" s="41" t="s">
        <v>72</v>
      </c>
      <c r="EI2" s="41"/>
      <c r="EJ2" s="41"/>
      <c r="EK2" s="41"/>
      <c r="EL2" s="41"/>
      <c r="EM2" s="41"/>
      <c r="EN2" s="41"/>
      <c r="EO2" s="41"/>
      <c r="EP2" s="41"/>
      <c r="EQ2" s="41"/>
      <c r="ER2" s="41"/>
      <c r="ES2" s="41"/>
      <c r="ET2" s="41"/>
      <c r="EU2" s="41"/>
      <c r="EV2" s="41"/>
      <c r="EW2" s="164" t="s">
        <v>73</v>
      </c>
      <c r="EX2" s="164"/>
      <c r="EY2" s="164"/>
      <c r="EZ2" s="164"/>
      <c r="FA2" s="164"/>
      <c r="FB2" s="164"/>
      <c r="FC2" s="164"/>
      <c r="FD2" s="164"/>
      <c r="FE2" s="164"/>
      <c r="FF2" s="164"/>
      <c r="FG2" s="164"/>
      <c r="FH2" s="164"/>
      <c r="FI2" s="164"/>
      <c r="FJ2" s="164"/>
      <c r="FK2" s="164"/>
      <c r="FL2" s="164" t="s">
        <v>74</v>
      </c>
      <c r="FM2" s="164"/>
      <c r="FN2" s="164"/>
      <c r="FO2" s="164"/>
      <c r="FP2" s="164"/>
      <c r="FQ2" s="164"/>
      <c r="FR2" s="164"/>
      <c r="FS2" s="164"/>
      <c r="FT2" s="164"/>
      <c r="FU2" s="164"/>
      <c r="FV2" s="164"/>
      <c r="FW2" s="164"/>
      <c r="FX2" s="164"/>
      <c r="FY2" s="164"/>
      <c r="FZ2" s="164"/>
    </row>
    <row r="3" spans="1:182" ht="18" customHeight="1">
      <c r="A3" s="168" t="s">
        <v>20</v>
      </c>
      <c r="B3" s="167" t="s">
        <v>0</v>
      </c>
      <c r="C3" s="167" t="s">
        <v>1</v>
      </c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 t="s">
        <v>4</v>
      </c>
      <c r="P3" s="167"/>
      <c r="Q3" s="167"/>
      <c r="R3" s="167" t="s">
        <v>1</v>
      </c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 t="s">
        <v>4</v>
      </c>
      <c r="AE3" s="167"/>
      <c r="AF3" s="167"/>
      <c r="AG3" s="167" t="s">
        <v>1</v>
      </c>
      <c r="AH3" s="167"/>
      <c r="AI3" s="167"/>
      <c r="AJ3" s="167"/>
      <c r="AK3" s="167"/>
      <c r="AL3" s="167"/>
      <c r="AM3" s="167"/>
      <c r="AN3" s="167"/>
      <c r="AO3" s="167"/>
      <c r="AP3" s="167"/>
      <c r="AQ3" s="167"/>
      <c r="AR3" s="167"/>
      <c r="AS3" s="167" t="s">
        <v>4</v>
      </c>
      <c r="AT3" s="167"/>
      <c r="AU3" s="167"/>
      <c r="AV3" s="167" t="s">
        <v>1</v>
      </c>
      <c r="AW3" s="167"/>
      <c r="AX3" s="167"/>
      <c r="AY3" s="167"/>
      <c r="AZ3" s="167"/>
      <c r="BA3" s="167"/>
      <c r="BB3" s="167"/>
      <c r="BC3" s="167"/>
      <c r="BD3" s="167"/>
      <c r="BE3" s="167"/>
      <c r="BF3" s="167"/>
      <c r="BG3" s="167"/>
      <c r="BH3" s="167" t="s">
        <v>4</v>
      </c>
      <c r="BI3" s="167"/>
      <c r="BJ3" s="167"/>
      <c r="BK3" s="167" t="s">
        <v>1</v>
      </c>
      <c r="BL3" s="167"/>
      <c r="BM3" s="167"/>
      <c r="BN3" s="167"/>
      <c r="BO3" s="167"/>
      <c r="BP3" s="167"/>
      <c r="BQ3" s="167"/>
      <c r="BR3" s="167"/>
      <c r="BS3" s="167"/>
      <c r="BT3" s="167"/>
      <c r="BU3" s="167"/>
      <c r="BV3" s="167"/>
      <c r="BW3" s="167" t="s">
        <v>4</v>
      </c>
      <c r="BX3" s="167"/>
      <c r="BY3" s="167"/>
      <c r="BZ3" s="167" t="s">
        <v>1</v>
      </c>
      <c r="CA3" s="167"/>
      <c r="CB3" s="167"/>
      <c r="CC3" s="167"/>
      <c r="CD3" s="167"/>
      <c r="CE3" s="167"/>
      <c r="CF3" s="167"/>
      <c r="CG3" s="167"/>
      <c r="CH3" s="167"/>
      <c r="CI3" s="167"/>
      <c r="CJ3" s="167"/>
      <c r="CK3" s="167"/>
      <c r="CL3" s="167" t="s">
        <v>4</v>
      </c>
      <c r="CM3" s="167"/>
      <c r="CN3" s="167"/>
      <c r="CO3" s="167" t="s">
        <v>1</v>
      </c>
      <c r="CP3" s="167"/>
      <c r="CQ3" s="167"/>
      <c r="CR3" s="167"/>
      <c r="CS3" s="167"/>
      <c r="CT3" s="167"/>
      <c r="CU3" s="167"/>
      <c r="CV3" s="167"/>
      <c r="CW3" s="167"/>
      <c r="CX3" s="167"/>
      <c r="CY3" s="167"/>
      <c r="CZ3" s="167"/>
      <c r="DA3" s="167" t="s">
        <v>4</v>
      </c>
      <c r="DB3" s="167"/>
      <c r="DC3" s="167"/>
      <c r="DD3" s="167" t="s">
        <v>1</v>
      </c>
      <c r="DE3" s="167"/>
      <c r="DF3" s="167"/>
      <c r="DG3" s="167"/>
      <c r="DH3" s="167"/>
      <c r="DI3" s="167"/>
      <c r="DJ3" s="167"/>
      <c r="DK3" s="167"/>
      <c r="DL3" s="167"/>
      <c r="DM3" s="167"/>
      <c r="DN3" s="167"/>
      <c r="DO3" s="167"/>
      <c r="DP3" s="167" t="s">
        <v>4</v>
      </c>
      <c r="DQ3" s="167"/>
      <c r="DR3" s="167"/>
      <c r="DS3" s="167" t="s">
        <v>1</v>
      </c>
      <c r="DT3" s="167"/>
      <c r="DU3" s="167"/>
      <c r="DV3" s="167"/>
      <c r="DW3" s="167"/>
      <c r="DX3" s="167"/>
      <c r="DY3" s="167"/>
      <c r="DZ3" s="167"/>
      <c r="EA3" s="167"/>
      <c r="EB3" s="167"/>
      <c r="EC3" s="167"/>
      <c r="ED3" s="167"/>
      <c r="EE3" s="167" t="s">
        <v>4</v>
      </c>
      <c r="EF3" s="167"/>
      <c r="EG3" s="167"/>
      <c r="EH3" s="149" t="s">
        <v>34</v>
      </c>
      <c r="EI3" s="150"/>
      <c r="EJ3" s="151"/>
      <c r="EK3" s="149" t="s">
        <v>35</v>
      </c>
      <c r="EL3" s="150"/>
      <c r="EM3" s="150"/>
      <c r="EN3" s="150"/>
      <c r="EO3" s="150"/>
      <c r="EP3" s="151"/>
      <c r="EQ3" s="149" t="s">
        <v>33</v>
      </c>
      <c r="ER3" s="150"/>
      <c r="ES3" s="150"/>
      <c r="ET3" s="150"/>
      <c r="EU3" s="150"/>
      <c r="EV3" s="151"/>
      <c r="EW3" s="149" t="s">
        <v>34</v>
      </c>
      <c r="EX3" s="150"/>
      <c r="EY3" s="151"/>
      <c r="EZ3" s="149" t="s">
        <v>35</v>
      </c>
      <c r="FA3" s="150"/>
      <c r="FB3" s="150"/>
      <c r="FC3" s="150"/>
      <c r="FD3" s="150"/>
      <c r="FE3" s="151"/>
      <c r="FF3" s="149" t="s">
        <v>33</v>
      </c>
      <c r="FG3" s="150"/>
      <c r="FH3" s="150"/>
      <c r="FI3" s="150"/>
      <c r="FJ3" s="150"/>
      <c r="FK3" s="151"/>
      <c r="FL3" s="149" t="s">
        <v>34</v>
      </c>
      <c r="FM3" s="150"/>
      <c r="FN3" s="151"/>
      <c r="FO3" s="149" t="s">
        <v>35</v>
      </c>
      <c r="FP3" s="150"/>
      <c r="FQ3" s="150"/>
      <c r="FR3" s="150"/>
      <c r="FS3" s="150"/>
      <c r="FT3" s="151"/>
      <c r="FU3" s="149" t="s">
        <v>33</v>
      </c>
      <c r="FV3" s="150"/>
      <c r="FW3" s="150"/>
      <c r="FX3" s="150"/>
      <c r="FY3" s="150"/>
      <c r="FZ3" s="151"/>
    </row>
    <row r="4" spans="1:182" ht="18" customHeight="1">
      <c r="A4" s="168"/>
      <c r="B4" s="167"/>
      <c r="C4" s="167" t="s">
        <v>2</v>
      </c>
      <c r="D4" s="167"/>
      <c r="E4" s="167"/>
      <c r="F4" s="167" t="s">
        <v>3</v>
      </c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 t="s">
        <v>2</v>
      </c>
      <c r="S4" s="167"/>
      <c r="T4" s="167"/>
      <c r="U4" s="167" t="s">
        <v>3</v>
      </c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 t="s">
        <v>2</v>
      </c>
      <c r="AH4" s="167"/>
      <c r="AI4" s="167"/>
      <c r="AJ4" s="167" t="s">
        <v>3</v>
      </c>
      <c r="AK4" s="167"/>
      <c r="AL4" s="167"/>
      <c r="AM4" s="167"/>
      <c r="AN4" s="167"/>
      <c r="AO4" s="167"/>
      <c r="AP4" s="167"/>
      <c r="AQ4" s="167"/>
      <c r="AR4" s="167"/>
      <c r="AS4" s="167"/>
      <c r="AT4" s="167"/>
      <c r="AU4" s="167"/>
      <c r="AV4" s="167" t="s">
        <v>2</v>
      </c>
      <c r="AW4" s="167"/>
      <c r="AX4" s="167"/>
      <c r="AY4" s="167" t="s">
        <v>3</v>
      </c>
      <c r="AZ4" s="167"/>
      <c r="BA4" s="167"/>
      <c r="BB4" s="167"/>
      <c r="BC4" s="167"/>
      <c r="BD4" s="167"/>
      <c r="BE4" s="167"/>
      <c r="BF4" s="167"/>
      <c r="BG4" s="167"/>
      <c r="BH4" s="167"/>
      <c r="BI4" s="167"/>
      <c r="BJ4" s="167"/>
      <c r="BK4" s="167" t="s">
        <v>2</v>
      </c>
      <c r="BL4" s="167"/>
      <c r="BM4" s="167"/>
      <c r="BN4" s="167" t="s">
        <v>3</v>
      </c>
      <c r="BO4" s="167"/>
      <c r="BP4" s="167"/>
      <c r="BQ4" s="167"/>
      <c r="BR4" s="167"/>
      <c r="BS4" s="167"/>
      <c r="BT4" s="167"/>
      <c r="BU4" s="167"/>
      <c r="BV4" s="167"/>
      <c r="BW4" s="167"/>
      <c r="BX4" s="167"/>
      <c r="BY4" s="167"/>
      <c r="BZ4" s="167" t="s">
        <v>2</v>
      </c>
      <c r="CA4" s="167"/>
      <c r="CB4" s="167"/>
      <c r="CC4" s="167" t="s">
        <v>3</v>
      </c>
      <c r="CD4" s="167"/>
      <c r="CE4" s="167"/>
      <c r="CF4" s="167"/>
      <c r="CG4" s="167"/>
      <c r="CH4" s="167"/>
      <c r="CI4" s="167"/>
      <c r="CJ4" s="167"/>
      <c r="CK4" s="167"/>
      <c r="CL4" s="167"/>
      <c r="CM4" s="167"/>
      <c r="CN4" s="167"/>
      <c r="CO4" s="167" t="s">
        <v>2</v>
      </c>
      <c r="CP4" s="167"/>
      <c r="CQ4" s="167"/>
      <c r="CR4" s="167" t="s">
        <v>3</v>
      </c>
      <c r="CS4" s="167"/>
      <c r="CT4" s="167"/>
      <c r="CU4" s="167"/>
      <c r="CV4" s="167"/>
      <c r="CW4" s="167"/>
      <c r="CX4" s="167"/>
      <c r="CY4" s="167"/>
      <c r="CZ4" s="167"/>
      <c r="DA4" s="167"/>
      <c r="DB4" s="167"/>
      <c r="DC4" s="167"/>
      <c r="DD4" s="167" t="s">
        <v>2</v>
      </c>
      <c r="DE4" s="167"/>
      <c r="DF4" s="167"/>
      <c r="DG4" s="167" t="s">
        <v>3</v>
      </c>
      <c r="DH4" s="167"/>
      <c r="DI4" s="167"/>
      <c r="DJ4" s="167"/>
      <c r="DK4" s="167"/>
      <c r="DL4" s="167"/>
      <c r="DM4" s="167"/>
      <c r="DN4" s="167"/>
      <c r="DO4" s="167"/>
      <c r="DP4" s="167"/>
      <c r="DQ4" s="167"/>
      <c r="DR4" s="167"/>
      <c r="DS4" s="167" t="s">
        <v>2</v>
      </c>
      <c r="DT4" s="167"/>
      <c r="DU4" s="167"/>
      <c r="DV4" s="167" t="s">
        <v>3</v>
      </c>
      <c r="DW4" s="167"/>
      <c r="DX4" s="167"/>
      <c r="DY4" s="167"/>
      <c r="DZ4" s="167"/>
      <c r="EA4" s="167"/>
      <c r="EB4" s="167"/>
      <c r="EC4" s="167"/>
      <c r="ED4" s="167"/>
      <c r="EE4" s="167"/>
      <c r="EF4" s="167"/>
      <c r="EG4" s="167"/>
      <c r="EH4" s="152"/>
      <c r="EI4" s="153"/>
      <c r="EJ4" s="154"/>
      <c r="EK4" s="155"/>
      <c r="EL4" s="156"/>
      <c r="EM4" s="156"/>
      <c r="EN4" s="156"/>
      <c r="EO4" s="156"/>
      <c r="EP4" s="157"/>
      <c r="EQ4" s="155"/>
      <c r="ER4" s="156"/>
      <c r="ES4" s="156"/>
      <c r="ET4" s="156"/>
      <c r="EU4" s="156"/>
      <c r="EV4" s="157"/>
      <c r="EW4" s="152"/>
      <c r="EX4" s="153"/>
      <c r="EY4" s="154"/>
      <c r="EZ4" s="155"/>
      <c r="FA4" s="156"/>
      <c r="FB4" s="156"/>
      <c r="FC4" s="156"/>
      <c r="FD4" s="156"/>
      <c r="FE4" s="157"/>
      <c r="FF4" s="155"/>
      <c r="FG4" s="156"/>
      <c r="FH4" s="156"/>
      <c r="FI4" s="156"/>
      <c r="FJ4" s="156"/>
      <c r="FK4" s="157"/>
      <c r="FL4" s="152"/>
      <c r="FM4" s="153"/>
      <c r="FN4" s="154"/>
      <c r="FO4" s="155"/>
      <c r="FP4" s="156"/>
      <c r="FQ4" s="156"/>
      <c r="FR4" s="156"/>
      <c r="FS4" s="156"/>
      <c r="FT4" s="157"/>
      <c r="FU4" s="155"/>
      <c r="FV4" s="156"/>
      <c r="FW4" s="156"/>
      <c r="FX4" s="156"/>
      <c r="FY4" s="156"/>
      <c r="FZ4" s="157"/>
    </row>
    <row r="5" spans="1:182" ht="14.25" customHeight="1">
      <c r="A5" s="168"/>
      <c r="B5" s="167"/>
      <c r="C5" s="167"/>
      <c r="D5" s="167"/>
      <c r="E5" s="167"/>
      <c r="F5" s="167" t="s">
        <v>21</v>
      </c>
      <c r="G5" s="167"/>
      <c r="H5" s="167"/>
      <c r="I5" s="167" t="s">
        <v>22</v>
      </c>
      <c r="J5" s="167"/>
      <c r="K5" s="167"/>
      <c r="L5" s="167" t="s">
        <v>23</v>
      </c>
      <c r="M5" s="167"/>
      <c r="N5" s="167"/>
      <c r="O5" s="167"/>
      <c r="P5" s="167"/>
      <c r="Q5" s="167"/>
      <c r="R5" s="167"/>
      <c r="S5" s="167"/>
      <c r="T5" s="167"/>
      <c r="U5" s="167" t="s">
        <v>21</v>
      </c>
      <c r="V5" s="167"/>
      <c r="W5" s="167"/>
      <c r="X5" s="167" t="s">
        <v>22</v>
      </c>
      <c r="Y5" s="167"/>
      <c r="Z5" s="167"/>
      <c r="AA5" s="167" t="s">
        <v>23</v>
      </c>
      <c r="AB5" s="167"/>
      <c r="AC5" s="167"/>
      <c r="AD5" s="167"/>
      <c r="AE5" s="167"/>
      <c r="AF5" s="167"/>
      <c r="AG5" s="167"/>
      <c r="AH5" s="167"/>
      <c r="AI5" s="167"/>
      <c r="AJ5" s="167" t="s">
        <v>21</v>
      </c>
      <c r="AK5" s="167"/>
      <c r="AL5" s="167"/>
      <c r="AM5" s="167" t="s">
        <v>22</v>
      </c>
      <c r="AN5" s="167"/>
      <c r="AO5" s="167"/>
      <c r="AP5" s="167" t="s">
        <v>23</v>
      </c>
      <c r="AQ5" s="167"/>
      <c r="AR5" s="167"/>
      <c r="AS5" s="167"/>
      <c r="AT5" s="167"/>
      <c r="AU5" s="167"/>
      <c r="AV5" s="167"/>
      <c r="AW5" s="167"/>
      <c r="AX5" s="167"/>
      <c r="AY5" s="167" t="s">
        <v>21</v>
      </c>
      <c r="AZ5" s="167"/>
      <c r="BA5" s="167"/>
      <c r="BB5" s="167" t="s">
        <v>22</v>
      </c>
      <c r="BC5" s="167"/>
      <c r="BD5" s="167"/>
      <c r="BE5" s="167" t="s">
        <v>23</v>
      </c>
      <c r="BF5" s="167"/>
      <c r="BG5" s="167"/>
      <c r="BH5" s="167"/>
      <c r="BI5" s="167"/>
      <c r="BJ5" s="167"/>
      <c r="BK5" s="167"/>
      <c r="BL5" s="167"/>
      <c r="BM5" s="167"/>
      <c r="BN5" s="167" t="s">
        <v>21</v>
      </c>
      <c r="BO5" s="167"/>
      <c r="BP5" s="167"/>
      <c r="BQ5" s="167" t="s">
        <v>22</v>
      </c>
      <c r="BR5" s="167"/>
      <c r="BS5" s="167"/>
      <c r="BT5" s="167" t="s">
        <v>23</v>
      </c>
      <c r="BU5" s="167"/>
      <c r="BV5" s="167"/>
      <c r="BW5" s="167"/>
      <c r="BX5" s="167"/>
      <c r="BY5" s="167"/>
      <c r="BZ5" s="167"/>
      <c r="CA5" s="167"/>
      <c r="CB5" s="167"/>
      <c r="CC5" s="167" t="s">
        <v>21</v>
      </c>
      <c r="CD5" s="167"/>
      <c r="CE5" s="167"/>
      <c r="CF5" s="167" t="s">
        <v>22</v>
      </c>
      <c r="CG5" s="167"/>
      <c r="CH5" s="167"/>
      <c r="CI5" s="167" t="s">
        <v>23</v>
      </c>
      <c r="CJ5" s="167"/>
      <c r="CK5" s="167"/>
      <c r="CL5" s="167"/>
      <c r="CM5" s="167"/>
      <c r="CN5" s="167"/>
      <c r="CO5" s="167"/>
      <c r="CP5" s="167"/>
      <c r="CQ5" s="167"/>
      <c r="CR5" s="167" t="s">
        <v>21</v>
      </c>
      <c r="CS5" s="167"/>
      <c r="CT5" s="167"/>
      <c r="CU5" s="167" t="s">
        <v>22</v>
      </c>
      <c r="CV5" s="167"/>
      <c r="CW5" s="167"/>
      <c r="CX5" s="167" t="s">
        <v>23</v>
      </c>
      <c r="CY5" s="167"/>
      <c r="CZ5" s="167"/>
      <c r="DA5" s="167"/>
      <c r="DB5" s="167"/>
      <c r="DC5" s="167"/>
      <c r="DD5" s="167"/>
      <c r="DE5" s="167"/>
      <c r="DF5" s="167"/>
      <c r="DG5" s="167" t="s">
        <v>21</v>
      </c>
      <c r="DH5" s="167"/>
      <c r="DI5" s="167"/>
      <c r="DJ5" s="167" t="s">
        <v>22</v>
      </c>
      <c r="DK5" s="167"/>
      <c r="DL5" s="167"/>
      <c r="DM5" s="167" t="s">
        <v>23</v>
      </c>
      <c r="DN5" s="167"/>
      <c r="DO5" s="167"/>
      <c r="DP5" s="167"/>
      <c r="DQ5" s="167"/>
      <c r="DR5" s="167"/>
      <c r="DS5" s="167"/>
      <c r="DT5" s="167"/>
      <c r="DU5" s="167"/>
      <c r="DV5" s="167" t="s">
        <v>21</v>
      </c>
      <c r="DW5" s="167"/>
      <c r="DX5" s="167"/>
      <c r="DY5" s="167" t="s">
        <v>22</v>
      </c>
      <c r="DZ5" s="167"/>
      <c r="EA5" s="167"/>
      <c r="EB5" s="167" t="s">
        <v>23</v>
      </c>
      <c r="EC5" s="167"/>
      <c r="ED5" s="167"/>
      <c r="EE5" s="167"/>
      <c r="EF5" s="167"/>
      <c r="EG5" s="167"/>
      <c r="EH5" s="155"/>
      <c r="EI5" s="156"/>
      <c r="EJ5" s="157"/>
      <c r="EK5" s="158" t="s">
        <v>36</v>
      </c>
      <c r="EL5" s="159"/>
      <c r="EM5" s="160"/>
      <c r="EN5" s="158" t="s">
        <v>37</v>
      </c>
      <c r="EO5" s="159"/>
      <c r="EP5" s="160"/>
      <c r="EQ5" s="158" t="s">
        <v>36</v>
      </c>
      <c r="ER5" s="159"/>
      <c r="ES5" s="160"/>
      <c r="ET5" s="158" t="s">
        <v>37</v>
      </c>
      <c r="EU5" s="159"/>
      <c r="EV5" s="160"/>
      <c r="EW5" s="155"/>
      <c r="EX5" s="156"/>
      <c r="EY5" s="157"/>
      <c r="EZ5" s="158" t="s">
        <v>36</v>
      </c>
      <c r="FA5" s="159"/>
      <c r="FB5" s="160"/>
      <c r="FC5" s="158" t="s">
        <v>37</v>
      </c>
      <c r="FD5" s="159"/>
      <c r="FE5" s="160"/>
      <c r="FF5" s="158" t="s">
        <v>36</v>
      </c>
      <c r="FG5" s="159"/>
      <c r="FH5" s="160"/>
      <c r="FI5" s="158" t="s">
        <v>37</v>
      </c>
      <c r="FJ5" s="159"/>
      <c r="FK5" s="160"/>
      <c r="FL5" s="155"/>
      <c r="FM5" s="156"/>
      <c r="FN5" s="157"/>
      <c r="FO5" s="158" t="s">
        <v>36</v>
      </c>
      <c r="FP5" s="159"/>
      <c r="FQ5" s="160"/>
      <c r="FR5" s="158" t="s">
        <v>37</v>
      </c>
      <c r="FS5" s="159"/>
      <c r="FT5" s="160"/>
      <c r="FU5" s="158" t="s">
        <v>36</v>
      </c>
      <c r="FV5" s="159"/>
      <c r="FW5" s="160"/>
      <c r="FX5" s="158" t="s">
        <v>37</v>
      </c>
      <c r="FY5" s="159"/>
      <c r="FZ5" s="160"/>
    </row>
    <row r="6" spans="1:182" ht="15.75" customHeight="1">
      <c r="A6" s="168"/>
      <c r="B6" s="167"/>
      <c r="C6" s="18" t="s">
        <v>5</v>
      </c>
      <c r="D6" s="18" t="s">
        <v>6</v>
      </c>
      <c r="E6" s="18" t="s">
        <v>7</v>
      </c>
      <c r="F6" s="18" t="s">
        <v>5</v>
      </c>
      <c r="G6" s="18" t="s">
        <v>6</v>
      </c>
      <c r="H6" s="18" t="s">
        <v>7</v>
      </c>
      <c r="I6" s="18" t="s">
        <v>5</v>
      </c>
      <c r="J6" s="18" t="s">
        <v>6</v>
      </c>
      <c r="K6" s="18" t="s">
        <v>7</v>
      </c>
      <c r="L6" s="18" t="s">
        <v>5</v>
      </c>
      <c r="M6" s="18" t="s">
        <v>6</v>
      </c>
      <c r="N6" s="18" t="s">
        <v>7</v>
      </c>
      <c r="O6" s="18" t="s">
        <v>5</v>
      </c>
      <c r="P6" s="18" t="s">
        <v>6</v>
      </c>
      <c r="Q6" s="18" t="s">
        <v>7</v>
      </c>
      <c r="R6" s="18" t="s">
        <v>5</v>
      </c>
      <c r="S6" s="18" t="s">
        <v>6</v>
      </c>
      <c r="T6" s="18" t="s">
        <v>7</v>
      </c>
      <c r="U6" s="18" t="s">
        <v>5</v>
      </c>
      <c r="V6" s="18" t="s">
        <v>6</v>
      </c>
      <c r="W6" s="18" t="s">
        <v>7</v>
      </c>
      <c r="X6" s="18" t="s">
        <v>5</v>
      </c>
      <c r="Y6" s="18" t="s">
        <v>6</v>
      </c>
      <c r="Z6" s="18" t="s">
        <v>7</v>
      </c>
      <c r="AA6" s="18" t="s">
        <v>5</v>
      </c>
      <c r="AB6" s="18" t="s">
        <v>6</v>
      </c>
      <c r="AC6" s="18" t="s">
        <v>7</v>
      </c>
      <c r="AD6" s="18" t="s">
        <v>5</v>
      </c>
      <c r="AE6" s="18" t="s">
        <v>6</v>
      </c>
      <c r="AF6" s="18" t="s">
        <v>7</v>
      </c>
      <c r="AG6" s="18" t="s">
        <v>5</v>
      </c>
      <c r="AH6" s="18" t="s">
        <v>6</v>
      </c>
      <c r="AI6" s="18" t="s">
        <v>7</v>
      </c>
      <c r="AJ6" s="18" t="s">
        <v>5</v>
      </c>
      <c r="AK6" s="18" t="s">
        <v>6</v>
      </c>
      <c r="AL6" s="18" t="s">
        <v>7</v>
      </c>
      <c r="AM6" s="18" t="s">
        <v>5</v>
      </c>
      <c r="AN6" s="18" t="s">
        <v>6</v>
      </c>
      <c r="AO6" s="18" t="s">
        <v>7</v>
      </c>
      <c r="AP6" s="18" t="s">
        <v>5</v>
      </c>
      <c r="AQ6" s="18" t="s">
        <v>6</v>
      </c>
      <c r="AR6" s="18" t="s">
        <v>7</v>
      </c>
      <c r="AS6" s="18" t="s">
        <v>5</v>
      </c>
      <c r="AT6" s="18" t="s">
        <v>6</v>
      </c>
      <c r="AU6" s="18" t="s">
        <v>7</v>
      </c>
      <c r="AV6" s="18" t="s">
        <v>5</v>
      </c>
      <c r="AW6" s="18" t="s">
        <v>6</v>
      </c>
      <c r="AX6" s="18" t="s">
        <v>7</v>
      </c>
      <c r="AY6" s="18" t="s">
        <v>5</v>
      </c>
      <c r="AZ6" s="18" t="s">
        <v>6</v>
      </c>
      <c r="BA6" s="18" t="s">
        <v>7</v>
      </c>
      <c r="BB6" s="18" t="s">
        <v>5</v>
      </c>
      <c r="BC6" s="18" t="s">
        <v>6</v>
      </c>
      <c r="BD6" s="18" t="s">
        <v>7</v>
      </c>
      <c r="BE6" s="18" t="s">
        <v>5</v>
      </c>
      <c r="BF6" s="18" t="s">
        <v>6</v>
      </c>
      <c r="BG6" s="18" t="s">
        <v>7</v>
      </c>
      <c r="BH6" s="18" t="s">
        <v>5</v>
      </c>
      <c r="BI6" s="18" t="s">
        <v>6</v>
      </c>
      <c r="BJ6" s="18" t="s">
        <v>7</v>
      </c>
      <c r="BK6" s="18" t="s">
        <v>5</v>
      </c>
      <c r="BL6" s="18" t="s">
        <v>6</v>
      </c>
      <c r="BM6" s="18" t="s">
        <v>7</v>
      </c>
      <c r="BN6" s="18" t="s">
        <v>5</v>
      </c>
      <c r="BO6" s="18" t="s">
        <v>6</v>
      </c>
      <c r="BP6" s="18" t="s">
        <v>7</v>
      </c>
      <c r="BQ6" s="18" t="s">
        <v>5</v>
      </c>
      <c r="BR6" s="18" t="s">
        <v>6</v>
      </c>
      <c r="BS6" s="18" t="s">
        <v>7</v>
      </c>
      <c r="BT6" s="18" t="s">
        <v>5</v>
      </c>
      <c r="BU6" s="18" t="s">
        <v>6</v>
      </c>
      <c r="BV6" s="18" t="s">
        <v>7</v>
      </c>
      <c r="BW6" s="18" t="s">
        <v>5</v>
      </c>
      <c r="BX6" s="18" t="s">
        <v>6</v>
      </c>
      <c r="BY6" s="18" t="s">
        <v>7</v>
      </c>
      <c r="BZ6" s="18" t="s">
        <v>5</v>
      </c>
      <c r="CA6" s="18" t="s">
        <v>6</v>
      </c>
      <c r="CB6" s="18" t="s">
        <v>7</v>
      </c>
      <c r="CC6" s="18" t="s">
        <v>5</v>
      </c>
      <c r="CD6" s="18" t="s">
        <v>6</v>
      </c>
      <c r="CE6" s="18" t="s">
        <v>7</v>
      </c>
      <c r="CF6" s="18" t="s">
        <v>5</v>
      </c>
      <c r="CG6" s="18" t="s">
        <v>6</v>
      </c>
      <c r="CH6" s="18" t="s">
        <v>7</v>
      </c>
      <c r="CI6" s="18" t="s">
        <v>5</v>
      </c>
      <c r="CJ6" s="18" t="s">
        <v>6</v>
      </c>
      <c r="CK6" s="18" t="s">
        <v>7</v>
      </c>
      <c r="CL6" s="18" t="s">
        <v>5</v>
      </c>
      <c r="CM6" s="18" t="s">
        <v>6</v>
      </c>
      <c r="CN6" s="18" t="s">
        <v>7</v>
      </c>
      <c r="CO6" s="18" t="s">
        <v>5</v>
      </c>
      <c r="CP6" s="18" t="s">
        <v>6</v>
      </c>
      <c r="CQ6" s="18" t="s">
        <v>7</v>
      </c>
      <c r="CR6" s="18" t="s">
        <v>5</v>
      </c>
      <c r="CS6" s="18" t="s">
        <v>6</v>
      </c>
      <c r="CT6" s="18" t="s">
        <v>7</v>
      </c>
      <c r="CU6" s="18" t="s">
        <v>5</v>
      </c>
      <c r="CV6" s="18" t="s">
        <v>6</v>
      </c>
      <c r="CW6" s="18" t="s">
        <v>7</v>
      </c>
      <c r="CX6" s="18" t="s">
        <v>5</v>
      </c>
      <c r="CY6" s="18" t="s">
        <v>6</v>
      </c>
      <c r="CZ6" s="18" t="s">
        <v>7</v>
      </c>
      <c r="DA6" s="18" t="s">
        <v>5</v>
      </c>
      <c r="DB6" s="18" t="s">
        <v>6</v>
      </c>
      <c r="DC6" s="18" t="s">
        <v>7</v>
      </c>
      <c r="DD6" s="18" t="s">
        <v>5</v>
      </c>
      <c r="DE6" s="18" t="s">
        <v>6</v>
      </c>
      <c r="DF6" s="18" t="s">
        <v>7</v>
      </c>
      <c r="DG6" s="18" t="s">
        <v>5</v>
      </c>
      <c r="DH6" s="18" t="s">
        <v>6</v>
      </c>
      <c r="DI6" s="18" t="s">
        <v>7</v>
      </c>
      <c r="DJ6" s="18" t="s">
        <v>5</v>
      </c>
      <c r="DK6" s="18" t="s">
        <v>6</v>
      </c>
      <c r="DL6" s="18" t="s">
        <v>7</v>
      </c>
      <c r="DM6" s="18" t="s">
        <v>5</v>
      </c>
      <c r="DN6" s="18" t="s">
        <v>6</v>
      </c>
      <c r="DO6" s="18" t="s">
        <v>7</v>
      </c>
      <c r="DP6" s="18" t="s">
        <v>5</v>
      </c>
      <c r="DQ6" s="18" t="s">
        <v>6</v>
      </c>
      <c r="DR6" s="18" t="s">
        <v>7</v>
      </c>
      <c r="DS6" s="18" t="s">
        <v>5</v>
      </c>
      <c r="DT6" s="18" t="s">
        <v>6</v>
      </c>
      <c r="DU6" s="18" t="s">
        <v>7</v>
      </c>
      <c r="DV6" s="18" t="s">
        <v>5</v>
      </c>
      <c r="DW6" s="18" t="s">
        <v>6</v>
      </c>
      <c r="DX6" s="18" t="s">
        <v>7</v>
      </c>
      <c r="DY6" s="18" t="s">
        <v>5</v>
      </c>
      <c r="DZ6" s="18" t="s">
        <v>6</v>
      </c>
      <c r="EA6" s="18" t="s">
        <v>7</v>
      </c>
      <c r="EB6" s="18" t="s">
        <v>5</v>
      </c>
      <c r="EC6" s="18" t="s">
        <v>6</v>
      </c>
      <c r="ED6" s="18" t="s">
        <v>7</v>
      </c>
      <c r="EE6" s="18" t="s">
        <v>5</v>
      </c>
      <c r="EF6" s="18" t="s">
        <v>6</v>
      </c>
      <c r="EG6" s="18" t="s">
        <v>7</v>
      </c>
      <c r="EH6" s="18" t="s">
        <v>5</v>
      </c>
      <c r="EI6" s="18" t="s">
        <v>6</v>
      </c>
      <c r="EJ6" s="18" t="s">
        <v>7</v>
      </c>
      <c r="EK6" s="18" t="s">
        <v>5</v>
      </c>
      <c r="EL6" s="18" t="s">
        <v>6</v>
      </c>
      <c r="EM6" s="18" t="s">
        <v>7</v>
      </c>
      <c r="EN6" s="18" t="s">
        <v>5</v>
      </c>
      <c r="EO6" s="18" t="s">
        <v>6</v>
      </c>
      <c r="EP6" s="18" t="s">
        <v>7</v>
      </c>
      <c r="EQ6" s="18" t="s">
        <v>5</v>
      </c>
      <c r="ER6" s="18" t="s">
        <v>6</v>
      </c>
      <c r="ES6" s="18" t="s">
        <v>7</v>
      </c>
      <c r="ET6" s="18" t="s">
        <v>5</v>
      </c>
      <c r="EU6" s="18" t="s">
        <v>6</v>
      </c>
      <c r="EV6" s="18" t="s">
        <v>7</v>
      </c>
      <c r="EW6" s="18" t="s">
        <v>5</v>
      </c>
      <c r="EX6" s="18" t="s">
        <v>6</v>
      </c>
      <c r="EY6" s="18" t="s">
        <v>7</v>
      </c>
      <c r="EZ6" s="18" t="s">
        <v>5</v>
      </c>
      <c r="FA6" s="18" t="s">
        <v>6</v>
      </c>
      <c r="FB6" s="18" t="s">
        <v>7</v>
      </c>
      <c r="FC6" s="18" t="s">
        <v>5</v>
      </c>
      <c r="FD6" s="18" t="s">
        <v>6</v>
      </c>
      <c r="FE6" s="18" t="s">
        <v>7</v>
      </c>
      <c r="FF6" s="18" t="s">
        <v>5</v>
      </c>
      <c r="FG6" s="18" t="s">
        <v>6</v>
      </c>
      <c r="FH6" s="18" t="s">
        <v>7</v>
      </c>
      <c r="FI6" s="18" t="s">
        <v>5</v>
      </c>
      <c r="FJ6" s="18" t="s">
        <v>6</v>
      </c>
      <c r="FK6" s="18" t="s">
        <v>7</v>
      </c>
      <c r="FL6" s="18" t="s">
        <v>5</v>
      </c>
      <c r="FM6" s="18" t="s">
        <v>6</v>
      </c>
      <c r="FN6" s="18" t="s">
        <v>7</v>
      </c>
      <c r="FO6" s="18" t="s">
        <v>5</v>
      </c>
      <c r="FP6" s="18" t="s">
        <v>6</v>
      </c>
      <c r="FQ6" s="18" t="s">
        <v>7</v>
      </c>
      <c r="FR6" s="18" t="s">
        <v>5</v>
      </c>
      <c r="FS6" s="18" t="s">
        <v>6</v>
      </c>
      <c r="FT6" s="18" t="s">
        <v>7</v>
      </c>
      <c r="FU6" s="18" t="s">
        <v>5</v>
      </c>
      <c r="FV6" s="18" t="s">
        <v>6</v>
      </c>
      <c r="FW6" s="18" t="s">
        <v>7</v>
      </c>
      <c r="FX6" s="18" t="s">
        <v>5</v>
      </c>
      <c r="FY6" s="18" t="s">
        <v>6</v>
      </c>
      <c r="FZ6" s="18" t="s">
        <v>7</v>
      </c>
    </row>
    <row r="7" spans="1:182" s="20" customFormat="1" ht="12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  <c r="J7" s="19">
        <v>10</v>
      </c>
      <c r="K7" s="19">
        <v>11</v>
      </c>
      <c r="L7" s="19">
        <v>12</v>
      </c>
      <c r="M7" s="19">
        <v>13</v>
      </c>
      <c r="N7" s="19">
        <v>14</v>
      </c>
      <c r="O7" s="19">
        <v>15</v>
      </c>
      <c r="P7" s="19">
        <v>16</v>
      </c>
      <c r="Q7" s="19">
        <v>17</v>
      </c>
      <c r="R7" s="19">
        <v>3</v>
      </c>
      <c r="S7" s="19">
        <v>4</v>
      </c>
      <c r="T7" s="19">
        <v>5</v>
      </c>
      <c r="U7" s="19">
        <v>6</v>
      </c>
      <c r="V7" s="19">
        <v>7</v>
      </c>
      <c r="W7" s="19">
        <v>8</v>
      </c>
      <c r="X7" s="19">
        <v>9</v>
      </c>
      <c r="Y7" s="19">
        <v>10</v>
      </c>
      <c r="Z7" s="19">
        <v>11</v>
      </c>
      <c r="AA7" s="19">
        <v>12</v>
      </c>
      <c r="AB7" s="19">
        <v>13</v>
      </c>
      <c r="AC7" s="19">
        <v>14</v>
      </c>
      <c r="AD7" s="19">
        <v>15</v>
      </c>
      <c r="AE7" s="19">
        <v>16</v>
      </c>
      <c r="AF7" s="19">
        <v>17</v>
      </c>
      <c r="AG7" s="19">
        <v>3</v>
      </c>
      <c r="AH7" s="19">
        <v>4</v>
      </c>
      <c r="AI7" s="19">
        <v>5</v>
      </c>
      <c r="AJ7" s="19">
        <v>6</v>
      </c>
      <c r="AK7" s="19">
        <v>7</v>
      </c>
      <c r="AL7" s="19">
        <v>8</v>
      </c>
      <c r="AM7" s="19">
        <v>9</v>
      </c>
      <c r="AN7" s="19">
        <v>10</v>
      </c>
      <c r="AO7" s="19">
        <v>11</v>
      </c>
      <c r="AP7" s="19">
        <v>12</v>
      </c>
      <c r="AQ7" s="19">
        <v>13</v>
      </c>
      <c r="AR7" s="19">
        <v>14</v>
      </c>
      <c r="AS7" s="19">
        <v>15</v>
      </c>
      <c r="AT7" s="19">
        <v>16</v>
      </c>
      <c r="AU7" s="19">
        <v>17</v>
      </c>
      <c r="AV7" s="19">
        <v>3</v>
      </c>
      <c r="AW7" s="19">
        <v>4</v>
      </c>
      <c r="AX7" s="19">
        <v>5</v>
      </c>
      <c r="AY7" s="19">
        <v>6</v>
      </c>
      <c r="AZ7" s="19">
        <v>7</v>
      </c>
      <c r="BA7" s="19">
        <v>8</v>
      </c>
      <c r="BB7" s="19">
        <v>9</v>
      </c>
      <c r="BC7" s="19">
        <v>10</v>
      </c>
      <c r="BD7" s="19">
        <v>11</v>
      </c>
      <c r="BE7" s="19">
        <v>12</v>
      </c>
      <c r="BF7" s="19">
        <v>13</v>
      </c>
      <c r="BG7" s="19">
        <v>14</v>
      </c>
      <c r="BH7" s="19">
        <v>15</v>
      </c>
      <c r="BI7" s="19">
        <v>16</v>
      </c>
      <c r="BJ7" s="19">
        <v>17</v>
      </c>
      <c r="BK7" s="19">
        <v>3</v>
      </c>
      <c r="BL7" s="19">
        <v>4</v>
      </c>
      <c r="BM7" s="19">
        <v>5</v>
      </c>
      <c r="BN7" s="19">
        <v>6</v>
      </c>
      <c r="BO7" s="19">
        <v>7</v>
      </c>
      <c r="BP7" s="19">
        <v>8</v>
      </c>
      <c r="BQ7" s="19">
        <v>9</v>
      </c>
      <c r="BR7" s="19">
        <v>10</v>
      </c>
      <c r="BS7" s="19">
        <v>11</v>
      </c>
      <c r="BT7" s="19">
        <v>12</v>
      </c>
      <c r="BU7" s="19">
        <v>13</v>
      </c>
      <c r="BV7" s="19">
        <v>14</v>
      </c>
      <c r="BW7" s="19">
        <v>15</v>
      </c>
      <c r="BX7" s="19">
        <v>16</v>
      </c>
      <c r="BY7" s="19">
        <v>17</v>
      </c>
      <c r="BZ7" s="19">
        <v>3</v>
      </c>
      <c r="CA7" s="19">
        <v>4</v>
      </c>
      <c r="CB7" s="19">
        <v>5</v>
      </c>
      <c r="CC7" s="19">
        <v>6</v>
      </c>
      <c r="CD7" s="19">
        <v>7</v>
      </c>
      <c r="CE7" s="19">
        <v>8</v>
      </c>
      <c r="CF7" s="19">
        <v>9</v>
      </c>
      <c r="CG7" s="19">
        <v>10</v>
      </c>
      <c r="CH7" s="19">
        <v>11</v>
      </c>
      <c r="CI7" s="19">
        <v>12</v>
      </c>
      <c r="CJ7" s="19">
        <v>13</v>
      </c>
      <c r="CK7" s="19">
        <v>14</v>
      </c>
      <c r="CL7" s="19">
        <v>15</v>
      </c>
      <c r="CM7" s="19">
        <v>16</v>
      </c>
      <c r="CN7" s="19">
        <v>17</v>
      </c>
      <c r="CO7" s="19">
        <v>3</v>
      </c>
      <c r="CP7" s="19">
        <v>4</v>
      </c>
      <c r="CQ7" s="19">
        <v>5</v>
      </c>
      <c r="CR7" s="19">
        <v>6</v>
      </c>
      <c r="CS7" s="19">
        <v>7</v>
      </c>
      <c r="CT7" s="19">
        <v>8</v>
      </c>
      <c r="CU7" s="19">
        <v>9</v>
      </c>
      <c r="CV7" s="19">
        <v>10</v>
      </c>
      <c r="CW7" s="19">
        <v>11</v>
      </c>
      <c r="CX7" s="19">
        <v>12</v>
      </c>
      <c r="CY7" s="19">
        <v>13</v>
      </c>
      <c r="CZ7" s="19">
        <v>14</v>
      </c>
      <c r="DA7" s="19">
        <v>15</v>
      </c>
      <c r="DB7" s="19">
        <v>16</v>
      </c>
      <c r="DC7" s="19">
        <v>17</v>
      </c>
      <c r="DD7" s="19">
        <v>3</v>
      </c>
      <c r="DE7" s="19">
        <v>4</v>
      </c>
      <c r="DF7" s="19">
        <v>5</v>
      </c>
      <c r="DG7" s="19">
        <v>6</v>
      </c>
      <c r="DH7" s="19">
        <v>7</v>
      </c>
      <c r="DI7" s="19">
        <v>8</v>
      </c>
      <c r="DJ7" s="19">
        <v>9</v>
      </c>
      <c r="DK7" s="19">
        <v>10</v>
      </c>
      <c r="DL7" s="19">
        <v>11</v>
      </c>
      <c r="DM7" s="19">
        <v>12</v>
      </c>
      <c r="DN7" s="19">
        <v>13</v>
      </c>
      <c r="DO7" s="19">
        <v>14</v>
      </c>
      <c r="DP7" s="19">
        <v>15</v>
      </c>
      <c r="DQ7" s="19">
        <v>16</v>
      </c>
      <c r="DR7" s="19">
        <v>17</v>
      </c>
      <c r="DS7" s="19">
        <v>3</v>
      </c>
      <c r="DT7" s="19">
        <v>4</v>
      </c>
      <c r="DU7" s="19">
        <v>5</v>
      </c>
      <c r="DV7" s="19">
        <v>6</v>
      </c>
      <c r="DW7" s="19">
        <v>7</v>
      </c>
      <c r="DX7" s="19">
        <v>8</v>
      </c>
      <c r="DY7" s="19">
        <v>9</v>
      </c>
      <c r="DZ7" s="19">
        <v>10</v>
      </c>
      <c r="EA7" s="19">
        <v>11</v>
      </c>
      <c r="EB7" s="19">
        <v>12</v>
      </c>
      <c r="EC7" s="19">
        <v>13</v>
      </c>
      <c r="ED7" s="19">
        <v>14</v>
      </c>
      <c r="EE7" s="19">
        <v>15</v>
      </c>
      <c r="EF7" s="19">
        <v>16</v>
      </c>
      <c r="EG7" s="19">
        <v>17</v>
      </c>
      <c r="EH7" s="34">
        <v>3</v>
      </c>
      <c r="EI7" s="34">
        <v>4</v>
      </c>
      <c r="EJ7" s="34">
        <v>5</v>
      </c>
      <c r="EK7" s="34">
        <v>6</v>
      </c>
      <c r="EL7" s="34">
        <v>7</v>
      </c>
      <c r="EM7" s="34">
        <v>8</v>
      </c>
      <c r="EN7" s="34">
        <v>9</v>
      </c>
      <c r="EO7" s="34">
        <v>10</v>
      </c>
      <c r="EP7" s="34">
        <v>11</v>
      </c>
      <c r="EQ7" s="34">
        <v>12</v>
      </c>
      <c r="ER7" s="34">
        <v>13</v>
      </c>
      <c r="ES7" s="34">
        <v>14</v>
      </c>
      <c r="ET7" s="34">
        <v>15</v>
      </c>
      <c r="EU7" s="34">
        <v>16</v>
      </c>
      <c r="EV7" s="34">
        <v>17</v>
      </c>
      <c r="EW7" s="34">
        <v>3</v>
      </c>
      <c r="EX7" s="34">
        <v>4</v>
      </c>
      <c r="EY7" s="34">
        <v>5</v>
      </c>
      <c r="EZ7" s="34">
        <v>6</v>
      </c>
      <c r="FA7" s="34">
        <v>7</v>
      </c>
      <c r="FB7" s="34">
        <v>8</v>
      </c>
      <c r="FC7" s="34">
        <v>9</v>
      </c>
      <c r="FD7" s="34">
        <v>10</v>
      </c>
      <c r="FE7" s="34">
        <v>11</v>
      </c>
      <c r="FF7" s="34">
        <v>12</v>
      </c>
      <c r="FG7" s="34">
        <v>13</v>
      </c>
      <c r="FH7" s="34">
        <v>14</v>
      </c>
      <c r="FI7" s="34">
        <v>15</v>
      </c>
      <c r="FJ7" s="34">
        <v>16</v>
      </c>
      <c r="FK7" s="34">
        <v>17</v>
      </c>
      <c r="FL7" s="34">
        <v>3</v>
      </c>
      <c r="FM7" s="34">
        <v>4</v>
      </c>
      <c r="FN7" s="34">
        <v>5</v>
      </c>
      <c r="FO7" s="34">
        <v>6</v>
      </c>
      <c r="FP7" s="34">
        <v>7</v>
      </c>
      <c r="FQ7" s="34">
        <v>8</v>
      </c>
      <c r="FR7" s="34">
        <v>9</v>
      </c>
      <c r="FS7" s="34">
        <v>10</v>
      </c>
      <c r="FT7" s="34">
        <v>11</v>
      </c>
      <c r="FU7" s="34">
        <v>12</v>
      </c>
      <c r="FV7" s="34">
        <v>13</v>
      </c>
      <c r="FW7" s="34">
        <v>14</v>
      </c>
      <c r="FX7" s="34">
        <v>15</v>
      </c>
      <c r="FY7" s="34">
        <v>16</v>
      </c>
      <c r="FZ7" s="34">
        <v>17</v>
      </c>
    </row>
    <row r="8" spans="1:182" s="21" customFormat="1" ht="15.75" customHeight="1">
      <c r="A8" s="170" t="s">
        <v>9</v>
      </c>
      <c r="B8" s="170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69"/>
      <c r="AO8" s="169"/>
      <c r="AP8" s="169"/>
      <c r="AQ8" s="169"/>
      <c r="AR8" s="169"/>
      <c r="AS8" s="169"/>
      <c r="AT8" s="169"/>
      <c r="AU8" s="169"/>
      <c r="AV8" s="169"/>
      <c r="AW8" s="169"/>
      <c r="AX8" s="169"/>
      <c r="AY8" s="169"/>
      <c r="AZ8" s="169"/>
      <c r="BA8" s="169"/>
      <c r="BB8" s="169"/>
      <c r="BC8" s="169"/>
      <c r="BD8" s="169"/>
      <c r="BE8" s="169"/>
      <c r="BF8" s="169"/>
      <c r="BG8" s="169"/>
      <c r="BH8" s="169"/>
      <c r="BI8" s="169"/>
      <c r="BJ8" s="169"/>
      <c r="BK8" s="169"/>
      <c r="BL8" s="169"/>
      <c r="BM8" s="169"/>
      <c r="BN8" s="169"/>
      <c r="BO8" s="169"/>
      <c r="BP8" s="169"/>
      <c r="BQ8" s="169"/>
      <c r="BR8" s="169"/>
      <c r="BS8" s="169"/>
      <c r="BT8" s="169"/>
      <c r="BU8" s="169"/>
      <c r="BV8" s="169"/>
      <c r="BW8" s="169"/>
      <c r="BX8" s="169"/>
      <c r="BY8" s="169"/>
      <c r="BZ8" s="169"/>
      <c r="CA8" s="169"/>
      <c r="CB8" s="169"/>
      <c r="CC8" s="169"/>
      <c r="CD8" s="169"/>
      <c r="CE8" s="169"/>
      <c r="CF8" s="169"/>
      <c r="CG8" s="169"/>
      <c r="CH8" s="169"/>
      <c r="CI8" s="169"/>
      <c r="CJ8" s="169"/>
      <c r="CK8" s="169"/>
      <c r="CL8" s="169"/>
      <c r="CM8" s="169"/>
      <c r="CN8" s="169"/>
      <c r="CO8" s="169"/>
      <c r="CP8" s="169"/>
      <c r="CQ8" s="169"/>
      <c r="CR8" s="169"/>
      <c r="CS8" s="169"/>
      <c r="CT8" s="169"/>
      <c r="CU8" s="169"/>
      <c r="CV8" s="169"/>
      <c r="CW8" s="169"/>
      <c r="CX8" s="169"/>
      <c r="CY8" s="169"/>
      <c r="CZ8" s="169"/>
      <c r="DA8" s="169"/>
      <c r="DB8" s="169"/>
      <c r="DC8" s="169"/>
      <c r="DD8" s="169"/>
      <c r="DE8" s="169"/>
      <c r="DF8" s="169"/>
      <c r="DG8" s="169"/>
      <c r="DH8" s="169"/>
      <c r="DI8" s="169"/>
      <c r="DJ8" s="169"/>
      <c r="DK8" s="169"/>
      <c r="DL8" s="169"/>
      <c r="DM8" s="169"/>
      <c r="DN8" s="169"/>
      <c r="DO8" s="169"/>
      <c r="DP8" s="169"/>
      <c r="DQ8" s="169"/>
      <c r="DR8" s="169"/>
      <c r="DS8" s="169"/>
      <c r="DT8" s="169"/>
      <c r="DU8" s="169"/>
      <c r="DV8" s="169"/>
      <c r="DW8" s="169"/>
      <c r="DX8" s="169"/>
      <c r="DY8" s="169"/>
      <c r="DZ8" s="169"/>
      <c r="EA8" s="169"/>
      <c r="EB8" s="169"/>
      <c r="EC8" s="169"/>
      <c r="ED8" s="169"/>
      <c r="EE8" s="169"/>
      <c r="EF8" s="169"/>
      <c r="EG8" s="169"/>
      <c r="EH8" s="161"/>
      <c r="EI8" s="162"/>
      <c r="EJ8" s="162"/>
      <c r="EK8" s="162"/>
      <c r="EL8" s="162"/>
      <c r="EM8" s="162"/>
      <c r="EN8" s="162"/>
      <c r="EO8" s="162"/>
      <c r="EP8" s="162"/>
      <c r="EQ8" s="162"/>
      <c r="ER8" s="162"/>
      <c r="ES8" s="162"/>
      <c r="ET8" s="162"/>
      <c r="EU8" s="162"/>
      <c r="EV8" s="163"/>
      <c r="EW8" s="161"/>
      <c r="EX8" s="162"/>
      <c r="EY8" s="162"/>
      <c r="EZ8" s="162"/>
      <c r="FA8" s="162"/>
      <c r="FB8" s="162"/>
      <c r="FC8" s="162"/>
      <c r="FD8" s="162"/>
      <c r="FE8" s="162"/>
      <c r="FF8" s="162"/>
      <c r="FG8" s="162"/>
      <c r="FH8" s="162"/>
      <c r="FI8" s="162"/>
      <c r="FJ8" s="162"/>
      <c r="FK8" s="163"/>
      <c r="FL8" s="161"/>
      <c r="FM8" s="162"/>
      <c r="FN8" s="162"/>
      <c r="FO8" s="162"/>
      <c r="FP8" s="162"/>
      <c r="FQ8" s="162"/>
      <c r="FR8" s="162"/>
      <c r="FS8" s="162"/>
      <c r="FT8" s="162"/>
      <c r="FU8" s="162"/>
      <c r="FV8" s="162"/>
      <c r="FW8" s="162"/>
      <c r="FX8" s="162"/>
      <c r="FY8" s="162"/>
      <c r="FZ8" s="163"/>
    </row>
    <row r="9" spans="1:182" ht="36" customHeight="1">
      <c r="A9" s="3">
        <v>1</v>
      </c>
      <c r="B9" s="118" t="s">
        <v>24</v>
      </c>
      <c r="C9" s="74">
        <v>690401</v>
      </c>
      <c r="D9" s="74">
        <v>476130</v>
      </c>
      <c r="E9" s="94">
        <f>C9+D9</f>
        <v>1166531</v>
      </c>
      <c r="F9" s="74">
        <v>680949</v>
      </c>
      <c r="G9" s="74">
        <v>472037</v>
      </c>
      <c r="H9" s="73">
        <f>F9+G9</f>
        <v>1152986</v>
      </c>
      <c r="I9" s="74">
        <v>2124</v>
      </c>
      <c r="J9" s="74">
        <v>1061</v>
      </c>
      <c r="K9" s="73">
        <f>I9+J9</f>
        <v>3185</v>
      </c>
      <c r="L9" s="74">
        <f aca="true" t="shared" si="0" ref="L9:N10">SUM(F9,I9)</f>
        <v>683073</v>
      </c>
      <c r="M9" s="74">
        <f t="shared" si="0"/>
        <v>473098</v>
      </c>
      <c r="N9" s="74">
        <f t="shared" si="0"/>
        <v>1156171</v>
      </c>
      <c r="O9" s="95">
        <f>L9/C9*100</f>
        <v>98.93858786415431</v>
      </c>
      <c r="P9" s="95">
        <f>M9/D9*100</f>
        <v>99.36319912628903</v>
      </c>
      <c r="Q9" s="95">
        <f>N9/E9*100</f>
        <v>99.11189672627646</v>
      </c>
      <c r="R9" s="74">
        <v>5569</v>
      </c>
      <c r="S9" s="74">
        <v>3718</v>
      </c>
      <c r="T9" s="73">
        <f>R9+S9</f>
        <v>9287</v>
      </c>
      <c r="U9" s="74">
        <v>978</v>
      </c>
      <c r="V9" s="74">
        <v>525</v>
      </c>
      <c r="W9" s="73">
        <f>U9+V9</f>
        <v>1503</v>
      </c>
      <c r="X9" s="74">
        <v>598</v>
      </c>
      <c r="Y9" s="74">
        <v>335</v>
      </c>
      <c r="Z9" s="73">
        <f>X9+Y9</f>
        <v>933</v>
      </c>
      <c r="AA9" s="74">
        <f aca="true" t="shared" si="1" ref="AA9:AC10">SUM(U9,X9)</f>
        <v>1576</v>
      </c>
      <c r="AB9" s="74">
        <f t="shared" si="1"/>
        <v>860</v>
      </c>
      <c r="AC9" s="74">
        <f t="shared" si="1"/>
        <v>2436</v>
      </c>
      <c r="AD9" s="95">
        <f aca="true" t="shared" si="2" ref="AD9:AF10">IF(R9=0,"",AA9/R9*100)</f>
        <v>28.29951517328066</v>
      </c>
      <c r="AE9" s="95">
        <f t="shared" si="2"/>
        <v>23.130715438407744</v>
      </c>
      <c r="AF9" s="95">
        <f t="shared" si="2"/>
        <v>26.230214278023045</v>
      </c>
      <c r="AG9" s="73">
        <f>C9+R9</f>
        <v>695970</v>
      </c>
      <c r="AH9" s="73">
        <f>D9+S9</f>
        <v>479848</v>
      </c>
      <c r="AI9" s="73">
        <f>AG9+AH9</f>
        <v>1175818</v>
      </c>
      <c r="AJ9" s="73">
        <f>F9+U9</f>
        <v>681927</v>
      </c>
      <c r="AK9" s="73">
        <f>G9+V9</f>
        <v>472562</v>
      </c>
      <c r="AL9" s="73">
        <f>AJ9+AK9</f>
        <v>1154489</v>
      </c>
      <c r="AM9" s="73">
        <f>I9+X9</f>
        <v>2722</v>
      </c>
      <c r="AN9" s="73">
        <f>J9+Y9</f>
        <v>1396</v>
      </c>
      <c r="AO9" s="73">
        <f>AM9+AN9</f>
        <v>4118</v>
      </c>
      <c r="AP9" s="74">
        <f aca="true" t="shared" si="3" ref="AP9:AR10">SUM(AJ9,AM9)</f>
        <v>684649</v>
      </c>
      <c r="AQ9" s="74">
        <f t="shared" si="3"/>
        <v>473958</v>
      </c>
      <c r="AR9" s="74">
        <f t="shared" si="3"/>
        <v>1158607</v>
      </c>
      <c r="AS9" s="95">
        <f aca="true" t="shared" si="4" ref="AS9:AU10">IF(AG9=0,"",AP9/AG9*100)</f>
        <v>98.373349425981</v>
      </c>
      <c r="AT9" s="95">
        <f t="shared" si="4"/>
        <v>98.7725279671896</v>
      </c>
      <c r="AU9" s="95">
        <f t="shared" si="4"/>
        <v>98.53625305957215</v>
      </c>
      <c r="AV9" s="74">
        <v>54980</v>
      </c>
      <c r="AW9" s="74">
        <v>41530</v>
      </c>
      <c r="AX9" s="73">
        <f>AV9+AW9</f>
        <v>96510</v>
      </c>
      <c r="AY9" s="74">
        <v>54213</v>
      </c>
      <c r="AZ9" s="74">
        <v>41189</v>
      </c>
      <c r="BA9" s="73">
        <f>AY9+AZ9</f>
        <v>95402</v>
      </c>
      <c r="BB9" s="74">
        <v>135</v>
      </c>
      <c r="BC9" s="74">
        <v>78</v>
      </c>
      <c r="BD9" s="73">
        <f>BB9+BC9</f>
        <v>213</v>
      </c>
      <c r="BE9" s="74">
        <f aca="true" t="shared" si="5" ref="BE9:BG10">SUM(AY9,BB9)</f>
        <v>54348</v>
      </c>
      <c r="BF9" s="74">
        <f t="shared" si="5"/>
        <v>41267</v>
      </c>
      <c r="BG9" s="74">
        <f t="shared" si="5"/>
        <v>95615</v>
      </c>
      <c r="BH9" s="95">
        <f aca="true" t="shared" si="6" ref="BH9:BJ10">IF(AV9=0,"",BE9/AV9*100)</f>
        <v>98.85049108766825</v>
      </c>
      <c r="BI9" s="95">
        <f t="shared" si="6"/>
        <v>99.36672285095112</v>
      </c>
      <c r="BJ9" s="95">
        <f t="shared" si="6"/>
        <v>99.07263496010776</v>
      </c>
      <c r="BK9" s="74">
        <v>328</v>
      </c>
      <c r="BL9" s="74">
        <v>209</v>
      </c>
      <c r="BM9" s="73">
        <f>BK9+BL9</f>
        <v>537</v>
      </c>
      <c r="BN9" s="74">
        <v>40</v>
      </c>
      <c r="BO9" s="74">
        <v>26</v>
      </c>
      <c r="BP9" s="73">
        <f>BN9+BO9</f>
        <v>66</v>
      </c>
      <c r="BQ9" s="74">
        <v>41</v>
      </c>
      <c r="BR9" s="74">
        <v>24</v>
      </c>
      <c r="BS9" s="73">
        <f>BQ9+BR9</f>
        <v>65</v>
      </c>
      <c r="BT9" s="74">
        <f aca="true" t="shared" si="7" ref="BT9:BV10">SUM(BN9,BQ9)</f>
        <v>81</v>
      </c>
      <c r="BU9" s="74">
        <f t="shared" si="7"/>
        <v>50</v>
      </c>
      <c r="BV9" s="74">
        <f t="shared" si="7"/>
        <v>131</v>
      </c>
      <c r="BW9" s="95">
        <f aca="true" t="shared" si="8" ref="BW9:BY10">IF(BK9=0,"",BT9/BK9*100)</f>
        <v>24.695121951219512</v>
      </c>
      <c r="BX9" s="95">
        <f t="shared" si="8"/>
        <v>23.923444976076556</v>
      </c>
      <c r="BY9" s="95">
        <f t="shared" si="8"/>
        <v>24.39478584729981</v>
      </c>
      <c r="BZ9" s="73">
        <f>AV9+BK9</f>
        <v>55308</v>
      </c>
      <c r="CA9" s="73">
        <f>AW9+BL9</f>
        <v>41739</v>
      </c>
      <c r="CB9" s="73">
        <f>BZ9+CA9</f>
        <v>97047</v>
      </c>
      <c r="CC9" s="73">
        <f>AY9+BN9</f>
        <v>54253</v>
      </c>
      <c r="CD9" s="73">
        <f>AZ9+BO9</f>
        <v>41215</v>
      </c>
      <c r="CE9" s="73">
        <f>CC9+CD9</f>
        <v>95468</v>
      </c>
      <c r="CF9" s="73">
        <f>BB9+BQ9</f>
        <v>176</v>
      </c>
      <c r="CG9" s="73">
        <f>BC9+BR9</f>
        <v>102</v>
      </c>
      <c r="CH9" s="73">
        <f>CF9+CG9</f>
        <v>278</v>
      </c>
      <c r="CI9" s="74">
        <f aca="true" t="shared" si="9" ref="CI9:CK10">SUM(CC9,CF9)</f>
        <v>54429</v>
      </c>
      <c r="CJ9" s="74">
        <f t="shared" si="9"/>
        <v>41317</v>
      </c>
      <c r="CK9" s="74">
        <f t="shared" si="9"/>
        <v>95746</v>
      </c>
      <c r="CL9" s="95">
        <f aca="true" t="shared" si="10" ref="CL9:CN10">IF(BZ9=0,"",CI9/BZ9*100)</f>
        <v>98.4107181601215</v>
      </c>
      <c r="CM9" s="95">
        <f t="shared" si="10"/>
        <v>98.98895517381825</v>
      </c>
      <c r="CN9" s="95">
        <f t="shared" si="10"/>
        <v>98.65941244963781</v>
      </c>
      <c r="CO9" s="74">
        <v>21344</v>
      </c>
      <c r="CP9" s="74">
        <v>16840</v>
      </c>
      <c r="CQ9" s="73">
        <f>CO9+CP9</f>
        <v>38184</v>
      </c>
      <c r="CR9" s="74">
        <v>19648</v>
      </c>
      <c r="CS9" s="74">
        <v>15637</v>
      </c>
      <c r="CT9" s="73">
        <f>CR9+CS9</f>
        <v>35285</v>
      </c>
      <c r="CU9" s="74">
        <v>486</v>
      </c>
      <c r="CV9" s="74">
        <v>420</v>
      </c>
      <c r="CW9" s="73">
        <f>CU9+CV9</f>
        <v>906</v>
      </c>
      <c r="CX9" s="74">
        <f aca="true" t="shared" si="11" ref="CX9:CZ10">SUM(CR9,CU9)</f>
        <v>20134</v>
      </c>
      <c r="CY9" s="74">
        <f t="shared" si="11"/>
        <v>16057</v>
      </c>
      <c r="CZ9" s="74">
        <f t="shared" si="11"/>
        <v>36191</v>
      </c>
      <c r="DA9" s="95">
        <f aca="true" t="shared" si="12" ref="DA9:DC10">IF(CO9=0,"",CX9/CO9*100)</f>
        <v>94.33095952023987</v>
      </c>
      <c r="DB9" s="95">
        <f t="shared" si="12"/>
        <v>95.35035629453682</v>
      </c>
      <c r="DC9" s="95">
        <f t="shared" si="12"/>
        <v>94.78053635030379</v>
      </c>
      <c r="DD9" s="74">
        <v>698</v>
      </c>
      <c r="DE9" s="74">
        <v>596</v>
      </c>
      <c r="DF9" s="73">
        <f>DD9+DE9</f>
        <v>1294</v>
      </c>
      <c r="DG9" s="74">
        <v>93</v>
      </c>
      <c r="DH9" s="74">
        <v>84</v>
      </c>
      <c r="DI9" s="73">
        <f>DG9+DH9</f>
        <v>177</v>
      </c>
      <c r="DJ9" s="74">
        <v>76</v>
      </c>
      <c r="DK9" s="74">
        <v>62</v>
      </c>
      <c r="DL9" s="73">
        <f>DJ9+DK9</f>
        <v>138</v>
      </c>
      <c r="DM9" s="74">
        <f aca="true" t="shared" si="13" ref="DM9:DO10">SUM(DG9,DJ9)</f>
        <v>169</v>
      </c>
      <c r="DN9" s="74">
        <f t="shared" si="13"/>
        <v>146</v>
      </c>
      <c r="DO9" s="74">
        <f t="shared" si="13"/>
        <v>315</v>
      </c>
      <c r="DP9" s="95">
        <f aca="true" t="shared" si="14" ref="DP9:DR10">IF(DD9=0,"",DM9/DD9*100)</f>
        <v>24.212034383954155</v>
      </c>
      <c r="DQ9" s="95">
        <f t="shared" si="14"/>
        <v>24.496644295302016</v>
      </c>
      <c r="DR9" s="95">
        <f t="shared" si="14"/>
        <v>24.343122102009275</v>
      </c>
      <c r="DS9" s="73">
        <f>CO9+DD9</f>
        <v>22042</v>
      </c>
      <c r="DT9" s="73">
        <f>CP9+DE9</f>
        <v>17436</v>
      </c>
      <c r="DU9" s="73">
        <f>DS9+DT9</f>
        <v>39478</v>
      </c>
      <c r="DV9" s="73">
        <f>CR9+DG9</f>
        <v>19741</v>
      </c>
      <c r="DW9" s="73">
        <f>CS9+DH9</f>
        <v>15721</v>
      </c>
      <c r="DX9" s="73">
        <f>DV9+DW9</f>
        <v>35462</v>
      </c>
      <c r="DY9" s="73">
        <f>CU9+DJ9</f>
        <v>562</v>
      </c>
      <c r="DZ9" s="73">
        <f>CV9+DK9</f>
        <v>482</v>
      </c>
      <c r="EA9" s="73">
        <f>DY9+DZ9</f>
        <v>1044</v>
      </c>
      <c r="EB9" s="74">
        <f aca="true" t="shared" si="15" ref="EB9:ED10">SUM(DV9,DY9)</f>
        <v>20303</v>
      </c>
      <c r="EC9" s="74">
        <f t="shared" si="15"/>
        <v>16203</v>
      </c>
      <c r="ED9" s="74">
        <f t="shared" si="15"/>
        <v>36506</v>
      </c>
      <c r="EE9" s="95">
        <f aca="true" t="shared" si="16" ref="EE9:EG10">IF(DS9=0,"",EB9/DS9*100)</f>
        <v>92.11051628708829</v>
      </c>
      <c r="EF9" s="95">
        <f t="shared" si="16"/>
        <v>92.92842395044735</v>
      </c>
      <c r="EG9" s="95">
        <f t="shared" si="16"/>
        <v>92.47175642129794</v>
      </c>
      <c r="EH9" s="79">
        <f aca="true" t="shared" si="17" ref="EH9:EJ10">AP9</f>
        <v>684649</v>
      </c>
      <c r="EI9" s="79">
        <f t="shared" si="17"/>
        <v>473958</v>
      </c>
      <c r="EJ9" s="79">
        <f t="shared" si="17"/>
        <v>1158607</v>
      </c>
      <c r="EK9" s="80"/>
      <c r="EL9" s="80"/>
      <c r="EM9" s="80">
        <f>EK9+EL9</f>
        <v>0</v>
      </c>
      <c r="EN9" s="80"/>
      <c r="EO9" s="80"/>
      <c r="EP9" s="80">
        <f>EN9+EO9</f>
        <v>0</v>
      </c>
      <c r="EQ9" s="81">
        <f aca="true" t="shared" si="18" ref="EQ9:ES10">EK9/EH9%</f>
        <v>0</v>
      </c>
      <c r="ER9" s="81">
        <f t="shared" si="18"/>
        <v>0</v>
      </c>
      <c r="ES9" s="81">
        <f t="shared" si="18"/>
        <v>0</v>
      </c>
      <c r="ET9" s="81">
        <f aca="true" t="shared" si="19" ref="ET9:EV10">EN9/EH9%</f>
        <v>0</v>
      </c>
      <c r="EU9" s="81">
        <f t="shared" si="19"/>
        <v>0</v>
      </c>
      <c r="EV9" s="81">
        <f t="shared" si="19"/>
        <v>0</v>
      </c>
      <c r="EW9" s="130">
        <f aca="true" t="shared" si="20" ref="EW9:EY10">CI9</f>
        <v>54429</v>
      </c>
      <c r="EX9" s="130">
        <f t="shared" si="20"/>
        <v>41317</v>
      </c>
      <c r="EY9" s="130">
        <f t="shared" si="20"/>
        <v>95746</v>
      </c>
      <c r="EZ9" s="80"/>
      <c r="FA9" s="80"/>
      <c r="FB9" s="80">
        <f>EZ9+FA9</f>
        <v>0</v>
      </c>
      <c r="FC9" s="80"/>
      <c r="FD9" s="80"/>
      <c r="FE9" s="80">
        <f>FC9+FD9</f>
        <v>0</v>
      </c>
      <c r="FF9" s="81">
        <f aca="true" t="shared" si="21" ref="FF9:FH10">EZ9/EW9%</f>
        <v>0</v>
      </c>
      <c r="FG9" s="81">
        <f t="shared" si="21"/>
        <v>0</v>
      </c>
      <c r="FH9" s="81">
        <f t="shared" si="21"/>
        <v>0</v>
      </c>
      <c r="FI9" s="81">
        <f aca="true" t="shared" si="22" ref="FI9:FK10">FC9/EW9%</f>
        <v>0</v>
      </c>
      <c r="FJ9" s="81">
        <f t="shared" si="22"/>
        <v>0</v>
      </c>
      <c r="FK9" s="81">
        <f t="shared" si="22"/>
        <v>0</v>
      </c>
      <c r="FL9" s="79">
        <f aca="true" t="shared" si="23" ref="FL9:FN10">EB9</f>
        <v>20303</v>
      </c>
      <c r="FM9" s="79">
        <f t="shared" si="23"/>
        <v>16203</v>
      </c>
      <c r="FN9" s="79">
        <f t="shared" si="23"/>
        <v>36506</v>
      </c>
      <c r="FO9" s="60"/>
      <c r="FP9" s="60"/>
      <c r="FQ9" s="60">
        <f>FO9+FP9</f>
        <v>0</v>
      </c>
      <c r="FR9" s="60"/>
      <c r="FS9" s="60"/>
      <c r="FT9" s="60">
        <f>FR9+FS9</f>
        <v>0</v>
      </c>
      <c r="FU9" s="82">
        <f aca="true" t="shared" si="24" ref="FU9:FW10">FO9/FL9%</f>
        <v>0</v>
      </c>
      <c r="FV9" s="82">
        <f t="shared" si="24"/>
        <v>0</v>
      </c>
      <c r="FW9" s="82">
        <f t="shared" si="24"/>
        <v>0</v>
      </c>
      <c r="FX9" s="82">
        <f aca="true" t="shared" si="25" ref="FX9:FZ10">FR9/FL9%</f>
        <v>0</v>
      </c>
      <c r="FY9" s="82">
        <f t="shared" si="25"/>
        <v>0</v>
      </c>
      <c r="FZ9" s="82">
        <f t="shared" si="25"/>
        <v>0</v>
      </c>
    </row>
    <row r="10" spans="1:182" ht="34.5" customHeight="1">
      <c r="A10" s="3">
        <v>2</v>
      </c>
      <c r="B10" s="118" t="s">
        <v>25</v>
      </c>
      <c r="C10" s="5">
        <v>73419</v>
      </c>
      <c r="D10" s="5">
        <v>58464</v>
      </c>
      <c r="E10" s="77">
        <f>C10+D10</f>
        <v>131883</v>
      </c>
      <c r="F10" s="5">
        <v>72190</v>
      </c>
      <c r="G10" s="5">
        <v>57998</v>
      </c>
      <c r="H10" s="6">
        <f>F10+G10</f>
        <v>130188</v>
      </c>
      <c r="I10" s="63"/>
      <c r="J10" s="63"/>
      <c r="K10" s="60">
        <f>I10+J10</f>
        <v>0</v>
      </c>
      <c r="L10" s="5">
        <f t="shared" si="0"/>
        <v>72190</v>
      </c>
      <c r="M10" s="5">
        <f t="shared" si="0"/>
        <v>57998</v>
      </c>
      <c r="N10" s="5">
        <f t="shared" si="0"/>
        <v>130188</v>
      </c>
      <c r="O10" s="78">
        <f aca="true" t="shared" si="26" ref="O10:Q43">L10/C10*100</f>
        <v>98.32604639126112</v>
      </c>
      <c r="P10" s="78">
        <f t="shared" si="26"/>
        <v>99.20292829775589</v>
      </c>
      <c r="Q10" s="78">
        <f t="shared" si="26"/>
        <v>98.71476990969268</v>
      </c>
      <c r="R10" s="5">
        <v>299</v>
      </c>
      <c r="S10" s="5">
        <v>99</v>
      </c>
      <c r="T10" s="6">
        <f>R10+S10</f>
        <v>398</v>
      </c>
      <c r="U10" s="5">
        <v>192</v>
      </c>
      <c r="V10" s="5">
        <v>70</v>
      </c>
      <c r="W10" s="6">
        <f>U10+V10</f>
        <v>262</v>
      </c>
      <c r="X10" s="83"/>
      <c r="Y10" s="84"/>
      <c r="Z10" s="60">
        <f>X10+Y10</f>
        <v>0</v>
      </c>
      <c r="AA10" s="5">
        <f t="shared" si="1"/>
        <v>192</v>
      </c>
      <c r="AB10" s="5">
        <f t="shared" si="1"/>
        <v>70</v>
      </c>
      <c r="AC10" s="5">
        <f t="shared" si="1"/>
        <v>262</v>
      </c>
      <c r="AD10" s="78">
        <f t="shared" si="2"/>
        <v>64.21404682274247</v>
      </c>
      <c r="AE10" s="78">
        <f t="shared" si="2"/>
        <v>70.70707070707071</v>
      </c>
      <c r="AF10" s="78">
        <f t="shared" si="2"/>
        <v>65.82914572864321</v>
      </c>
      <c r="AG10" s="6">
        <f>C10+R10</f>
        <v>73718</v>
      </c>
      <c r="AH10" s="6">
        <f>D10+S10</f>
        <v>58563</v>
      </c>
      <c r="AI10" s="6">
        <f>AG10+AH10</f>
        <v>132281</v>
      </c>
      <c r="AJ10" s="6">
        <f>F10+U10</f>
        <v>72382</v>
      </c>
      <c r="AK10" s="6">
        <f>G10+V10</f>
        <v>58068</v>
      </c>
      <c r="AL10" s="6">
        <f>AJ10+AK10</f>
        <v>130450</v>
      </c>
      <c r="AM10" s="60">
        <f>I10+X10</f>
        <v>0</v>
      </c>
      <c r="AN10" s="60">
        <f>J10+Y10</f>
        <v>0</v>
      </c>
      <c r="AO10" s="60">
        <f>AM10+AN10</f>
        <v>0</v>
      </c>
      <c r="AP10" s="5">
        <f t="shared" si="3"/>
        <v>72382</v>
      </c>
      <c r="AQ10" s="5">
        <f t="shared" si="3"/>
        <v>58068</v>
      </c>
      <c r="AR10" s="5">
        <f t="shared" si="3"/>
        <v>130450</v>
      </c>
      <c r="AS10" s="78">
        <f t="shared" si="4"/>
        <v>98.18768821726037</v>
      </c>
      <c r="AT10" s="78">
        <f t="shared" si="4"/>
        <v>99.1547564161672</v>
      </c>
      <c r="AU10" s="78">
        <f t="shared" si="4"/>
        <v>98.61582540198516</v>
      </c>
      <c r="AV10" s="5">
        <v>2730</v>
      </c>
      <c r="AW10" s="5">
        <v>1973</v>
      </c>
      <c r="AX10" s="6">
        <f>AV10+AW10</f>
        <v>4703</v>
      </c>
      <c r="AY10" s="5">
        <v>2649</v>
      </c>
      <c r="AZ10" s="5">
        <v>1945</v>
      </c>
      <c r="BA10" s="6">
        <f>AY10+AZ10</f>
        <v>4594</v>
      </c>
      <c r="BB10" s="61"/>
      <c r="BC10" s="61"/>
      <c r="BD10" s="60">
        <f>BB10+BC10</f>
        <v>0</v>
      </c>
      <c r="BE10" s="5">
        <f t="shared" si="5"/>
        <v>2649</v>
      </c>
      <c r="BF10" s="5">
        <f t="shared" si="5"/>
        <v>1945</v>
      </c>
      <c r="BG10" s="5">
        <f t="shared" si="5"/>
        <v>4594</v>
      </c>
      <c r="BH10" s="78">
        <f t="shared" si="6"/>
        <v>97.03296703296704</v>
      </c>
      <c r="BI10" s="78">
        <f t="shared" si="6"/>
        <v>98.58084135833755</v>
      </c>
      <c r="BJ10" s="78">
        <f t="shared" si="6"/>
        <v>97.68233042738677</v>
      </c>
      <c r="BK10" s="5">
        <v>17</v>
      </c>
      <c r="BL10" s="5">
        <v>6</v>
      </c>
      <c r="BM10" s="6">
        <f>BK10+BL10</f>
        <v>23</v>
      </c>
      <c r="BN10" s="5">
        <v>9</v>
      </c>
      <c r="BO10" s="5">
        <v>5</v>
      </c>
      <c r="BP10" s="6">
        <f>BN10+BO10</f>
        <v>14</v>
      </c>
      <c r="BQ10" s="61"/>
      <c r="BR10" s="61"/>
      <c r="BS10" s="60">
        <f>BQ10+BR10</f>
        <v>0</v>
      </c>
      <c r="BT10" s="5">
        <f t="shared" si="7"/>
        <v>9</v>
      </c>
      <c r="BU10" s="5">
        <f t="shared" si="7"/>
        <v>5</v>
      </c>
      <c r="BV10" s="5">
        <f t="shared" si="7"/>
        <v>14</v>
      </c>
      <c r="BW10" s="78">
        <f t="shared" si="8"/>
        <v>52.94117647058824</v>
      </c>
      <c r="BX10" s="78">
        <f t="shared" si="8"/>
        <v>83.33333333333334</v>
      </c>
      <c r="BY10" s="78">
        <f t="shared" si="8"/>
        <v>60.86956521739131</v>
      </c>
      <c r="BZ10" s="6">
        <f>AV10+BK10</f>
        <v>2747</v>
      </c>
      <c r="CA10" s="6">
        <f>AW10+BL10</f>
        <v>1979</v>
      </c>
      <c r="CB10" s="6">
        <f>BZ10+CA10</f>
        <v>4726</v>
      </c>
      <c r="CC10" s="6">
        <f>AY10+BN10</f>
        <v>2658</v>
      </c>
      <c r="CD10" s="6">
        <f>AZ10+BO10</f>
        <v>1950</v>
      </c>
      <c r="CE10" s="6">
        <f>CC10+CD10</f>
        <v>4608</v>
      </c>
      <c r="CF10" s="60">
        <f>BB10+BQ10</f>
        <v>0</v>
      </c>
      <c r="CG10" s="60">
        <f>BC10+BR10</f>
        <v>0</v>
      </c>
      <c r="CH10" s="60">
        <f>CF10+CG10</f>
        <v>0</v>
      </c>
      <c r="CI10" s="5">
        <f t="shared" si="9"/>
        <v>2658</v>
      </c>
      <c r="CJ10" s="5">
        <f t="shared" si="9"/>
        <v>1950</v>
      </c>
      <c r="CK10" s="5">
        <f t="shared" si="9"/>
        <v>4608</v>
      </c>
      <c r="CL10" s="78">
        <f t="shared" si="10"/>
        <v>96.76010192937751</v>
      </c>
      <c r="CM10" s="78">
        <f t="shared" si="10"/>
        <v>98.53461344113188</v>
      </c>
      <c r="CN10" s="78">
        <f t="shared" si="10"/>
        <v>97.50317393144307</v>
      </c>
      <c r="CO10" s="5">
        <v>2096</v>
      </c>
      <c r="CP10" s="5">
        <v>1958</v>
      </c>
      <c r="CQ10" s="6">
        <f>CO10+CP10</f>
        <v>4054</v>
      </c>
      <c r="CR10" s="5">
        <v>2052</v>
      </c>
      <c r="CS10" s="5">
        <v>1920</v>
      </c>
      <c r="CT10" s="6">
        <f>CR10+CS10</f>
        <v>3972</v>
      </c>
      <c r="CU10" s="61"/>
      <c r="CV10" s="61"/>
      <c r="CW10" s="60">
        <f>CU10+CV10</f>
        <v>0</v>
      </c>
      <c r="CX10" s="5">
        <f t="shared" si="11"/>
        <v>2052</v>
      </c>
      <c r="CY10" s="5">
        <f t="shared" si="11"/>
        <v>1920</v>
      </c>
      <c r="CZ10" s="5">
        <f t="shared" si="11"/>
        <v>3972</v>
      </c>
      <c r="DA10" s="78">
        <f t="shared" si="12"/>
        <v>97.90076335877863</v>
      </c>
      <c r="DB10" s="78">
        <f t="shared" si="12"/>
        <v>98.05924412665986</v>
      </c>
      <c r="DC10" s="78">
        <f t="shared" si="12"/>
        <v>97.97730636408485</v>
      </c>
      <c r="DD10" s="5">
        <v>35</v>
      </c>
      <c r="DE10" s="5">
        <v>16</v>
      </c>
      <c r="DF10" s="6">
        <f>DD10+DE10</f>
        <v>51</v>
      </c>
      <c r="DG10" s="5">
        <v>25</v>
      </c>
      <c r="DH10" s="5">
        <v>8</v>
      </c>
      <c r="DI10" s="6">
        <f>DG10+DH10</f>
        <v>33</v>
      </c>
      <c r="DJ10" s="61"/>
      <c r="DK10" s="61"/>
      <c r="DL10" s="60">
        <f>DJ10+DK10</f>
        <v>0</v>
      </c>
      <c r="DM10" s="5">
        <f t="shared" si="13"/>
        <v>25</v>
      </c>
      <c r="DN10" s="5">
        <f t="shared" si="13"/>
        <v>8</v>
      </c>
      <c r="DO10" s="5">
        <f t="shared" si="13"/>
        <v>33</v>
      </c>
      <c r="DP10" s="78">
        <f t="shared" si="14"/>
        <v>71.42857142857143</v>
      </c>
      <c r="DQ10" s="78">
        <f t="shared" si="14"/>
        <v>50</v>
      </c>
      <c r="DR10" s="78">
        <f t="shared" si="14"/>
        <v>64.70588235294117</v>
      </c>
      <c r="DS10" s="6">
        <f>CO10+DD10</f>
        <v>2131</v>
      </c>
      <c r="DT10" s="6">
        <f>CP10+DE10</f>
        <v>1974</v>
      </c>
      <c r="DU10" s="6">
        <f>DS10+DT10</f>
        <v>4105</v>
      </c>
      <c r="DV10" s="6">
        <f>CR10+DG10</f>
        <v>2077</v>
      </c>
      <c r="DW10" s="6">
        <f>CS10+DH10</f>
        <v>1928</v>
      </c>
      <c r="DX10" s="6">
        <f>DV10+DW10</f>
        <v>4005</v>
      </c>
      <c r="DY10" s="60">
        <f>CU10+DJ10</f>
        <v>0</v>
      </c>
      <c r="DZ10" s="60">
        <f>CV10+DK10</f>
        <v>0</v>
      </c>
      <c r="EA10" s="60">
        <f>DY10+DZ10</f>
        <v>0</v>
      </c>
      <c r="EB10" s="5">
        <f t="shared" si="15"/>
        <v>2077</v>
      </c>
      <c r="EC10" s="5">
        <f t="shared" si="15"/>
        <v>1928</v>
      </c>
      <c r="ED10" s="5">
        <f t="shared" si="15"/>
        <v>4005</v>
      </c>
      <c r="EE10" s="78">
        <f t="shared" si="16"/>
        <v>97.4659784138902</v>
      </c>
      <c r="EF10" s="78">
        <f t="shared" si="16"/>
        <v>97.66970618034448</v>
      </c>
      <c r="EG10" s="78">
        <f t="shared" si="16"/>
        <v>97.56394640682095</v>
      </c>
      <c r="EH10" s="79">
        <f t="shared" si="17"/>
        <v>72382</v>
      </c>
      <c r="EI10" s="79">
        <f t="shared" si="17"/>
        <v>58068</v>
      </c>
      <c r="EJ10" s="79">
        <f t="shared" si="17"/>
        <v>130450</v>
      </c>
      <c r="EK10" s="79">
        <v>41190</v>
      </c>
      <c r="EL10" s="79">
        <v>38405</v>
      </c>
      <c r="EM10" s="79">
        <f>EK10+EL10</f>
        <v>79595</v>
      </c>
      <c r="EN10" s="79">
        <v>21996</v>
      </c>
      <c r="EO10" s="79">
        <v>15135</v>
      </c>
      <c r="EP10" s="79">
        <f>EN10+EO10</f>
        <v>37131</v>
      </c>
      <c r="EQ10" s="85">
        <f t="shared" si="18"/>
        <v>56.906413196651094</v>
      </c>
      <c r="ER10" s="85">
        <f t="shared" si="18"/>
        <v>66.13797616587449</v>
      </c>
      <c r="ES10" s="85">
        <f t="shared" si="18"/>
        <v>61.01571483326945</v>
      </c>
      <c r="ET10" s="85">
        <f t="shared" si="19"/>
        <v>30.38877068884529</v>
      </c>
      <c r="EU10" s="85">
        <f t="shared" si="19"/>
        <v>26.064269477164707</v>
      </c>
      <c r="EV10" s="85">
        <f t="shared" si="19"/>
        <v>28.463779225756994</v>
      </c>
      <c r="EW10" s="79">
        <f t="shared" si="20"/>
        <v>2658</v>
      </c>
      <c r="EX10" s="79">
        <f t="shared" si="20"/>
        <v>1950</v>
      </c>
      <c r="EY10" s="79">
        <f t="shared" si="20"/>
        <v>4608</v>
      </c>
      <c r="EZ10" s="79">
        <v>1166</v>
      </c>
      <c r="FA10" s="79">
        <v>1046</v>
      </c>
      <c r="FB10" s="79">
        <f>EZ10+FA10</f>
        <v>2212</v>
      </c>
      <c r="FC10" s="79">
        <v>1003</v>
      </c>
      <c r="FD10" s="79">
        <v>661</v>
      </c>
      <c r="FE10" s="79">
        <f>FC10+FD10</f>
        <v>1664</v>
      </c>
      <c r="FF10" s="85">
        <f t="shared" si="21"/>
        <v>43.86756960120392</v>
      </c>
      <c r="FG10" s="85">
        <f t="shared" si="21"/>
        <v>53.64102564102564</v>
      </c>
      <c r="FH10" s="85">
        <f t="shared" si="21"/>
        <v>48.00347222222222</v>
      </c>
      <c r="FI10" s="85">
        <f t="shared" si="22"/>
        <v>37.73513920240783</v>
      </c>
      <c r="FJ10" s="85">
        <f t="shared" si="22"/>
        <v>33.8974358974359</v>
      </c>
      <c r="FK10" s="85">
        <f t="shared" si="22"/>
        <v>36.111111111111114</v>
      </c>
      <c r="FL10" s="79">
        <f t="shared" si="23"/>
        <v>2077</v>
      </c>
      <c r="FM10" s="79">
        <f t="shared" si="23"/>
        <v>1928</v>
      </c>
      <c r="FN10" s="79">
        <f t="shared" si="23"/>
        <v>4005</v>
      </c>
      <c r="FO10" s="79">
        <v>640</v>
      </c>
      <c r="FP10" s="79">
        <v>784</v>
      </c>
      <c r="FQ10" s="79">
        <f>FO10+FP10</f>
        <v>1424</v>
      </c>
      <c r="FR10" s="79">
        <v>880</v>
      </c>
      <c r="FS10" s="79">
        <v>842</v>
      </c>
      <c r="FT10" s="79">
        <f>FR10+FS10</f>
        <v>1722</v>
      </c>
      <c r="FU10" s="85">
        <f t="shared" si="24"/>
        <v>30.813673567645644</v>
      </c>
      <c r="FV10" s="85">
        <f t="shared" si="24"/>
        <v>40.66390041493776</v>
      </c>
      <c r="FW10" s="85">
        <f t="shared" si="24"/>
        <v>35.55555555555556</v>
      </c>
      <c r="FX10" s="85">
        <f t="shared" si="25"/>
        <v>42.36880115551276</v>
      </c>
      <c r="FY10" s="85">
        <f t="shared" si="25"/>
        <v>43.67219917012448</v>
      </c>
      <c r="FZ10" s="85">
        <f t="shared" si="25"/>
        <v>42.99625468164794</v>
      </c>
    </row>
    <row r="11" spans="1:256" s="21" customFormat="1" ht="15.75" customHeight="1">
      <c r="A11" s="146" t="s">
        <v>10</v>
      </c>
      <c r="B11" s="148"/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7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71"/>
      <c r="AD11" s="171"/>
      <c r="AE11" s="171"/>
      <c r="AF11" s="171"/>
      <c r="AG11" s="171"/>
      <c r="AH11" s="171"/>
      <c r="AI11" s="171"/>
      <c r="AJ11" s="171"/>
      <c r="AK11" s="171"/>
      <c r="AL11" s="171"/>
      <c r="AM11" s="171"/>
      <c r="AN11" s="171"/>
      <c r="AO11" s="171"/>
      <c r="AP11" s="171"/>
      <c r="AQ11" s="171"/>
      <c r="AR11" s="171"/>
      <c r="AS11" s="171"/>
      <c r="AT11" s="171"/>
      <c r="AU11" s="171"/>
      <c r="AV11" s="171"/>
      <c r="AW11" s="171"/>
      <c r="AX11" s="171"/>
      <c r="AY11" s="171"/>
      <c r="AZ11" s="171"/>
      <c r="BA11" s="171"/>
      <c r="BB11" s="171"/>
      <c r="BC11" s="171"/>
      <c r="BD11" s="171"/>
      <c r="BE11" s="171"/>
      <c r="BF11" s="171"/>
      <c r="BG11" s="171"/>
      <c r="BH11" s="171"/>
      <c r="BI11" s="171"/>
      <c r="BJ11" s="171"/>
      <c r="BK11" s="171"/>
      <c r="BL11" s="171"/>
      <c r="BM11" s="171"/>
      <c r="BN11" s="171"/>
      <c r="BO11" s="171"/>
      <c r="BP11" s="171"/>
      <c r="BQ11" s="171"/>
      <c r="BR11" s="171"/>
      <c r="BS11" s="171"/>
      <c r="BT11" s="171"/>
      <c r="BU11" s="171"/>
      <c r="BV11" s="171"/>
      <c r="BW11" s="171"/>
      <c r="BX11" s="171"/>
      <c r="BY11" s="171"/>
      <c r="BZ11" s="171"/>
      <c r="CA11" s="171"/>
      <c r="CB11" s="171"/>
      <c r="CC11" s="171"/>
      <c r="CD11" s="171"/>
      <c r="CE11" s="171"/>
      <c r="CF11" s="171"/>
      <c r="CG11" s="171"/>
      <c r="CH11" s="171"/>
      <c r="CI11" s="171"/>
      <c r="CJ11" s="171"/>
      <c r="CK11" s="171"/>
      <c r="CL11" s="171"/>
      <c r="CM11" s="171"/>
      <c r="CN11" s="171"/>
      <c r="CO11" s="171"/>
      <c r="CP11" s="171"/>
      <c r="CQ11" s="171"/>
      <c r="CR11" s="171"/>
      <c r="CS11" s="171"/>
      <c r="CT11" s="171"/>
      <c r="CU11" s="171"/>
      <c r="CV11" s="171"/>
      <c r="CW11" s="171"/>
      <c r="CX11" s="171"/>
      <c r="CY11" s="171"/>
      <c r="CZ11" s="171"/>
      <c r="DA11" s="171"/>
      <c r="DB11" s="171"/>
      <c r="DC11" s="171"/>
      <c r="DD11" s="171"/>
      <c r="DE11" s="171"/>
      <c r="DF11" s="171"/>
      <c r="DG11" s="171"/>
      <c r="DH11" s="171"/>
      <c r="DI11" s="171"/>
      <c r="DJ11" s="171"/>
      <c r="DK11" s="171"/>
      <c r="DL11" s="171"/>
      <c r="DM11" s="171"/>
      <c r="DN11" s="171"/>
      <c r="DO11" s="171"/>
      <c r="DP11" s="171"/>
      <c r="DQ11" s="171"/>
      <c r="DR11" s="171"/>
      <c r="DS11" s="171"/>
      <c r="DT11" s="171"/>
      <c r="DU11" s="171"/>
      <c r="DV11" s="171"/>
      <c r="DW11" s="171"/>
      <c r="DX11" s="171"/>
      <c r="DY11" s="171"/>
      <c r="DZ11" s="171"/>
      <c r="EA11" s="171"/>
      <c r="EB11" s="171"/>
      <c r="EC11" s="171"/>
      <c r="ED11" s="171"/>
      <c r="EE11" s="171"/>
      <c r="EF11" s="171"/>
      <c r="EG11" s="171"/>
      <c r="EH11" s="86"/>
      <c r="EI11" s="87"/>
      <c r="EJ11" s="87"/>
      <c r="EK11" s="87"/>
      <c r="EL11" s="87"/>
      <c r="EM11" s="87"/>
      <c r="EN11" s="87"/>
      <c r="EO11" s="87"/>
      <c r="EP11" s="87"/>
      <c r="EQ11" s="87"/>
      <c r="ER11" s="87"/>
      <c r="ES11" s="87"/>
      <c r="ET11" s="87"/>
      <c r="EU11" s="87"/>
      <c r="EV11" s="88"/>
      <c r="EW11" s="86"/>
      <c r="EX11" s="87"/>
      <c r="EY11" s="87"/>
      <c r="EZ11" s="87"/>
      <c r="FA11" s="87"/>
      <c r="FB11" s="87"/>
      <c r="FC11" s="87"/>
      <c r="FD11" s="87"/>
      <c r="FE11" s="87"/>
      <c r="FF11" s="87"/>
      <c r="FG11" s="87"/>
      <c r="FH11" s="87"/>
      <c r="FI11" s="87"/>
      <c r="FJ11" s="87"/>
      <c r="FK11" s="88"/>
      <c r="FL11" s="86"/>
      <c r="FM11" s="87"/>
      <c r="FN11" s="87"/>
      <c r="FO11" s="87"/>
      <c r="FP11" s="87"/>
      <c r="FQ11" s="87"/>
      <c r="FR11" s="87"/>
      <c r="FS11" s="87"/>
      <c r="FT11" s="87"/>
      <c r="FU11" s="87"/>
      <c r="FV11" s="87"/>
      <c r="FW11" s="87"/>
      <c r="FX11" s="87"/>
      <c r="FY11" s="87"/>
      <c r="FZ11" s="88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  <c r="IT11" s="14"/>
      <c r="IU11" s="14"/>
      <c r="IV11" s="14"/>
    </row>
    <row r="12" spans="1:182" ht="29.25" customHeight="1">
      <c r="A12" s="3">
        <v>3</v>
      </c>
      <c r="B12" s="119" t="s">
        <v>43</v>
      </c>
      <c r="C12" s="5">
        <v>537478</v>
      </c>
      <c r="D12" s="5">
        <v>512210</v>
      </c>
      <c r="E12" s="77">
        <f>C12+D12</f>
        <v>1049688</v>
      </c>
      <c r="F12" s="5">
        <v>467601</v>
      </c>
      <c r="G12" s="5">
        <v>454726</v>
      </c>
      <c r="H12" s="6">
        <f aca="true" t="shared" si="27" ref="H12:H43">F12+G12</f>
        <v>922327</v>
      </c>
      <c r="I12" s="61"/>
      <c r="J12" s="61"/>
      <c r="K12" s="62">
        <f>I12+J12</f>
        <v>0</v>
      </c>
      <c r="L12" s="5">
        <f>SUM(F12,I12)</f>
        <v>467601</v>
      </c>
      <c r="M12" s="5">
        <f>SUM(G12,J12)</f>
        <v>454726</v>
      </c>
      <c r="N12" s="5">
        <f>SUM(H12,K12)</f>
        <v>922327</v>
      </c>
      <c r="O12" s="78">
        <f t="shared" si="26"/>
        <v>86.99909577694342</v>
      </c>
      <c r="P12" s="78">
        <f t="shared" si="26"/>
        <v>88.77725932722906</v>
      </c>
      <c r="Q12" s="78">
        <f t="shared" si="26"/>
        <v>87.86677565143167</v>
      </c>
      <c r="R12" s="5">
        <v>151384</v>
      </c>
      <c r="S12" s="5">
        <v>72974</v>
      </c>
      <c r="T12" s="6">
        <f>R12+S12</f>
        <v>224358</v>
      </c>
      <c r="U12" s="5">
        <v>63740</v>
      </c>
      <c r="V12" s="5">
        <v>38357</v>
      </c>
      <c r="W12" s="6">
        <f aca="true" t="shared" si="28" ref="W12:W43">U12+V12</f>
        <v>102097</v>
      </c>
      <c r="X12" s="63"/>
      <c r="Y12" s="63"/>
      <c r="Z12" s="60">
        <f aca="true" t="shared" si="29" ref="Z12:Z43">X12+Y12</f>
        <v>0</v>
      </c>
      <c r="AA12" s="5">
        <f>SUM(U12,X12)</f>
        <v>63740</v>
      </c>
      <c r="AB12" s="5">
        <f>SUM(V12,Y12)</f>
        <v>38357</v>
      </c>
      <c r="AC12" s="5">
        <f>SUM(W12,Z12)</f>
        <v>102097</v>
      </c>
      <c r="AD12" s="78">
        <f aca="true" t="shared" si="30" ref="AD12:AF13">IF(R12=0,"",AA12/R12*100)</f>
        <v>42.10484595465835</v>
      </c>
      <c r="AE12" s="78">
        <f t="shared" si="30"/>
        <v>52.56255652698222</v>
      </c>
      <c r="AF12" s="78">
        <f t="shared" si="30"/>
        <v>45.5062890558839</v>
      </c>
      <c r="AG12" s="6">
        <f aca="true" t="shared" si="31" ref="AG12:AH43">C12+R12</f>
        <v>688862</v>
      </c>
      <c r="AH12" s="6">
        <f t="shared" si="31"/>
        <v>585184</v>
      </c>
      <c r="AI12" s="6">
        <f aca="true" t="shared" si="32" ref="AI12:AI43">AG12+AH12</f>
        <v>1274046</v>
      </c>
      <c r="AJ12" s="6">
        <f aca="true" t="shared" si="33" ref="AJ12:AK43">F12+U12</f>
        <v>531341</v>
      </c>
      <c r="AK12" s="6">
        <f t="shared" si="33"/>
        <v>493083</v>
      </c>
      <c r="AL12" s="6">
        <f aca="true" t="shared" si="34" ref="AL12:AL43">AJ12+AK12</f>
        <v>1024424</v>
      </c>
      <c r="AM12" s="60">
        <f>I12+X12</f>
        <v>0</v>
      </c>
      <c r="AN12" s="60">
        <f>J12+Y12</f>
        <v>0</v>
      </c>
      <c r="AO12" s="60">
        <f aca="true" t="shared" si="35" ref="AO12:AO43">AM12+AN12</f>
        <v>0</v>
      </c>
      <c r="AP12" s="5">
        <f aca="true" t="shared" si="36" ref="AP12:AQ43">SUM(AJ12,AM12)</f>
        <v>531341</v>
      </c>
      <c r="AQ12" s="5">
        <f t="shared" si="36"/>
        <v>493083</v>
      </c>
      <c r="AR12" s="6">
        <f>SUM(AP12,AQ12)</f>
        <v>1024424</v>
      </c>
      <c r="AS12" s="78">
        <f aca="true" t="shared" si="37" ref="AS12:AU13">IF(AG12=0,"",AP12/AG12*100)</f>
        <v>77.13315584253449</v>
      </c>
      <c r="AT12" s="78">
        <f t="shared" si="37"/>
        <v>84.26118964291574</v>
      </c>
      <c r="AU12" s="78">
        <f t="shared" si="37"/>
        <v>80.40714385508844</v>
      </c>
      <c r="AV12" s="5">
        <v>95808</v>
      </c>
      <c r="AW12" s="5">
        <v>95145</v>
      </c>
      <c r="AX12" s="6">
        <f aca="true" t="shared" si="38" ref="AX12:AX43">AV12+AW12</f>
        <v>190953</v>
      </c>
      <c r="AY12" s="5">
        <v>79941</v>
      </c>
      <c r="AZ12" s="5">
        <v>81043</v>
      </c>
      <c r="BA12" s="6">
        <f aca="true" t="shared" si="39" ref="BA12:BA43">AY12+AZ12</f>
        <v>160984</v>
      </c>
      <c r="BB12" s="61"/>
      <c r="BC12" s="61"/>
      <c r="BD12" s="60">
        <f>BB12+BC12</f>
        <v>0</v>
      </c>
      <c r="BE12" s="5">
        <f>SUM(AY12,BB12)</f>
        <v>79941</v>
      </c>
      <c r="BF12" s="5">
        <f>SUM(AZ12,BC12)</f>
        <v>81043</v>
      </c>
      <c r="BG12" s="6">
        <f>SUM(BE12,BF12)</f>
        <v>160984</v>
      </c>
      <c r="BH12" s="78">
        <f aca="true" t="shared" si="40" ref="BH12:BJ13">IF(AV12=0,"",BE12/AV12*100)</f>
        <v>83.43875250501002</v>
      </c>
      <c r="BI12" s="78">
        <f t="shared" si="40"/>
        <v>85.17841189762993</v>
      </c>
      <c r="BJ12" s="78">
        <f t="shared" si="40"/>
        <v>84.305562101669</v>
      </c>
      <c r="BK12" s="5">
        <v>35934</v>
      </c>
      <c r="BL12" s="5">
        <v>18958</v>
      </c>
      <c r="BM12" s="6">
        <f>BK12+BL12</f>
        <v>54892</v>
      </c>
      <c r="BN12" s="5">
        <v>13996</v>
      </c>
      <c r="BO12" s="5">
        <v>9134</v>
      </c>
      <c r="BP12" s="6">
        <f aca="true" t="shared" si="41" ref="BP12:BP43">BN12+BO12</f>
        <v>23130</v>
      </c>
      <c r="BQ12" s="61"/>
      <c r="BR12" s="61"/>
      <c r="BS12" s="60">
        <f aca="true" t="shared" si="42" ref="BS12:BS43">BQ12+BR12</f>
        <v>0</v>
      </c>
      <c r="BT12" s="5">
        <f>SUM(BN12,BQ12)</f>
        <v>13996</v>
      </c>
      <c r="BU12" s="5">
        <f>SUM(BO12,BR12)</f>
        <v>9134</v>
      </c>
      <c r="BV12" s="6">
        <f>SUM(BT12,BU12)</f>
        <v>23130</v>
      </c>
      <c r="BW12" s="78">
        <f aca="true" t="shared" si="43" ref="BW12:BY13">IF(BK12=0,"",BT12/BK12*100)</f>
        <v>38.949184616240885</v>
      </c>
      <c r="BX12" s="78">
        <f t="shared" si="43"/>
        <v>48.18018778352147</v>
      </c>
      <c r="BY12" s="78">
        <f t="shared" si="43"/>
        <v>42.13728776506594</v>
      </c>
      <c r="BZ12" s="6">
        <f aca="true" t="shared" si="44" ref="BZ12:CA43">AV12+BK12</f>
        <v>131742</v>
      </c>
      <c r="CA12" s="6">
        <f t="shared" si="44"/>
        <v>114103</v>
      </c>
      <c r="CB12" s="6">
        <f aca="true" t="shared" si="45" ref="CB12:CB43">BZ12+CA12</f>
        <v>245845</v>
      </c>
      <c r="CC12" s="6">
        <f aca="true" t="shared" si="46" ref="CC12:CD43">AY12+BN12</f>
        <v>93937</v>
      </c>
      <c r="CD12" s="6">
        <f t="shared" si="46"/>
        <v>90177</v>
      </c>
      <c r="CE12" s="6">
        <f aca="true" t="shared" si="47" ref="CE12:CE43">CC12+CD12</f>
        <v>184114</v>
      </c>
      <c r="CF12" s="60">
        <f>BB12+BQ12</f>
        <v>0</v>
      </c>
      <c r="CG12" s="60">
        <f>BC12+BR12</f>
        <v>0</v>
      </c>
      <c r="CH12" s="60">
        <f aca="true" t="shared" si="48" ref="CH12:CH43">CF12+CG12</f>
        <v>0</v>
      </c>
      <c r="CI12" s="5">
        <f aca="true" t="shared" si="49" ref="CI12:CJ41">SUM(CC12,CF12)</f>
        <v>93937</v>
      </c>
      <c r="CJ12" s="5">
        <f t="shared" si="49"/>
        <v>90177</v>
      </c>
      <c r="CK12" s="6">
        <f>SUM(CI12,CJ12)</f>
        <v>184114</v>
      </c>
      <c r="CL12" s="78">
        <f aca="true" t="shared" si="50" ref="CL12:CN13">IF(BZ12=0,"",CI12/BZ12*100)</f>
        <v>71.30376038013694</v>
      </c>
      <c r="CM12" s="78">
        <f t="shared" si="50"/>
        <v>79.03122617284384</v>
      </c>
      <c r="CN12" s="78">
        <f t="shared" si="50"/>
        <v>74.89027639366267</v>
      </c>
      <c r="CO12" s="5">
        <v>35869</v>
      </c>
      <c r="CP12" s="5">
        <v>32321</v>
      </c>
      <c r="CQ12" s="6">
        <f>CO12+CP12</f>
        <v>68190</v>
      </c>
      <c r="CR12" s="5">
        <v>30964</v>
      </c>
      <c r="CS12" s="5">
        <v>27746</v>
      </c>
      <c r="CT12" s="6">
        <f>CR12+CS12</f>
        <v>58710</v>
      </c>
      <c r="CU12" s="63"/>
      <c r="CV12" s="63"/>
      <c r="CW12" s="60">
        <f aca="true" t="shared" si="51" ref="CW12:CW36">CU12+CV12</f>
        <v>0</v>
      </c>
      <c r="CX12" s="5">
        <f aca="true" t="shared" si="52" ref="CX12:CX41">SUM(CR12,CU12)</f>
        <v>30964</v>
      </c>
      <c r="CY12" s="5">
        <f aca="true" t="shared" si="53" ref="CY12:CY41">SUM(CS12,CV12)</f>
        <v>27746</v>
      </c>
      <c r="CZ12" s="6">
        <f>SUM(CX12,CY12)</f>
        <v>58710</v>
      </c>
      <c r="DA12" s="78">
        <f aca="true" t="shared" si="54" ref="DA12:DC13">IF(CO12=0,"",CX12/CO12*100)</f>
        <v>86.32523906437314</v>
      </c>
      <c r="DB12" s="78">
        <f t="shared" si="54"/>
        <v>85.84511617833607</v>
      </c>
      <c r="DC12" s="78">
        <f t="shared" si="54"/>
        <v>86.09766827980643</v>
      </c>
      <c r="DD12" s="5">
        <v>10145</v>
      </c>
      <c r="DE12" s="5">
        <v>5583</v>
      </c>
      <c r="DF12" s="6">
        <f aca="true" t="shared" si="55" ref="DF12:DF43">DD12+DE12</f>
        <v>15728</v>
      </c>
      <c r="DG12" s="5">
        <v>4142</v>
      </c>
      <c r="DH12" s="5">
        <v>2536</v>
      </c>
      <c r="DI12" s="6">
        <f aca="true" t="shared" si="56" ref="DI12:DI43">DG12+DH12</f>
        <v>6678</v>
      </c>
      <c r="DJ12" s="61"/>
      <c r="DK12" s="61"/>
      <c r="DL12" s="61">
        <f>SUM(DJ12:DK12)</f>
        <v>0</v>
      </c>
      <c r="DM12" s="5">
        <f aca="true" t="shared" si="57" ref="DM12:DM41">SUM(DG12,DJ12)</f>
        <v>4142</v>
      </c>
      <c r="DN12" s="5">
        <f aca="true" t="shared" si="58" ref="DN12:DN41">SUM(DH12,DK12)</f>
        <v>2536</v>
      </c>
      <c r="DO12" s="6">
        <f>SUM(DM12,DN12)</f>
        <v>6678</v>
      </c>
      <c r="DP12" s="78">
        <f aca="true" t="shared" si="59" ref="DP12:DR13">IF(DD12=0,"",DM12/DD12*100)</f>
        <v>40.82799408575653</v>
      </c>
      <c r="DQ12" s="78">
        <f t="shared" si="59"/>
        <v>45.42360737954505</v>
      </c>
      <c r="DR12" s="78">
        <f t="shared" si="59"/>
        <v>42.459308240081384</v>
      </c>
      <c r="DS12" s="6">
        <f aca="true" t="shared" si="60" ref="DS12:DS41">CO12+DD12</f>
        <v>46014</v>
      </c>
      <c r="DT12" s="6">
        <f aca="true" t="shared" si="61" ref="DT12:DT41">CP12+DE12</f>
        <v>37904</v>
      </c>
      <c r="DU12" s="6">
        <f aca="true" t="shared" si="62" ref="DU12:DU41">DS12+DT12</f>
        <v>83918</v>
      </c>
      <c r="DV12" s="6">
        <f aca="true" t="shared" si="63" ref="DV12:DV41">CR12+DG12</f>
        <v>35106</v>
      </c>
      <c r="DW12" s="6">
        <f aca="true" t="shared" si="64" ref="DW12:DW41">CS12+DH12</f>
        <v>30282</v>
      </c>
      <c r="DX12" s="6">
        <f aca="true" t="shared" si="65" ref="DX12:DX41">DV12+DW12</f>
        <v>65388</v>
      </c>
      <c r="DY12" s="60">
        <f>CU12+DJ12</f>
        <v>0</v>
      </c>
      <c r="DZ12" s="60">
        <f>CV12+DK12</f>
        <v>0</v>
      </c>
      <c r="EA12" s="60">
        <f aca="true" t="shared" si="66" ref="EA12:EA41">DY12+DZ12</f>
        <v>0</v>
      </c>
      <c r="EB12" s="5">
        <f aca="true" t="shared" si="67" ref="EB12:EB41">SUM(DV12,DY12)</f>
        <v>35106</v>
      </c>
      <c r="EC12" s="5">
        <f aca="true" t="shared" si="68" ref="EC12:EC41">SUM(DW12,DZ12)</f>
        <v>30282</v>
      </c>
      <c r="ED12" s="6">
        <f>SUM(EB12,EC12)</f>
        <v>65388</v>
      </c>
      <c r="EE12" s="78">
        <f aca="true" t="shared" si="69" ref="EE12:EG13">IF(DS12=0,"",EB12/DS12*100)</f>
        <v>76.29417133915764</v>
      </c>
      <c r="EF12" s="78">
        <f t="shared" si="69"/>
        <v>79.8913043478261</v>
      </c>
      <c r="EG12" s="78">
        <f t="shared" si="69"/>
        <v>77.91892085130723</v>
      </c>
      <c r="EH12" s="79">
        <f aca="true" t="shared" si="70" ref="EH12:EJ13">AP12</f>
        <v>531341</v>
      </c>
      <c r="EI12" s="79">
        <f t="shared" si="70"/>
        <v>493083</v>
      </c>
      <c r="EJ12" s="79">
        <f t="shared" si="70"/>
        <v>1024424</v>
      </c>
      <c r="EK12" s="6">
        <v>209747</v>
      </c>
      <c r="EL12" s="6">
        <v>213780</v>
      </c>
      <c r="EM12" s="79">
        <f aca="true" t="shared" si="71" ref="EM12:EM43">EK12+EL12</f>
        <v>423527</v>
      </c>
      <c r="EN12" s="79">
        <v>257854</v>
      </c>
      <c r="EO12" s="79">
        <v>240946</v>
      </c>
      <c r="EP12" s="79">
        <f aca="true" t="shared" si="72" ref="EP12:EP43">EN12+EO12</f>
        <v>498800</v>
      </c>
      <c r="EQ12" s="85">
        <f aca="true" t="shared" si="73" ref="EQ12:EQ43">EK12/EH12%</f>
        <v>39.47502639547861</v>
      </c>
      <c r="ER12" s="85">
        <f aca="true" t="shared" si="74" ref="ER12:ER43">EL12/EI12%</f>
        <v>43.35578391467563</v>
      </c>
      <c r="ES12" s="85">
        <f aca="true" t="shared" si="75" ref="ES12:ES43">EM12/EJ12%</f>
        <v>41.34294003264274</v>
      </c>
      <c r="ET12" s="85">
        <f aca="true" t="shared" si="76" ref="ET12:ET43">EN12/EH12%</f>
        <v>48.52891081245377</v>
      </c>
      <c r="EU12" s="85">
        <f aca="true" t="shared" si="77" ref="EU12:EU43">EO12/EI12%</f>
        <v>48.86520119330822</v>
      </c>
      <c r="EV12" s="85">
        <f aca="true" t="shared" si="78" ref="EV12:EV43">EP12/EJ12%</f>
        <v>48.690776475365666</v>
      </c>
      <c r="EW12" s="79">
        <f aca="true" t="shared" si="79" ref="EW12:EW43">CI12</f>
        <v>93937</v>
      </c>
      <c r="EX12" s="79">
        <f aca="true" t="shared" si="80" ref="EX12:EX43">CJ12</f>
        <v>90177</v>
      </c>
      <c r="EY12" s="79">
        <f aca="true" t="shared" si="81" ref="EY12:EY43">CK12</f>
        <v>184114</v>
      </c>
      <c r="EZ12" s="6">
        <v>26478</v>
      </c>
      <c r="FA12" s="6">
        <v>28845</v>
      </c>
      <c r="FB12" s="79">
        <f aca="true" t="shared" si="82" ref="FB12:FB43">EZ12+FA12</f>
        <v>55323</v>
      </c>
      <c r="FC12" s="79">
        <v>53463</v>
      </c>
      <c r="FD12" s="79">
        <v>52198</v>
      </c>
      <c r="FE12" s="79">
        <f aca="true" t="shared" si="83" ref="FE12:FE43">FC12+FD12</f>
        <v>105661</v>
      </c>
      <c r="FF12" s="85">
        <f aca="true" t="shared" si="84" ref="FF12:FF43">EZ12/EW12%</f>
        <v>28.18697637778511</v>
      </c>
      <c r="FG12" s="85">
        <f aca="true" t="shared" si="85" ref="FG12:FG43">FA12/EX12%</f>
        <v>31.98709205229715</v>
      </c>
      <c r="FH12" s="85">
        <f aca="true" t="shared" si="86" ref="FH12:FH43">FB12/EY12%</f>
        <v>30.04823098732307</v>
      </c>
      <c r="FI12" s="85">
        <f aca="true" t="shared" si="87" ref="FI12:FI43">FC12/EW12%</f>
        <v>56.913676187231864</v>
      </c>
      <c r="FJ12" s="85">
        <f aca="true" t="shared" si="88" ref="FJ12:FJ43">FD12/EX12%</f>
        <v>57.883939363695845</v>
      </c>
      <c r="FK12" s="85">
        <f aca="true" t="shared" si="89" ref="FK12:FK43">FE12/EY12%</f>
        <v>57.3889003552147</v>
      </c>
      <c r="FL12" s="79">
        <f aca="true" t="shared" si="90" ref="FL12:FL43">EB12</f>
        <v>35106</v>
      </c>
      <c r="FM12" s="79">
        <f aca="true" t="shared" si="91" ref="FM12:FM43">EC12</f>
        <v>30282</v>
      </c>
      <c r="FN12" s="79">
        <f aca="true" t="shared" si="92" ref="FN12:FN43">ED12</f>
        <v>65388</v>
      </c>
      <c r="FO12" s="6">
        <v>10718</v>
      </c>
      <c r="FP12" s="6">
        <v>9060</v>
      </c>
      <c r="FQ12" s="79">
        <f aca="true" t="shared" si="93" ref="FQ12:FQ43">FO12+FP12</f>
        <v>19778</v>
      </c>
      <c r="FR12" s="79">
        <v>20246</v>
      </c>
      <c r="FS12" s="79">
        <v>18686</v>
      </c>
      <c r="FT12" s="79">
        <f aca="true" t="shared" si="94" ref="FT12:FT43">FR12+FS12</f>
        <v>38932</v>
      </c>
      <c r="FU12" s="85">
        <f aca="true" t="shared" si="95" ref="FU12:FU43">FO12/FL12%</f>
        <v>30.530393664900586</v>
      </c>
      <c r="FV12" s="85">
        <f aca="true" t="shared" si="96" ref="FV12:FV43">FP12/FM12%</f>
        <v>29.918763621953637</v>
      </c>
      <c r="FW12" s="85">
        <f aca="true" t="shared" si="97" ref="FW12:FW43">FQ12/FN12%</f>
        <v>30.247140148039396</v>
      </c>
      <c r="FX12" s="85">
        <f aca="true" t="shared" si="98" ref="FX12:FX43">FR12/FL12%</f>
        <v>57.6710533811884</v>
      </c>
      <c r="FY12" s="85">
        <f aca="true" t="shared" si="99" ref="FY12:FY43">FS12/FM12%</f>
        <v>61.70662439733175</v>
      </c>
      <c r="FZ12" s="85">
        <f aca="true" t="shared" si="100" ref="FZ12:FZ43">FT12/FN12%</f>
        <v>59.53997675414449</v>
      </c>
    </row>
    <row r="13" spans="1:182" ht="31.5" customHeight="1">
      <c r="A13" s="3">
        <v>4</v>
      </c>
      <c r="B13" s="119" t="s">
        <v>40</v>
      </c>
      <c r="C13" s="5">
        <v>2685</v>
      </c>
      <c r="D13" s="5">
        <v>1535</v>
      </c>
      <c r="E13" s="77">
        <f aca="true" t="shared" si="101" ref="E13:E43">C13+D13</f>
        <v>4220</v>
      </c>
      <c r="F13" s="5">
        <v>1770</v>
      </c>
      <c r="G13" s="5">
        <v>1245</v>
      </c>
      <c r="H13" s="6">
        <f t="shared" si="27"/>
        <v>3015</v>
      </c>
      <c r="I13" s="64"/>
      <c r="J13" s="64"/>
      <c r="K13" s="65">
        <f aca="true" t="shared" si="102" ref="K13:K43">I13+J13</f>
        <v>0</v>
      </c>
      <c r="L13" s="5">
        <f aca="true" t="shared" si="103" ref="L13:L43">SUM(F13,I13)</f>
        <v>1770</v>
      </c>
      <c r="M13" s="5">
        <f aca="true" t="shared" si="104" ref="M13:M43">SUM(G13,J13)</f>
        <v>1245</v>
      </c>
      <c r="N13" s="5">
        <f aca="true" t="shared" si="105" ref="N13:N43">SUM(H13,K13)</f>
        <v>3015</v>
      </c>
      <c r="O13" s="78">
        <f>L13/C13*100</f>
        <v>65.92178770949721</v>
      </c>
      <c r="P13" s="78">
        <f>M13/D13*100</f>
        <v>81.10749185667753</v>
      </c>
      <c r="Q13" s="78">
        <f>N13/E13*100</f>
        <v>71.44549763033176</v>
      </c>
      <c r="R13" s="5">
        <v>2425</v>
      </c>
      <c r="S13" s="5">
        <v>962</v>
      </c>
      <c r="T13" s="6">
        <f>R13+S13</f>
        <v>3387</v>
      </c>
      <c r="U13" s="5">
        <v>1400</v>
      </c>
      <c r="V13" s="5">
        <v>400</v>
      </c>
      <c r="W13" s="6">
        <f t="shared" si="28"/>
        <v>1800</v>
      </c>
      <c r="X13" s="63"/>
      <c r="Y13" s="63"/>
      <c r="Z13" s="60">
        <f t="shared" si="29"/>
        <v>0</v>
      </c>
      <c r="AA13" s="5">
        <f aca="true" t="shared" si="106" ref="AA13:AA22">SUM(U13,X13)</f>
        <v>1400</v>
      </c>
      <c r="AB13" s="5">
        <f aca="true" t="shared" si="107" ref="AB13:AB43">SUM(V13,Y13)</f>
        <v>400</v>
      </c>
      <c r="AC13" s="5">
        <f aca="true" t="shared" si="108" ref="AC13:AC43">SUM(W13,Z13)</f>
        <v>1800</v>
      </c>
      <c r="AD13" s="78">
        <f t="shared" si="30"/>
        <v>57.73195876288659</v>
      </c>
      <c r="AE13" s="78">
        <f t="shared" si="30"/>
        <v>41.58004158004158</v>
      </c>
      <c r="AF13" s="78">
        <f t="shared" si="30"/>
        <v>53.14437555358724</v>
      </c>
      <c r="AG13" s="6">
        <f>C13+R13</f>
        <v>5110</v>
      </c>
      <c r="AH13" s="6">
        <f>D13+S13</f>
        <v>2497</v>
      </c>
      <c r="AI13" s="6">
        <f>AG13+AH13</f>
        <v>7607</v>
      </c>
      <c r="AJ13" s="6">
        <f>F13+U13</f>
        <v>3170</v>
      </c>
      <c r="AK13" s="6">
        <f>G13+V13</f>
        <v>1645</v>
      </c>
      <c r="AL13" s="6">
        <f>AJ13+AK13</f>
        <v>4815</v>
      </c>
      <c r="AM13" s="60">
        <f>I13+X13</f>
        <v>0</v>
      </c>
      <c r="AN13" s="60">
        <f>J13+Y13</f>
        <v>0</v>
      </c>
      <c r="AO13" s="60">
        <f>AM13+AN13</f>
        <v>0</v>
      </c>
      <c r="AP13" s="5">
        <f>SUM(AJ13,AM13)</f>
        <v>3170</v>
      </c>
      <c r="AQ13" s="5">
        <f>SUM(AK13,AN13)</f>
        <v>1645</v>
      </c>
      <c r="AR13" s="6">
        <f>SUM(AP13,AQ13)</f>
        <v>4815</v>
      </c>
      <c r="AS13" s="78">
        <f t="shared" si="37"/>
        <v>62.03522504892368</v>
      </c>
      <c r="AT13" s="78">
        <f t="shared" si="37"/>
        <v>65.87905486583901</v>
      </c>
      <c r="AU13" s="78">
        <f t="shared" si="37"/>
        <v>63.29696332325489</v>
      </c>
      <c r="AV13" s="5">
        <v>1200</v>
      </c>
      <c r="AW13" s="5">
        <v>925</v>
      </c>
      <c r="AX13" s="6">
        <f t="shared" si="38"/>
        <v>2125</v>
      </c>
      <c r="AY13" s="5">
        <v>725</v>
      </c>
      <c r="AZ13" s="5">
        <v>442</v>
      </c>
      <c r="BA13" s="6">
        <f t="shared" si="39"/>
        <v>1167</v>
      </c>
      <c r="BB13" s="61"/>
      <c r="BC13" s="61"/>
      <c r="BD13" s="60">
        <f aca="true" t="shared" si="109" ref="BD13:BD43">BB13+BC13</f>
        <v>0</v>
      </c>
      <c r="BE13" s="5">
        <f aca="true" t="shared" si="110" ref="BE13:BE43">SUM(AY13,BB13)</f>
        <v>725</v>
      </c>
      <c r="BF13" s="5">
        <f aca="true" t="shared" si="111" ref="BF13:BF43">SUM(AZ13,BC13)</f>
        <v>442</v>
      </c>
      <c r="BG13" s="6">
        <f aca="true" t="shared" si="112" ref="BG13:BG43">SUM(BE13,BF13)</f>
        <v>1167</v>
      </c>
      <c r="BH13" s="78">
        <f t="shared" si="40"/>
        <v>60.416666666666664</v>
      </c>
      <c r="BI13" s="78">
        <f t="shared" si="40"/>
        <v>47.78378378378378</v>
      </c>
      <c r="BJ13" s="78">
        <f t="shared" si="40"/>
        <v>54.917647058823526</v>
      </c>
      <c r="BK13" s="5">
        <v>400</v>
      </c>
      <c r="BL13" s="5">
        <v>200</v>
      </c>
      <c r="BM13" s="6">
        <f>BK13+BL13</f>
        <v>600</v>
      </c>
      <c r="BN13" s="5">
        <v>225</v>
      </c>
      <c r="BO13" s="5">
        <v>120</v>
      </c>
      <c r="BP13" s="6">
        <f t="shared" si="41"/>
        <v>345</v>
      </c>
      <c r="BQ13" s="61"/>
      <c r="BR13" s="61"/>
      <c r="BS13" s="60">
        <f t="shared" si="42"/>
        <v>0</v>
      </c>
      <c r="BT13" s="5">
        <f>SUM(BN13,BQ13)</f>
        <v>225</v>
      </c>
      <c r="BU13" s="5">
        <f>SUM(BO13,BR13)</f>
        <v>120</v>
      </c>
      <c r="BV13" s="6">
        <f>SUM(BT13,BU13)</f>
        <v>345</v>
      </c>
      <c r="BW13" s="78">
        <f t="shared" si="43"/>
        <v>56.25</v>
      </c>
      <c r="BX13" s="78">
        <f t="shared" si="43"/>
        <v>60</v>
      </c>
      <c r="BY13" s="78">
        <f t="shared" si="43"/>
        <v>57.49999999999999</v>
      </c>
      <c r="BZ13" s="6">
        <f>AV13+BK13</f>
        <v>1600</v>
      </c>
      <c r="CA13" s="6">
        <f>AW13+BL13</f>
        <v>1125</v>
      </c>
      <c r="CB13" s="6">
        <f>BZ13+CA13</f>
        <v>2725</v>
      </c>
      <c r="CC13" s="6">
        <f>AY13+BN13</f>
        <v>950</v>
      </c>
      <c r="CD13" s="6">
        <f>AZ13+BO13</f>
        <v>562</v>
      </c>
      <c r="CE13" s="6">
        <f>CC13+CD13</f>
        <v>1512</v>
      </c>
      <c r="CF13" s="60">
        <f>BB13+BQ13</f>
        <v>0</v>
      </c>
      <c r="CG13" s="60">
        <f>BC13+BR13</f>
        <v>0</v>
      </c>
      <c r="CH13" s="60">
        <f>CF13+CG13</f>
        <v>0</v>
      </c>
      <c r="CI13" s="5">
        <f>SUM(CC13,CF13)</f>
        <v>950</v>
      </c>
      <c r="CJ13" s="5">
        <f>SUM(CD13,CG13)</f>
        <v>562</v>
      </c>
      <c r="CK13" s="6">
        <f>SUM(CI13,CJ13)</f>
        <v>1512</v>
      </c>
      <c r="CL13" s="78">
        <f t="shared" si="50"/>
        <v>59.375</v>
      </c>
      <c r="CM13" s="78">
        <f t="shared" si="50"/>
        <v>49.955555555555556</v>
      </c>
      <c r="CN13" s="78">
        <f t="shared" si="50"/>
        <v>55.486238532110086</v>
      </c>
      <c r="CO13" s="5">
        <v>108</v>
      </c>
      <c r="CP13" s="5">
        <v>102</v>
      </c>
      <c r="CQ13" s="6">
        <f aca="true" t="shared" si="113" ref="CQ13:CQ43">CO13+CP13</f>
        <v>210</v>
      </c>
      <c r="CR13" s="5">
        <v>75</v>
      </c>
      <c r="CS13" s="5">
        <v>55</v>
      </c>
      <c r="CT13" s="6">
        <f>CR13+CS13</f>
        <v>130</v>
      </c>
      <c r="CU13" s="63"/>
      <c r="CV13" s="63"/>
      <c r="CW13" s="60">
        <f>CU13+CV13</f>
        <v>0</v>
      </c>
      <c r="CX13" s="5">
        <f>SUM(CR13,CU13)</f>
        <v>75</v>
      </c>
      <c r="CY13" s="5">
        <f>SUM(CS13,CV13)</f>
        <v>55</v>
      </c>
      <c r="CZ13" s="6">
        <f>SUM(CX13,CY13)</f>
        <v>130</v>
      </c>
      <c r="DA13" s="78">
        <f t="shared" si="54"/>
        <v>69.44444444444444</v>
      </c>
      <c r="DB13" s="78">
        <f t="shared" si="54"/>
        <v>53.92156862745098</v>
      </c>
      <c r="DC13" s="78">
        <f t="shared" si="54"/>
        <v>61.904761904761905</v>
      </c>
      <c r="DD13" s="5">
        <v>65</v>
      </c>
      <c r="DE13" s="5">
        <v>20</v>
      </c>
      <c r="DF13" s="6">
        <f>DD13+DE13</f>
        <v>85</v>
      </c>
      <c r="DG13" s="5">
        <v>30</v>
      </c>
      <c r="DH13" s="5">
        <v>12</v>
      </c>
      <c r="DI13" s="6">
        <f>DG13+DH13</f>
        <v>42</v>
      </c>
      <c r="DJ13" s="61"/>
      <c r="DK13" s="61"/>
      <c r="DL13" s="61">
        <f>SUM(DJ13:DK13)</f>
        <v>0</v>
      </c>
      <c r="DM13" s="5">
        <f>SUM(DG13,DJ13)</f>
        <v>30</v>
      </c>
      <c r="DN13" s="5">
        <f>SUM(DH13,DK13)</f>
        <v>12</v>
      </c>
      <c r="DO13" s="6">
        <f>SUM(DM13,DN13)</f>
        <v>42</v>
      </c>
      <c r="DP13" s="78">
        <f t="shared" si="59"/>
        <v>46.15384615384615</v>
      </c>
      <c r="DQ13" s="78">
        <f t="shared" si="59"/>
        <v>60</v>
      </c>
      <c r="DR13" s="78">
        <f t="shared" si="59"/>
        <v>49.411764705882355</v>
      </c>
      <c r="DS13" s="6">
        <f>CO13+DD13</f>
        <v>173</v>
      </c>
      <c r="DT13" s="6">
        <f>CP13+DE13</f>
        <v>122</v>
      </c>
      <c r="DU13" s="6">
        <f>DS13+DT13</f>
        <v>295</v>
      </c>
      <c r="DV13" s="6">
        <f>CR13+DG13</f>
        <v>105</v>
      </c>
      <c r="DW13" s="6">
        <f>CS13+DH13</f>
        <v>67</v>
      </c>
      <c r="DX13" s="6">
        <f>DV13+DW13</f>
        <v>172</v>
      </c>
      <c r="DY13" s="60">
        <f>CU13+DJ13</f>
        <v>0</v>
      </c>
      <c r="DZ13" s="60">
        <f>CV13+DK13</f>
        <v>0</v>
      </c>
      <c r="EA13" s="60">
        <f>DY13+DZ13</f>
        <v>0</v>
      </c>
      <c r="EB13" s="5">
        <f>SUM(DV13,DY13)</f>
        <v>105</v>
      </c>
      <c r="EC13" s="5">
        <f>SUM(DW13,DZ13)</f>
        <v>67</v>
      </c>
      <c r="ED13" s="6">
        <f>SUM(EB13,EC13)</f>
        <v>172</v>
      </c>
      <c r="EE13" s="78">
        <f t="shared" si="69"/>
        <v>60.69364161849711</v>
      </c>
      <c r="EF13" s="78">
        <f t="shared" si="69"/>
        <v>54.91803278688525</v>
      </c>
      <c r="EG13" s="78">
        <f t="shared" si="69"/>
        <v>58.30508474576271</v>
      </c>
      <c r="EH13" s="79">
        <f t="shared" si="70"/>
        <v>3170</v>
      </c>
      <c r="EI13" s="79">
        <f t="shared" si="70"/>
        <v>1645</v>
      </c>
      <c r="EJ13" s="79">
        <f t="shared" si="70"/>
        <v>4815</v>
      </c>
      <c r="EK13" s="60"/>
      <c r="EL13" s="60"/>
      <c r="EM13" s="60">
        <f>EK13+EL13</f>
        <v>0</v>
      </c>
      <c r="EN13" s="60"/>
      <c r="EO13" s="60"/>
      <c r="EP13" s="60">
        <f>EN13+EO13</f>
        <v>0</v>
      </c>
      <c r="EQ13" s="82">
        <f>EK13/EH13%</f>
        <v>0</v>
      </c>
      <c r="ER13" s="82">
        <f>EL13/EI13%</f>
        <v>0</v>
      </c>
      <c r="ES13" s="82">
        <f>EM13/EJ13%</f>
        <v>0</v>
      </c>
      <c r="ET13" s="82">
        <f>EN13/EH13%</f>
        <v>0</v>
      </c>
      <c r="EU13" s="82">
        <f>EO13/EI13%</f>
        <v>0</v>
      </c>
      <c r="EV13" s="82">
        <f>EP13/EJ13%</f>
        <v>0</v>
      </c>
      <c r="EW13" s="79">
        <f>CI13</f>
        <v>950</v>
      </c>
      <c r="EX13" s="79">
        <f>CJ13</f>
        <v>562</v>
      </c>
      <c r="EY13" s="79">
        <f>CK13</f>
        <v>1512</v>
      </c>
      <c r="EZ13" s="60"/>
      <c r="FA13" s="60"/>
      <c r="FB13" s="60">
        <f>EZ13+FA13</f>
        <v>0</v>
      </c>
      <c r="FC13" s="60"/>
      <c r="FD13" s="60"/>
      <c r="FE13" s="60">
        <f>FC13+FD13</f>
        <v>0</v>
      </c>
      <c r="FF13" s="82">
        <f>EZ13/EW13%</f>
        <v>0</v>
      </c>
      <c r="FG13" s="82">
        <f>FA13/EX13%</f>
        <v>0</v>
      </c>
      <c r="FH13" s="82">
        <f>FB13/EY13%</f>
        <v>0</v>
      </c>
      <c r="FI13" s="82">
        <f>FC13/EW13%</f>
        <v>0</v>
      </c>
      <c r="FJ13" s="82">
        <f>FD13/EX13%</f>
        <v>0</v>
      </c>
      <c r="FK13" s="82">
        <f>FE13/EY13%</f>
        <v>0</v>
      </c>
      <c r="FL13" s="79">
        <f>EB13</f>
        <v>105</v>
      </c>
      <c r="FM13" s="79">
        <f>EC13</f>
        <v>67</v>
      </c>
      <c r="FN13" s="79">
        <f>ED13</f>
        <v>172</v>
      </c>
      <c r="FO13" s="60"/>
      <c r="FP13" s="60"/>
      <c r="FQ13" s="60">
        <f>FO13+FP13</f>
        <v>0</v>
      </c>
      <c r="FR13" s="60"/>
      <c r="FS13" s="60"/>
      <c r="FT13" s="60">
        <f>FR13+FS13</f>
        <v>0</v>
      </c>
      <c r="FU13" s="82">
        <f>FO13/FL13%</f>
        <v>0</v>
      </c>
      <c r="FV13" s="82">
        <f>FP13/FM13%</f>
        <v>0</v>
      </c>
      <c r="FW13" s="82">
        <f>FQ13/FN13%</f>
        <v>0</v>
      </c>
      <c r="FX13" s="82">
        <f>FR13/FL13%</f>
        <v>0</v>
      </c>
      <c r="FY13" s="82">
        <f>FS13/FM13%</f>
        <v>0</v>
      </c>
      <c r="FZ13" s="82"/>
    </row>
    <row r="14" spans="1:182" ht="35.25" customHeight="1">
      <c r="A14" s="3">
        <v>5</v>
      </c>
      <c r="B14" s="119" t="s">
        <v>44</v>
      </c>
      <c r="C14" s="5">
        <v>141639</v>
      </c>
      <c r="D14" s="5">
        <v>154990</v>
      </c>
      <c r="E14" s="77">
        <f t="shared" si="101"/>
        <v>296629</v>
      </c>
      <c r="F14" s="5">
        <v>102562</v>
      </c>
      <c r="G14" s="5">
        <v>96980</v>
      </c>
      <c r="H14" s="6">
        <f>F14+G14</f>
        <v>199542</v>
      </c>
      <c r="I14" s="61"/>
      <c r="J14" s="61"/>
      <c r="K14" s="62">
        <f t="shared" si="102"/>
        <v>0</v>
      </c>
      <c r="L14" s="5">
        <f t="shared" si="103"/>
        <v>102562</v>
      </c>
      <c r="M14" s="5">
        <f t="shared" si="104"/>
        <v>96980</v>
      </c>
      <c r="N14" s="5">
        <f t="shared" si="105"/>
        <v>199542</v>
      </c>
      <c r="O14" s="78">
        <f t="shared" si="26"/>
        <v>72.41084729488347</v>
      </c>
      <c r="P14" s="78">
        <f t="shared" si="26"/>
        <v>62.57177882444028</v>
      </c>
      <c r="Q14" s="78">
        <f t="shared" si="26"/>
        <v>67.2698893230264</v>
      </c>
      <c r="R14" s="5">
        <v>36246</v>
      </c>
      <c r="S14" s="5">
        <v>38763</v>
      </c>
      <c r="T14" s="6">
        <f aca="true" t="shared" si="114" ref="T14:T43">R14+S14</f>
        <v>75009</v>
      </c>
      <c r="U14" s="5">
        <v>14719</v>
      </c>
      <c r="V14" s="5">
        <v>18651</v>
      </c>
      <c r="W14" s="6">
        <f t="shared" si="28"/>
        <v>33370</v>
      </c>
      <c r="X14" s="62"/>
      <c r="Y14" s="62"/>
      <c r="Z14" s="60">
        <f t="shared" si="29"/>
        <v>0</v>
      </c>
      <c r="AA14" s="5">
        <f t="shared" si="106"/>
        <v>14719</v>
      </c>
      <c r="AB14" s="5">
        <f t="shared" si="107"/>
        <v>18651</v>
      </c>
      <c r="AC14" s="5">
        <f t="shared" si="108"/>
        <v>33370</v>
      </c>
      <c r="AD14" s="78">
        <f aca="true" t="shared" si="115" ref="AD14:AF43">IF(R14=0,"",AA14/R14*100)</f>
        <v>40.60861888208354</v>
      </c>
      <c r="AE14" s="78">
        <f t="shared" si="115"/>
        <v>48.115470938781826</v>
      </c>
      <c r="AF14" s="78">
        <f t="shared" si="115"/>
        <v>44.48799477396046</v>
      </c>
      <c r="AG14" s="6">
        <f t="shared" si="31"/>
        <v>177885</v>
      </c>
      <c r="AH14" s="6">
        <f t="shared" si="31"/>
        <v>193753</v>
      </c>
      <c r="AI14" s="6">
        <f t="shared" si="32"/>
        <v>371638</v>
      </c>
      <c r="AJ14" s="6">
        <f t="shared" si="33"/>
        <v>117281</v>
      </c>
      <c r="AK14" s="6">
        <f t="shared" si="33"/>
        <v>115631</v>
      </c>
      <c r="AL14" s="6">
        <f t="shared" si="34"/>
        <v>232912</v>
      </c>
      <c r="AM14" s="60">
        <f aca="true" t="shared" si="116" ref="AM14:AN43">I14+X14</f>
        <v>0</v>
      </c>
      <c r="AN14" s="60">
        <f t="shared" si="116"/>
        <v>0</v>
      </c>
      <c r="AO14" s="60">
        <f t="shared" si="35"/>
        <v>0</v>
      </c>
      <c r="AP14" s="5">
        <f t="shared" si="36"/>
        <v>117281</v>
      </c>
      <c r="AQ14" s="5">
        <f t="shared" si="36"/>
        <v>115631</v>
      </c>
      <c r="AR14" s="6">
        <f aca="true" t="shared" si="117" ref="AR14:AR43">SUM(AP14,AQ14)</f>
        <v>232912</v>
      </c>
      <c r="AS14" s="78">
        <f aca="true" t="shared" si="118" ref="AS14:AU43">IF(AG14=0,"",AP14/AG14*100)</f>
        <v>65.9307979874638</v>
      </c>
      <c r="AT14" s="78">
        <f t="shared" si="118"/>
        <v>59.67959205792942</v>
      </c>
      <c r="AU14" s="78">
        <f t="shared" si="118"/>
        <v>62.67173970369016</v>
      </c>
      <c r="AV14" s="5">
        <v>12759</v>
      </c>
      <c r="AW14" s="5">
        <v>12603</v>
      </c>
      <c r="AX14" s="6">
        <f t="shared" si="38"/>
        <v>25362</v>
      </c>
      <c r="AY14" s="5">
        <v>8814</v>
      </c>
      <c r="AZ14" s="5">
        <v>7760</v>
      </c>
      <c r="BA14" s="6">
        <f t="shared" si="39"/>
        <v>16574</v>
      </c>
      <c r="BB14" s="61"/>
      <c r="BC14" s="61"/>
      <c r="BD14" s="60">
        <f t="shared" si="109"/>
        <v>0</v>
      </c>
      <c r="BE14" s="5">
        <f t="shared" si="110"/>
        <v>8814</v>
      </c>
      <c r="BF14" s="5">
        <f t="shared" si="111"/>
        <v>7760</v>
      </c>
      <c r="BG14" s="6">
        <f t="shared" si="112"/>
        <v>16574</v>
      </c>
      <c r="BH14" s="78">
        <f aca="true" t="shared" si="119" ref="BH14:BJ43">IF(AV14=0,"",BE14/AV14*100)</f>
        <v>69.08064895367976</v>
      </c>
      <c r="BI14" s="78">
        <f t="shared" si="119"/>
        <v>61.57264143457907</v>
      </c>
      <c r="BJ14" s="78">
        <f t="shared" si="119"/>
        <v>65.34973582525038</v>
      </c>
      <c r="BK14" s="63"/>
      <c r="BL14" s="63"/>
      <c r="BM14" s="60">
        <f aca="true" t="shared" si="120" ref="BM14:BM43">BK14+BL14</f>
        <v>0</v>
      </c>
      <c r="BN14" s="63"/>
      <c r="BO14" s="63"/>
      <c r="BP14" s="60">
        <f t="shared" si="41"/>
        <v>0</v>
      </c>
      <c r="BQ14" s="63"/>
      <c r="BR14" s="63"/>
      <c r="BS14" s="60">
        <f t="shared" si="42"/>
        <v>0</v>
      </c>
      <c r="BT14" s="63">
        <f aca="true" t="shared" si="121" ref="BT14:BT22">SUM(BN14,BQ14)</f>
        <v>0</v>
      </c>
      <c r="BU14" s="63">
        <f aca="true" t="shared" si="122" ref="BU14:BU43">SUM(BO14,BR14)</f>
        <v>0</v>
      </c>
      <c r="BV14" s="60">
        <f aca="true" t="shared" si="123" ref="BV14:BV43">SUM(BT14,BU14)</f>
        <v>0</v>
      </c>
      <c r="BW14" s="82">
        <f aca="true" t="shared" si="124" ref="BW14:BY43">IF(BK14=0,"",BT14/BK14*100)</f>
      </c>
      <c r="BX14" s="82">
        <f t="shared" si="124"/>
      </c>
      <c r="BY14" s="82">
        <f t="shared" si="124"/>
      </c>
      <c r="BZ14" s="6">
        <f t="shared" si="44"/>
        <v>12759</v>
      </c>
      <c r="CA14" s="6">
        <f t="shared" si="44"/>
        <v>12603</v>
      </c>
      <c r="CB14" s="6">
        <f t="shared" si="45"/>
        <v>25362</v>
      </c>
      <c r="CC14" s="6">
        <f t="shared" si="46"/>
        <v>8814</v>
      </c>
      <c r="CD14" s="6">
        <f t="shared" si="46"/>
        <v>7760</v>
      </c>
      <c r="CE14" s="6">
        <f t="shared" si="47"/>
        <v>16574</v>
      </c>
      <c r="CF14" s="60">
        <f aca="true" t="shared" si="125" ref="CF14:CG43">BB14+BQ14</f>
        <v>0</v>
      </c>
      <c r="CG14" s="60">
        <f t="shared" si="125"/>
        <v>0</v>
      </c>
      <c r="CH14" s="60">
        <f t="shared" si="48"/>
        <v>0</v>
      </c>
      <c r="CI14" s="5">
        <f t="shared" si="49"/>
        <v>8814</v>
      </c>
      <c r="CJ14" s="5">
        <f t="shared" si="49"/>
        <v>7760</v>
      </c>
      <c r="CK14" s="6">
        <f aca="true" t="shared" si="126" ref="CK14:CK41">SUM(CI14,CJ14)</f>
        <v>16574</v>
      </c>
      <c r="CL14" s="78">
        <f aca="true" t="shared" si="127" ref="CL14:CN41">IF(BZ14=0,"",CI14/BZ14*100)</f>
        <v>69.08064895367976</v>
      </c>
      <c r="CM14" s="78">
        <f t="shared" si="127"/>
        <v>61.57264143457907</v>
      </c>
      <c r="CN14" s="78">
        <f t="shared" si="127"/>
        <v>65.34973582525038</v>
      </c>
      <c r="CO14" s="5">
        <v>27406</v>
      </c>
      <c r="CP14" s="5">
        <v>26925</v>
      </c>
      <c r="CQ14" s="6">
        <f t="shared" si="113"/>
        <v>54331</v>
      </c>
      <c r="CR14" s="5">
        <v>18212</v>
      </c>
      <c r="CS14" s="5">
        <v>16258</v>
      </c>
      <c r="CT14" s="6">
        <f>CR14+CS14</f>
        <v>34470</v>
      </c>
      <c r="CU14" s="61"/>
      <c r="CV14" s="61"/>
      <c r="CW14" s="60">
        <f t="shared" si="51"/>
        <v>0</v>
      </c>
      <c r="CX14" s="5">
        <f t="shared" si="52"/>
        <v>18212</v>
      </c>
      <c r="CY14" s="5">
        <f t="shared" si="53"/>
        <v>16258</v>
      </c>
      <c r="CZ14" s="6">
        <f aca="true" t="shared" si="128" ref="CZ14:CZ41">SUM(CX14,CY14)</f>
        <v>34470</v>
      </c>
      <c r="DA14" s="78">
        <f aca="true" t="shared" si="129" ref="DA14:DA43">IF(CO14=0,"",CX14/CO14*100)</f>
        <v>66.4526016200832</v>
      </c>
      <c r="DB14" s="78">
        <f aca="true" t="shared" si="130" ref="DB14:DB43">IF(CP14=0,"",CY14/CP14*100)</f>
        <v>60.38254410399257</v>
      </c>
      <c r="DC14" s="78">
        <f aca="true" t="shared" si="131" ref="DC14:DC43">IF(CQ14=0,"",CZ14/CQ14*100)</f>
        <v>63.44444239936684</v>
      </c>
      <c r="DD14" s="63"/>
      <c r="DE14" s="63"/>
      <c r="DF14" s="60">
        <f t="shared" si="55"/>
        <v>0</v>
      </c>
      <c r="DG14" s="63"/>
      <c r="DH14" s="63"/>
      <c r="DI14" s="60">
        <f t="shared" si="56"/>
        <v>0</v>
      </c>
      <c r="DJ14" s="61"/>
      <c r="DK14" s="61"/>
      <c r="DL14" s="61">
        <f aca="true" t="shared" si="132" ref="DL14:DL43">SUM(DJ14:DK14)</f>
        <v>0</v>
      </c>
      <c r="DM14" s="63">
        <f t="shared" si="57"/>
        <v>0</v>
      </c>
      <c r="DN14" s="63">
        <f t="shared" si="58"/>
        <v>0</v>
      </c>
      <c r="DO14" s="60">
        <f aca="true" t="shared" si="133" ref="DO14:DO41">SUM(DM14,DN14)</f>
        <v>0</v>
      </c>
      <c r="DP14" s="82">
        <f aca="true" t="shared" si="134" ref="DP14:DP43">IF(DD14=0,"",DM14/DD14*100)</f>
      </c>
      <c r="DQ14" s="82">
        <f aca="true" t="shared" si="135" ref="DQ14:DQ43">IF(DE14=0,"",DN14/DE14*100)</f>
      </c>
      <c r="DR14" s="82">
        <f aca="true" t="shared" si="136" ref="DR14:DR43">IF(DF14=0,"",DO14/DF14*100)</f>
      </c>
      <c r="DS14" s="6">
        <f t="shared" si="60"/>
        <v>27406</v>
      </c>
      <c r="DT14" s="6">
        <f t="shared" si="61"/>
        <v>26925</v>
      </c>
      <c r="DU14" s="6">
        <f t="shared" si="62"/>
        <v>54331</v>
      </c>
      <c r="DV14" s="6">
        <f t="shared" si="63"/>
        <v>18212</v>
      </c>
      <c r="DW14" s="6">
        <f t="shared" si="64"/>
        <v>16258</v>
      </c>
      <c r="DX14" s="6">
        <f t="shared" si="65"/>
        <v>34470</v>
      </c>
      <c r="DY14" s="60">
        <f aca="true" t="shared" si="137" ref="DY14:DY41">CU14+DJ14</f>
        <v>0</v>
      </c>
      <c r="DZ14" s="60">
        <f aca="true" t="shared" si="138" ref="DZ14:DZ41">CV14+DK14</f>
        <v>0</v>
      </c>
      <c r="EA14" s="60">
        <f t="shared" si="66"/>
        <v>0</v>
      </c>
      <c r="EB14" s="5">
        <f t="shared" si="67"/>
        <v>18212</v>
      </c>
      <c r="EC14" s="5">
        <f t="shared" si="68"/>
        <v>16258</v>
      </c>
      <c r="ED14" s="6">
        <f aca="true" t="shared" si="139" ref="ED14:ED41">SUM(EB14,EC14)</f>
        <v>34470</v>
      </c>
      <c r="EE14" s="78">
        <f aca="true" t="shared" si="140" ref="EE14:EE43">IF(DS14=0,"",EB14/DS14*100)</f>
        <v>66.4526016200832</v>
      </c>
      <c r="EF14" s="78">
        <f aca="true" t="shared" si="141" ref="EF14:EF43">IF(DT14=0,"",EC14/DT14*100)</f>
        <v>60.38254410399257</v>
      </c>
      <c r="EG14" s="78">
        <f aca="true" t="shared" si="142" ref="EG14:EG43">IF(DU14=0,"",ED14/DU14*100)</f>
        <v>63.44444239936684</v>
      </c>
      <c r="EH14" s="79">
        <f aca="true" t="shared" si="143" ref="EH14:EH43">AP14</f>
        <v>117281</v>
      </c>
      <c r="EI14" s="79">
        <f aca="true" t="shared" si="144" ref="EI14:EI43">AQ14</f>
        <v>115631</v>
      </c>
      <c r="EJ14" s="79">
        <f aca="true" t="shared" si="145" ref="EJ14:EJ43">AR14</f>
        <v>232912</v>
      </c>
      <c r="EK14" s="89">
        <v>3982</v>
      </c>
      <c r="EL14" s="89">
        <v>3059</v>
      </c>
      <c r="EM14" s="79">
        <f>EK14+EL14</f>
        <v>7041</v>
      </c>
      <c r="EN14" s="79">
        <v>14911</v>
      </c>
      <c r="EO14" s="79">
        <v>12510</v>
      </c>
      <c r="EP14" s="79">
        <f>EN14+EO14</f>
        <v>27421</v>
      </c>
      <c r="EQ14" s="85">
        <f t="shared" si="73"/>
        <v>3.3952643650719216</v>
      </c>
      <c r="ER14" s="85">
        <f t="shared" si="74"/>
        <v>2.6454843424341226</v>
      </c>
      <c r="ES14" s="85">
        <f t="shared" si="75"/>
        <v>3.023030157312633</v>
      </c>
      <c r="ET14" s="85">
        <f t="shared" si="76"/>
        <v>12.7139093288768</v>
      </c>
      <c r="EU14" s="85">
        <f t="shared" si="77"/>
        <v>10.818898046371649</v>
      </c>
      <c r="EV14" s="85">
        <f t="shared" si="78"/>
        <v>11.773116026653843</v>
      </c>
      <c r="EW14" s="79">
        <f t="shared" si="79"/>
        <v>8814</v>
      </c>
      <c r="EX14" s="79">
        <f t="shared" si="80"/>
        <v>7760</v>
      </c>
      <c r="EY14" s="79">
        <f t="shared" si="81"/>
        <v>16574</v>
      </c>
      <c r="EZ14" s="60"/>
      <c r="FA14" s="60"/>
      <c r="FB14" s="60">
        <f t="shared" si="82"/>
        <v>0</v>
      </c>
      <c r="FC14" s="60"/>
      <c r="FD14" s="60"/>
      <c r="FE14" s="60">
        <f t="shared" si="83"/>
        <v>0</v>
      </c>
      <c r="FF14" s="82">
        <f t="shared" si="84"/>
        <v>0</v>
      </c>
      <c r="FG14" s="82">
        <f t="shared" si="85"/>
        <v>0</v>
      </c>
      <c r="FH14" s="82">
        <f t="shared" si="86"/>
        <v>0</v>
      </c>
      <c r="FI14" s="82">
        <f t="shared" si="87"/>
        <v>0</v>
      </c>
      <c r="FJ14" s="82">
        <f t="shared" si="88"/>
        <v>0</v>
      </c>
      <c r="FK14" s="82">
        <f t="shared" si="89"/>
        <v>0</v>
      </c>
      <c r="FL14" s="79">
        <f t="shared" si="90"/>
        <v>18212</v>
      </c>
      <c r="FM14" s="79">
        <f t="shared" si="91"/>
        <v>16258</v>
      </c>
      <c r="FN14" s="79">
        <f t="shared" si="92"/>
        <v>34470</v>
      </c>
      <c r="FO14" s="60"/>
      <c r="FP14" s="60"/>
      <c r="FQ14" s="60">
        <f t="shared" si="93"/>
        <v>0</v>
      </c>
      <c r="FR14" s="60"/>
      <c r="FS14" s="60"/>
      <c r="FT14" s="60">
        <f t="shared" si="94"/>
        <v>0</v>
      </c>
      <c r="FU14" s="82">
        <f t="shared" si="95"/>
        <v>0</v>
      </c>
      <c r="FV14" s="82">
        <f t="shared" si="96"/>
        <v>0</v>
      </c>
      <c r="FW14" s="82">
        <f t="shared" si="97"/>
        <v>0</v>
      </c>
      <c r="FX14" s="82">
        <f t="shared" si="98"/>
        <v>0</v>
      </c>
      <c r="FY14" s="82">
        <f t="shared" si="99"/>
        <v>0</v>
      </c>
      <c r="FZ14" s="82">
        <f t="shared" si="100"/>
        <v>0</v>
      </c>
    </row>
    <row r="15" spans="1:182" ht="25.5" customHeight="1">
      <c r="A15" s="3">
        <v>6</v>
      </c>
      <c r="B15" s="119" t="s">
        <v>45</v>
      </c>
      <c r="C15" s="5">
        <v>15</v>
      </c>
      <c r="D15" s="5">
        <v>162</v>
      </c>
      <c r="E15" s="77">
        <f t="shared" si="101"/>
        <v>177</v>
      </c>
      <c r="F15" s="5">
        <v>12</v>
      </c>
      <c r="G15" s="5">
        <v>158</v>
      </c>
      <c r="H15" s="6">
        <f>F15+G15</f>
        <v>170</v>
      </c>
      <c r="I15" s="4">
        <v>3</v>
      </c>
      <c r="J15" s="4">
        <v>4</v>
      </c>
      <c r="K15" s="7">
        <f t="shared" si="102"/>
        <v>7</v>
      </c>
      <c r="L15" s="5">
        <f t="shared" si="103"/>
        <v>15</v>
      </c>
      <c r="M15" s="5">
        <f t="shared" si="104"/>
        <v>162</v>
      </c>
      <c r="N15" s="5">
        <f t="shared" si="105"/>
        <v>177</v>
      </c>
      <c r="O15" s="78">
        <f t="shared" si="26"/>
        <v>100</v>
      </c>
      <c r="P15" s="78">
        <f t="shared" si="26"/>
        <v>100</v>
      </c>
      <c r="Q15" s="78">
        <f t="shared" si="26"/>
        <v>100</v>
      </c>
      <c r="R15" s="60">
        <v>0</v>
      </c>
      <c r="S15" s="62"/>
      <c r="T15" s="60">
        <f t="shared" si="114"/>
        <v>0</v>
      </c>
      <c r="U15" s="62"/>
      <c r="V15" s="62"/>
      <c r="W15" s="60">
        <f t="shared" si="28"/>
        <v>0</v>
      </c>
      <c r="X15" s="62"/>
      <c r="Y15" s="61"/>
      <c r="Z15" s="60">
        <f t="shared" si="29"/>
        <v>0</v>
      </c>
      <c r="AA15" s="63">
        <f t="shared" si="106"/>
        <v>0</v>
      </c>
      <c r="AB15" s="63">
        <f t="shared" si="107"/>
        <v>0</v>
      </c>
      <c r="AC15" s="63">
        <f t="shared" si="108"/>
        <v>0</v>
      </c>
      <c r="AD15" s="82">
        <f t="shared" si="115"/>
      </c>
      <c r="AE15" s="82">
        <f t="shared" si="115"/>
      </c>
      <c r="AF15" s="82">
        <f t="shared" si="115"/>
      </c>
      <c r="AG15" s="6">
        <f t="shared" si="31"/>
        <v>15</v>
      </c>
      <c r="AH15" s="6">
        <f t="shared" si="31"/>
        <v>162</v>
      </c>
      <c r="AI15" s="6">
        <f t="shared" si="32"/>
        <v>177</v>
      </c>
      <c r="AJ15" s="6">
        <f t="shared" si="33"/>
        <v>12</v>
      </c>
      <c r="AK15" s="6">
        <f t="shared" si="33"/>
        <v>158</v>
      </c>
      <c r="AL15" s="6">
        <f t="shared" si="34"/>
        <v>170</v>
      </c>
      <c r="AM15" s="6">
        <f t="shared" si="116"/>
        <v>3</v>
      </c>
      <c r="AN15" s="6">
        <f t="shared" si="116"/>
        <v>4</v>
      </c>
      <c r="AO15" s="6">
        <f t="shared" si="35"/>
        <v>7</v>
      </c>
      <c r="AP15" s="5">
        <f t="shared" si="36"/>
        <v>15</v>
      </c>
      <c r="AQ15" s="5">
        <f t="shared" si="36"/>
        <v>162</v>
      </c>
      <c r="AR15" s="6">
        <f t="shared" si="117"/>
        <v>177</v>
      </c>
      <c r="AS15" s="78">
        <f t="shared" si="118"/>
        <v>100</v>
      </c>
      <c r="AT15" s="78">
        <f t="shared" si="118"/>
        <v>100</v>
      </c>
      <c r="AU15" s="78">
        <f t="shared" si="118"/>
        <v>100</v>
      </c>
      <c r="AV15" s="5">
        <v>1</v>
      </c>
      <c r="AW15" s="5">
        <v>4</v>
      </c>
      <c r="AX15" s="6">
        <f t="shared" si="38"/>
        <v>5</v>
      </c>
      <c r="AY15" s="5">
        <v>1</v>
      </c>
      <c r="AZ15" s="5">
        <v>4</v>
      </c>
      <c r="BA15" s="6">
        <f t="shared" si="39"/>
        <v>5</v>
      </c>
      <c r="BB15" s="69">
        <v>0</v>
      </c>
      <c r="BC15" s="69">
        <v>0</v>
      </c>
      <c r="BD15" s="92">
        <f t="shared" si="109"/>
        <v>0</v>
      </c>
      <c r="BE15" s="5">
        <f t="shared" si="110"/>
        <v>1</v>
      </c>
      <c r="BF15" s="5">
        <f t="shared" si="111"/>
        <v>4</v>
      </c>
      <c r="BG15" s="6">
        <f t="shared" si="112"/>
        <v>5</v>
      </c>
      <c r="BH15" s="78">
        <f t="shared" si="119"/>
        <v>100</v>
      </c>
      <c r="BI15" s="78">
        <f t="shared" si="119"/>
        <v>100</v>
      </c>
      <c r="BJ15" s="78">
        <f t="shared" si="119"/>
        <v>100</v>
      </c>
      <c r="BK15" s="63">
        <v>0</v>
      </c>
      <c r="BL15" s="63"/>
      <c r="BM15" s="60">
        <f t="shared" si="120"/>
        <v>0</v>
      </c>
      <c r="BN15" s="63"/>
      <c r="BO15" s="63"/>
      <c r="BP15" s="60">
        <f t="shared" si="41"/>
        <v>0</v>
      </c>
      <c r="BQ15" s="61"/>
      <c r="BR15" s="61"/>
      <c r="BS15" s="60">
        <f t="shared" si="42"/>
        <v>0</v>
      </c>
      <c r="BT15" s="63">
        <f t="shared" si="121"/>
        <v>0</v>
      </c>
      <c r="BU15" s="63">
        <f t="shared" si="122"/>
        <v>0</v>
      </c>
      <c r="BV15" s="60">
        <f t="shared" si="123"/>
        <v>0</v>
      </c>
      <c r="BW15" s="82">
        <f t="shared" si="124"/>
      </c>
      <c r="BX15" s="82">
        <f t="shared" si="124"/>
      </c>
      <c r="BY15" s="82">
        <f t="shared" si="124"/>
      </c>
      <c r="BZ15" s="6">
        <f t="shared" si="44"/>
        <v>1</v>
      </c>
      <c r="CA15" s="6">
        <f t="shared" si="44"/>
        <v>4</v>
      </c>
      <c r="CB15" s="6">
        <f t="shared" si="45"/>
        <v>5</v>
      </c>
      <c r="CC15" s="6">
        <f t="shared" si="46"/>
        <v>1</v>
      </c>
      <c r="CD15" s="6">
        <f t="shared" si="46"/>
        <v>4</v>
      </c>
      <c r="CE15" s="6">
        <f t="shared" si="47"/>
        <v>5</v>
      </c>
      <c r="CF15" s="92">
        <f t="shared" si="125"/>
        <v>0</v>
      </c>
      <c r="CG15" s="92">
        <f t="shared" si="125"/>
        <v>0</v>
      </c>
      <c r="CH15" s="92">
        <f t="shared" si="48"/>
        <v>0</v>
      </c>
      <c r="CI15" s="5">
        <f t="shared" si="49"/>
        <v>1</v>
      </c>
      <c r="CJ15" s="5">
        <f t="shared" si="49"/>
        <v>4</v>
      </c>
      <c r="CK15" s="6">
        <f t="shared" si="126"/>
        <v>5</v>
      </c>
      <c r="CL15" s="78">
        <f t="shared" si="127"/>
        <v>100</v>
      </c>
      <c r="CM15" s="78">
        <f t="shared" si="127"/>
        <v>100</v>
      </c>
      <c r="CN15" s="78">
        <f t="shared" si="127"/>
        <v>100</v>
      </c>
      <c r="CO15" s="5">
        <v>1</v>
      </c>
      <c r="CP15" s="5">
        <v>6</v>
      </c>
      <c r="CQ15" s="6">
        <f t="shared" si="113"/>
        <v>7</v>
      </c>
      <c r="CR15" s="5">
        <v>1</v>
      </c>
      <c r="CS15" s="5">
        <v>6</v>
      </c>
      <c r="CT15" s="6">
        <f>CR15+CS15</f>
        <v>7</v>
      </c>
      <c r="CU15" s="69">
        <v>0</v>
      </c>
      <c r="CV15" s="69">
        <v>0</v>
      </c>
      <c r="CW15" s="92">
        <f t="shared" si="51"/>
        <v>0</v>
      </c>
      <c r="CX15" s="5">
        <f t="shared" si="52"/>
        <v>1</v>
      </c>
      <c r="CY15" s="5">
        <f t="shared" si="53"/>
        <v>6</v>
      </c>
      <c r="CZ15" s="6">
        <f t="shared" si="128"/>
        <v>7</v>
      </c>
      <c r="DA15" s="78">
        <f t="shared" si="129"/>
        <v>100</v>
      </c>
      <c r="DB15" s="78">
        <f t="shared" si="130"/>
        <v>100</v>
      </c>
      <c r="DC15" s="78">
        <f t="shared" si="131"/>
        <v>100</v>
      </c>
      <c r="DD15" s="63">
        <v>0</v>
      </c>
      <c r="DE15" s="63"/>
      <c r="DF15" s="60">
        <f t="shared" si="55"/>
        <v>0</v>
      </c>
      <c r="DG15" s="63"/>
      <c r="DH15" s="63"/>
      <c r="DI15" s="60">
        <f t="shared" si="56"/>
        <v>0</v>
      </c>
      <c r="DJ15" s="61"/>
      <c r="DK15" s="61"/>
      <c r="DL15" s="61">
        <f t="shared" si="132"/>
        <v>0</v>
      </c>
      <c r="DM15" s="63">
        <f t="shared" si="57"/>
        <v>0</v>
      </c>
      <c r="DN15" s="63">
        <f t="shared" si="58"/>
        <v>0</v>
      </c>
      <c r="DO15" s="60">
        <f t="shared" si="133"/>
        <v>0</v>
      </c>
      <c r="DP15" s="82">
        <f t="shared" si="134"/>
      </c>
      <c r="DQ15" s="82">
        <f t="shared" si="135"/>
      </c>
      <c r="DR15" s="82">
        <f t="shared" si="136"/>
      </c>
      <c r="DS15" s="6">
        <f t="shared" si="60"/>
        <v>1</v>
      </c>
      <c r="DT15" s="6">
        <f t="shared" si="61"/>
        <v>6</v>
      </c>
      <c r="DU15" s="6">
        <f t="shared" si="62"/>
        <v>7</v>
      </c>
      <c r="DV15" s="6">
        <f t="shared" si="63"/>
        <v>1</v>
      </c>
      <c r="DW15" s="6">
        <f t="shared" si="64"/>
        <v>6</v>
      </c>
      <c r="DX15" s="6">
        <f t="shared" si="65"/>
        <v>7</v>
      </c>
      <c r="DY15" s="92">
        <f t="shared" si="137"/>
        <v>0</v>
      </c>
      <c r="DZ15" s="92">
        <f t="shared" si="138"/>
        <v>0</v>
      </c>
      <c r="EA15" s="92">
        <f t="shared" si="66"/>
        <v>0</v>
      </c>
      <c r="EB15" s="5">
        <f t="shared" si="67"/>
        <v>1</v>
      </c>
      <c r="EC15" s="5">
        <f t="shared" si="68"/>
        <v>6</v>
      </c>
      <c r="ED15" s="6">
        <f t="shared" si="139"/>
        <v>7</v>
      </c>
      <c r="EE15" s="78">
        <f t="shared" si="140"/>
        <v>100</v>
      </c>
      <c r="EF15" s="78">
        <f t="shared" si="141"/>
        <v>100</v>
      </c>
      <c r="EG15" s="78">
        <f t="shared" si="142"/>
        <v>100</v>
      </c>
      <c r="EH15" s="79">
        <f t="shared" si="143"/>
        <v>15</v>
      </c>
      <c r="EI15" s="79">
        <f t="shared" si="144"/>
        <v>162</v>
      </c>
      <c r="EJ15" s="79">
        <f t="shared" si="145"/>
        <v>177</v>
      </c>
      <c r="EK15" s="89">
        <v>4</v>
      </c>
      <c r="EL15" s="89">
        <v>40</v>
      </c>
      <c r="EM15" s="79">
        <f t="shared" si="71"/>
        <v>44</v>
      </c>
      <c r="EN15" s="79">
        <v>2</v>
      </c>
      <c r="EO15" s="79">
        <v>59</v>
      </c>
      <c r="EP15" s="79">
        <f t="shared" si="72"/>
        <v>61</v>
      </c>
      <c r="EQ15" s="85">
        <f t="shared" si="73"/>
        <v>26.666666666666668</v>
      </c>
      <c r="ER15" s="85">
        <f t="shared" si="74"/>
        <v>24.691358024691358</v>
      </c>
      <c r="ES15" s="85">
        <f t="shared" si="75"/>
        <v>24.858757062146893</v>
      </c>
      <c r="ET15" s="85">
        <f t="shared" si="76"/>
        <v>13.333333333333334</v>
      </c>
      <c r="EU15" s="85">
        <f t="shared" si="77"/>
        <v>36.41975308641975</v>
      </c>
      <c r="EV15" s="85">
        <f t="shared" si="78"/>
        <v>34.463276836158194</v>
      </c>
      <c r="EW15" s="79">
        <f t="shared" si="79"/>
        <v>1</v>
      </c>
      <c r="EX15" s="79">
        <f t="shared" si="80"/>
        <v>4</v>
      </c>
      <c r="EY15" s="79">
        <f t="shared" si="81"/>
        <v>5</v>
      </c>
      <c r="EZ15" s="89">
        <v>0</v>
      </c>
      <c r="FA15" s="89">
        <v>0</v>
      </c>
      <c r="FB15" s="79">
        <f t="shared" si="82"/>
        <v>0</v>
      </c>
      <c r="FC15" s="79">
        <v>1</v>
      </c>
      <c r="FD15" s="79">
        <v>0</v>
      </c>
      <c r="FE15" s="79">
        <f t="shared" si="83"/>
        <v>1</v>
      </c>
      <c r="FF15" s="90">
        <f t="shared" si="84"/>
        <v>0</v>
      </c>
      <c r="FG15" s="90">
        <f t="shared" si="85"/>
        <v>0</v>
      </c>
      <c r="FH15" s="90">
        <f t="shared" si="86"/>
        <v>0</v>
      </c>
      <c r="FI15" s="90">
        <f t="shared" si="87"/>
        <v>100</v>
      </c>
      <c r="FJ15" s="90">
        <f t="shared" si="88"/>
        <v>0</v>
      </c>
      <c r="FK15" s="85">
        <f t="shared" si="89"/>
        <v>20</v>
      </c>
      <c r="FL15" s="79">
        <f t="shared" si="90"/>
        <v>1</v>
      </c>
      <c r="FM15" s="79">
        <f t="shared" si="91"/>
        <v>6</v>
      </c>
      <c r="FN15" s="79">
        <f t="shared" si="92"/>
        <v>7</v>
      </c>
      <c r="FO15" s="89">
        <v>0</v>
      </c>
      <c r="FP15" s="89">
        <v>1</v>
      </c>
      <c r="FQ15" s="79">
        <f t="shared" si="93"/>
        <v>1</v>
      </c>
      <c r="FR15" s="79">
        <v>0</v>
      </c>
      <c r="FS15" s="79">
        <v>0</v>
      </c>
      <c r="FT15" s="79">
        <f t="shared" si="94"/>
        <v>0</v>
      </c>
      <c r="FU15" s="85">
        <f t="shared" si="95"/>
        <v>0</v>
      </c>
      <c r="FV15" s="85">
        <f t="shared" si="96"/>
        <v>16.666666666666668</v>
      </c>
      <c r="FW15" s="85">
        <f t="shared" si="97"/>
        <v>14.285714285714285</v>
      </c>
      <c r="FX15" s="85">
        <f t="shared" si="98"/>
        <v>0</v>
      </c>
      <c r="FY15" s="85">
        <f t="shared" si="99"/>
        <v>0</v>
      </c>
      <c r="FZ15" s="85">
        <f t="shared" si="100"/>
        <v>0</v>
      </c>
    </row>
    <row r="16" spans="1:256" ht="27" customHeight="1">
      <c r="A16" s="3">
        <v>7</v>
      </c>
      <c r="B16" s="119" t="s">
        <v>46</v>
      </c>
      <c r="C16" s="5">
        <v>565896</v>
      </c>
      <c r="D16" s="5">
        <v>472107</v>
      </c>
      <c r="E16" s="77">
        <f t="shared" si="101"/>
        <v>1038003</v>
      </c>
      <c r="F16" s="5">
        <v>421965</v>
      </c>
      <c r="G16" s="5">
        <v>319461</v>
      </c>
      <c r="H16" s="6">
        <f t="shared" si="27"/>
        <v>741426</v>
      </c>
      <c r="I16" s="5">
        <v>19031</v>
      </c>
      <c r="J16" s="5">
        <v>24734</v>
      </c>
      <c r="K16" s="7">
        <f t="shared" si="102"/>
        <v>43765</v>
      </c>
      <c r="L16" s="5">
        <f t="shared" si="103"/>
        <v>440996</v>
      </c>
      <c r="M16" s="5">
        <f t="shared" si="104"/>
        <v>344195</v>
      </c>
      <c r="N16" s="5">
        <f t="shared" si="105"/>
        <v>785191</v>
      </c>
      <c r="O16" s="78">
        <f t="shared" si="26"/>
        <v>77.92880670653265</v>
      </c>
      <c r="P16" s="78">
        <f t="shared" si="26"/>
        <v>72.9061420398342</v>
      </c>
      <c r="Q16" s="78">
        <f t="shared" si="26"/>
        <v>75.64438638423974</v>
      </c>
      <c r="R16" s="5">
        <v>43441</v>
      </c>
      <c r="S16" s="5">
        <v>19077</v>
      </c>
      <c r="T16" s="6">
        <f t="shared" si="114"/>
        <v>62518</v>
      </c>
      <c r="U16" s="5">
        <v>34527</v>
      </c>
      <c r="V16" s="5">
        <v>14414</v>
      </c>
      <c r="W16" s="6">
        <f t="shared" si="28"/>
        <v>48941</v>
      </c>
      <c r="X16" s="5">
        <v>654</v>
      </c>
      <c r="Y16" s="5">
        <v>469</v>
      </c>
      <c r="Z16" s="6">
        <f t="shared" si="29"/>
        <v>1123</v>
      </c>
      <c r="AA16" s="5">
        <f t="shared" si="106"/>
        <v>35181</v>
      </c>
      <c r="AB16" s="5">
        <f t="shared" si="107"/>
        <v>14883</v>
      </c>
      <c r="AC16" s="5">
        <f t="shared" si="108"/>
        <v>50064</v>
      </c>
      <c r="AD16" s="78">
        <f t="shared" si="115"/>
        <v>80.98570474896987</v>
      </c>
      <c r="AE16" s="78">
        <f t="shared" si="115"/>
        <v>78.01541122818053</v>
      </c>
      <c r="AF16" s="78">
        <f t="shared" si="115"/>
        <v>80.07933715090054</v>
      </c>
      <c r="AG16" s="6">
        <f t="shared" si="31"/>
        <v>609337</v>
      </c>
      <c r="AH16" s="6">
        <f t="shared" si="31"/>
        <v>491184</v>
      </c>
      <c r="AI16" s="6">
        <f t="shared" si="32"/>
        <v>1100521</v>
      </c>
      <c r="AJ16" s="6">
        <f t="shared" si="33"/>
        <v>456492</v>
      </c>
      <c r="AK16" s="6">
        <f t="shared" si="33"/>
        <v>333875</v>
      </c>
      <c r="AL16" s="6">
        <f t="shared" si="34"/>
        <v>790367</v>
      </c>
      <c r="AM16" s="6">
        <f t="shared" si="116"/>
        <v>19685</v>
      </c>
      <c r="AN16" s="6">
        <f t="shared" si="116"/>
        <v>25203</v>
      </c>
      <c r="AO16" s="6">
        <f t="shared" si="35"/>
        <v>44888</v>
      </c>
      <c r="AP16" s="5">
        <f t="shared" si="36"/>
        <v>476177</v>
      </c>
      <c r="AQ16" s="5">
        <f t="shared" si="36"/>
        <v>359078</v>
      </c>
      <c r="AR16" s="6">
        <f t="shared" si="117"/>
        <v>835255</v>
      </c>
      <c r="AS16" s="78">
        <f t="shared" si="118"/>
        <v>78.14673981721117</v>
      </c>
      <c r="AT16" s="78">
        <f t="shared" si="118"/>
        <v>73.10457995374442</v>
      </c>
      <c r="AU16" s="78">
        <f t="shared" si="118"/>
        <v>75.89632546766487</v>
      </c>
      <c r="AV16" s="5">
        <v>75314</v>
      </c>
      <c r="AW16" s="5">
        <v>51718</v>
      </c>
      <c r="AX16" s="6">
        <f t="shared" si="38"/>
        <v>127032</v>
      </c>
      <c r="AY16" s="5">
        <v>49081</v>
      </c>
      <c r="AZ16" s="5">
        <v>27959</v>
      </c>
      <c r="BA16" s="6">
        <f t="shared" si="39"/>
        <v>77040</v>
      </c>
      <c r="BB16" s="5">
        <v>2723</v>
      </c>
      <c r="BC16" s="5">
        <v>2702</v>
      </c>
      <c r="BD16" s="6">
        <f t="shared" si="109"/>
        <v>5425</v>
      </c>
      <c r="BE16" s="5">
        <f t="shared" si="110"/>
        <v>51804</v>
      </c>
      <c r="BF16" s="5">
        <f t="shared" si="111"/>
        <v>30661</v>
      </c>
      <c r="BG16" s="6">
        <f t="shared" si="112"/>
        <v>82465</v>
      </c>
      <c r="BH16" s="78">
        <f t="shared" si="119"/>
        <v>68.78402421860478</v>
      </c>
      <c r="BI16" s="78">
        <f t="shared" si="119"/>
        <v>59.28496848292664</v>
      </c>
      <c r="BJ16" s="78">
        <f t="shared" si="119"/>
        <v>64.91671389886014</v>
      </c>
      <c r="BK16" s="5">
        <v>5336</v>
      </c>
      <c r="BL16" s="5">
        <v>2721</v>
      </c>
      <c r="BM16" s="6">
        <f t="shared" si="120"/>
        <v>8057</v>
      </c>
      <c r="BN16" s="5">
        <v>3942</v>
      </c>
      <c r="BO16" s="5">
        <v>1829</v>
      </c>
      <c r="BP16" s="6">
        <f t="shared" si="41"/>
        <v>5771</v>
      </c>
      <c r="BQ16" s="5">
        <v>155</v>
      </c>
      <c r="BR16" s="5">
        <v>115</v>
      </c>
      <c r="BS16" s="6">
        <f t="shared" si="42"/>
        <v>270</v>
      </c>
      <c r="BT16" s="5">
        <f t="shared" si="121"/>
        <v>4097</v>
      </c>
      <c r="BU16" s="5">
        <f t="shared" si="122"/>
        <v>1944</v>
      </c>
      <c r="BV16" s="6">
        <f t="shared" si="123"/>
        <v>6041</v>
      </c>
      <c r="BW16" s="78">
        <f t="shared" si="124"/>
        <v>76.78035982008996</v>
      </c>
      <c r="BX16" s="78">
        <f t="shared" si="124"/>
        <v>71.44432194046306</v>
      </c>
      <c r="BY16" s="78">
        <f t="shared" si="124"/>
        <v>74.97827975673329</v>
      </c>
      <c r="BZ16" s="6">
        <f t="shared" si="44"/>
        <v>80650</v>
      </c>
      <c r="CA16" s="6">
        <f t="shared" si="44"/>
        <v>54439</v>
      </c>
      <c r="CB16" s="6">
        <f t="shared" si="45"/>
        <v>135089</v>
      </c>
      <c r="CC16" s="6">
        <f t="shared" si="46"/>
        <v>53023</v>
      </c>
      <c r="CD16" s="6">
        <f t="shared" si="46"/>
        <v>29788</v>
      </c>
      <c r="CE16" s="6">
        <f t="shared" si="47"/>
        <v>82811</v>
      </c>
      <c r="CF16" s="6">
        <f t="shared" si="125"/>
        <v>2878</v>
      </c>
      <c r="CG16" s="6">
        <f t="shared" si="125"/>
        <v>2817</v>
      </c>
      <c r="CH16" s="6">
        <f t="shared" si="48"/>
        <v>5695</v>
      </c>
      <c r="CI16" s="5">
        <f t="shared" si="49"/>
        <v>55901</v>
      </c>
      <c r="CJ16" s="5">
        <f t="shared" si="49"/>
        <v>32605</v>
      </c>
      <c r="CK16" s="6">
        <f t="shared" si="126"/>
        <v>88506</v>
      </c>
      <c r="CL16" s="78">
        <f t="shared" si="127"/>
        <v>69.3130812151271</v>
      </c>
      <c r="CM16" s="78">
        <f t="shared" si="127"/>
        <v>59.892723966274175</v>
      </c>
      <c r="CN16" s="78">
        <f t="shared" si="127"/>
        <v>65.51680743805936</v>
      </c>
      <c r="CO16" s="5">
        <v>7712</v>
      </c>
      <c r="CP16" s="5">
        <v>5440</v>
      </c>
      <c r="CQ16" s="6">
        <f t="shared" si="113"/>
        <v>13152</v>
      </c>
      <c r="CR16" s="5">
        <v>4961</v>
      </c>
      <c r="CS16" s="5">
        <v>3374</v>
      </c>
      <c r="CT16" s="6">
        <f>CR16+CS16</f>
        <v>8335</v>
      </c>
      <c r="CU16" s="5">
        <v>248</v>
      </c>
      <c r="CV16" s="5">
        <v>300</v>
      </c>
      <c r="CW16" s="6">
        <f t="shared" si="51"/>
        <v>548</v>
      </c>
      <c r="CX16" s="5">
        <f t="shared" si="52"/>
        <v>5209</v>
      </c>
      <c r="CY16" s="5">
        <f t="shared" si="53"/>
        <v>3674</v>
      </c>
      <c r="CZ16" s="6">
        <f t="shared" si="128"/>
        <v>8883</v>
      </c>
      <c r="DA16" s="78">
        <f t="shared" si="129"/>
        <v>67.54408713692946</v>
      </c>
      <c r="DB16" s="78">
        <f t="shared" si="130"/>
        <v>67.53676470588236</v>
      </c>
      <c r="DC16" s="78">
        <f t="shared" si="131"/>
        <v>67.54105839416059</v>
      </c>
      <c r="DD16" s="5">
        <v>582</v>
      </c>
      <c r="DE16" s="5">
        <v>275</v>
      </c>
      <c r="DF16" s="6">
        <f t="shared" si="55"/>
        <v>857</v>
      </c>
      <c r="DG16" s="5">
        <v>411</v>
      </c>
      <c r="DH16" s="5">
        <v>213</v>
      </c>
      <c r="DI16" s="6">
        <f t="shared" si="56"/>
        <v>624</v>
      </c>
      <c r="DJ16" s="5">
        <v>13</v>
      </c>
      <c r="DK16" s="5">
        <v>14</v>
      </c>
      <c r="DL16" s="4">
        <f t="shared" si="132"/>
        <v>27</v>
      </c>
      <c r="DM16" s="5">
        <f t="shared" si="57"/>
        <v>424</v>
      </c>
      <c r="DN16" s="5">
        <f t="shared" si="58"/>
        <v>227</v>
      </c>
      <c r="DO16" s="6">
        <f t="shared" si="133"/>
        <v>651</v>
      </c>
      <c r="DP16" s="78">
        <f t="shared" si="134"/>
        <v>72.85223367697594</v>
      </c>
      <c r="DQ16" s="78">
        <f t="shared" si="135"/>
        <v>82.54545454545455</v>
      </c>
      <c r="DR16" s="78">
        <f t="shared" si="136"/>
        <v>75.96266044340723</v>
      </c>
      <c r="DS16" s="6">
        <f t="shared" si="60"/>
        <v>8294</v>
      </c>
      <c r="DT16" s="6">
        <f t="shared" si="61"/>
        <v>5715</v>
      </c>
      <c r="DU16" s="6">
        <f t="shared" si="62"/>
        <v>14009</v>
      </c>
      <c r="DV16" s="6">
        <f t="shared" si="63"/>
        <v>5372</v>
      </c>
      <c r="DW16" s="6">
        <f t="shared" si="64"/>
        <v>3587</v>
      </c>
      <c r="DX16" s="6">
        <f t="shared" si="65"/>
        <v>8959</v>
      </c>
      <c r="DY16" s="6">
        <f t="shared" si="137"/>
        <v>261</v>
      </c>
      <c r="DZ16" s="6">
        <f t="shared" si="138"/>
        <v>314</v>
      </c>
      <c r="EA16" s="6">
        <f t="shared" si="66"/>
        <v>575</v>
      </c>
      <c r="EB16" s="5">
        <f t="shared" si="67"/>
        <v>5633</v>
      </c>
      <c r="EC16" s="5">
        <f t="shared" si="68"/>
        <v>3901</v>
      </c>
      <c r="ED16" s="6">
        <f t="shared" si="139"/>
        <v>9534</v>
      </c>
      <c r="EE16" s="78">
        <f t="shared" si="140"/>
        <v>67.91656619242826</v>
      </c>
      <c r="EF16" s="78">
        <f t="shared" si="141"/>
        <v>68.25896762904637</v>
      </c>
      <c r="EG16" s="78">
        <f t="shared" si="142"/>
        <v>68.05624955385824</v>
      </c>
      <c r="EH16" s="79">
        <f t="shared" si="143"/>
        <v>476177</v>
      </c>
      <c r="EI16" s="79">
        <f t="shared" si="144"/>
        <v>359078</v>
      </c>
      <c r="EJ16" s="79">
        <f t="shared" si="145"/>
        <v>835255</v>
      </c>
      <c r="EK16" s="89">
        <v>14607</v>
      </c>
      <c r="EL16" s="89">
        <v>6181</v>
      </c>
      <c r="EM16" s="79">
        <f t="shared" si="71"/>
        <v>20788</v>
      </c>
      <c r="EN16" s="79">
        <v>130162</v>
      </c>
      <c r="EO16" s="79">
        <v>71852</v>
      </c>
      <c r="EP16" s="79">
        <f t="shared" si="72"/>
        <v>202014</v>
      </c>
      <c r="EQ16" s="85">
        <f t="shared" si="73"/>
        <v>3.0675568118577754</v>
      </c>
      <c r="ER16" s="85">
        <f t="shared" si="74"/>
        <v>1.7213530207921397</v>
      </c>
      <c r="ES16" s="85">
        <f t="shared" si="75"/>
        <v>2.4888207792829737</v>
      </c>
      <c r="ET16" s="85">
        <f t="shared" si="76"/>
        <v>27.33479357465816</v>
      </c>
      <c r="EU16" s="85">
        <f t="shared" si="77"/>
        <v>20.010137073282127</v>
      </c>
      <c r="EV16" s="85">
        <f t="shared" si="78"/>
        <v>24.18590729777134</v>
      </c>
      <c r="EW16" s="79">
        <f t="shared" si="79"/>
        <v>55901</v>
      </c>
      <c r="EX16" s="79">
        <f t="shared" si="80"/>
        <v>32605</v>
      </c>
      <c r="EY16" s="79">
        <f t="shared" si="81"/>
        <v>88506</v>
      </c>
      <c r="EZ16" s="89">
        <v>784</v>
      </c>
      <c r="FA16" s="89">
        <v>243</v>
      </c>
      <c r="FB16" s="79">
        <f t="shared" si="82"/>
        <v>1027</v>
      </c>
      <c r="FC16" s="79">
        <v>11732</v>
      </c>
      <c r="FD16" s="79">
        <v>4082</v>
      </c>
      <c r="FE16" s="79">
        <f t="shared" si="83"/>
        <v>15814</v>
      </c>
      <c r="FF16" s="85">
        <f t="shared" si="84"/>
        <v>1.4024793831952918</v>
      </c>
      <c r="FG16" s="85">
        <f t="shared" si="85"/>
        <v>0.7452844655727648</v>
      </c>
      <c r="FH16" s="85">
        <f t="shared" si="86"/>
        <v>1.1603733080243148</v>
      </c>
      <c r="FI16" s="85">
        <f t="shared" si="87"/>
        <v>20.987102198529545</v>
      </c>
      <c r="FJ16" s="85">
        <f t="shared" si="88"/>
        <v>12.519552215917804</v>
      </c>
      <c r="FK16" s="85">
        <f t="shared" si="89"/>
        <v>17.867715183151425</v>
      </c>
      <c r="FL16" s="79">
        <f t="shared" si="90"/>
        <v>5633</v>
      </c>
      <c r="FM16" s="79">
        <f t="shared" si="91"/>
        <v>3901</v>
      </c>
      <c r="FN16" s="79">
        <f t="shared" si="92"/>
        <v>9534</v>
      </c>
      <c r="FO16" s="89">
        <v>91</v>
      </c>
      <c r="FP16" s="89">
        <v>44</v>
      </c>
      <c r="FQ16" s="79">
        <f t="shared" si="93"/>
        <v>135</v>
      </c>
      <c r="FR16" s="79">
        <v>1191</v>
      </c>
      <c r="FS16" s="79">
        <v>650</v>
      </c>
      <c r="FT16" s="79">
        <f t="shared" si="94"/>
        <v>1841</v>
      </c>
      <c r="FU16" s="85">
        <f t="shared" si="95"/>
        <v>1.615480205929345</v>
      </c>
      <c r="FV16" s="85">
        <f t="shared" si="96"/>
        <v>1.1279159189951296</v>
      </c>
      <c r="FW16" s="85">
        <f t="shared" si="97"/>
        <v>1.4159848961611075</v>
      </c>
      <c r="FX16" s="85">
        <f t="shared" si="98"/>
        <v>21.143262914965383</v>
      </c>
      <c r="FY16" s="85">
        <f t="shared" si="99"/>
        <v>16.662394257882596</v>
      </c>
      <c r="FZ16" s="85">
        <f t="shared" si="100"/>
        <v>19.309838472834066</v>
      </c>
      <c r="GA16" s="31"/>
      <c r="GB16" s="31"/>
      <c r="GC16" s="31"/>
      <c r="GD16" s="31"/>
      <c r="GE16" s="31"/>
      <c r="GF16" s="31"/>
      <c r="GG16" s="31"/>
      <c r="GH16" s="31"/>
      <c r="GI16" s="31"/>
      <c r="GJ16" s="31"/>
      <c r="GK16" s="31"/>
      <c r="GL16" s="31"/>
      <c r="GM16" s="31"/>
      <c r="GN16" s="31"/>
      <c r="GO16" s="31"/>
      <c r="GP16" s="31"/>
      <c r="GQ16" s="31"/>
      <c r="GR16" s="31"/>
      <c r="GS16" s="31"/>
      <c r="GT16" s="31"/>
      <c r="GU16" s="31"/>
      <c r="GV16" s="31"/>
      <c r="GW16" s="31"/>
      <c r="GX16" s="31"/>
      <c r="GY16" s="31"/>
      <c r="GZ16" s="31"/>
      <c r="HA16" s="31"/>
      <c r="HB16" s="31"/>
      <c r="HC16" s="31"/>
      <c r="HD16" s="31"/>
      <c r="HE16" s="31"/>
      <c r="HF16" s="31"/>
      <c r="HG16" s="31"/>
      <c r="HH16" s="31"/>
      <c r="HI16" s="31"/>
      <c r="HJ16" s="31"/>
      <c r="HK16" s="31"/>
      <c r="HL16" s="31"/>
      <c r="HM16" s="31"/>
      <c r="HN16" s="31"/>
      <c r="HO16" s="31"/>
      <c r="HP16" s="31"/>
      <c r="HQ16" s="31"/>
      <c r="HR16" s="31"/>
      <c r="HS16" s="31"/>
      <c r="HT16" s="31"/>
      <c r="HU16" s="31"/>
      <c r="HV16" s="31"/>
      <c r="HW16" s="31"/>
      <c r="HX16" s="31"/>
      <c r="HY16" s="31"/>
      <c r="HZ16" s="31"/>
      <c r="IA16" s="31"/>
      <c r="IB16" s="31"/>
      <c r="IC16" s="31"/>
      <c r="ID16" s="31"/>
      <c r="IE16" s="31"/>
      <c r="IF16" s="31"/>
      <c r="IG16" s="31"/>
      <c r="IH16" s="31"/>
      <c r="II16" s="31"/>
      <c r="IJ16" s="31"/>
      <c r="IK16" s="31"/>
      <c r="IL16" s="31"/>
      <c r="IM16" s="31"/>
      <c r="IN16" s="31"/>
      <c r="IO16" s="31"/>
      <c r="IP16" s="31"/>
      <c r="IQ16" s="31"/>
      <c r="IR16" s="31"/>
      <c r="IS16" s="31"/>
      <c r="IT16" s="31"/>
      <c r="IU16" s="31"/>
      <c r="IV16" s="31"/>
    </row>
    <row r="17" spans="1:256" ht="38.25" customHeight="1">
      <c r="A17" s="3">
        <v>8</v>
      </c>
      <c r="B17" s="119" t="s">
        <v>47</v>
      </c>
      <c r="C17" s="5">
        <v>26167</v>
      </c>
      <c r="D17" s="5">
        <v>44631</v>
      </c>
      <c r="E17" s="77">
        <f t="shared" si="101"/>
        <v>70798</v>
      </c>
      <c r="F17" s="5">
        <v>22992</v>
      </c>
      <c r="G17" s="5">
        <v>40457</v>
      </c>
      <c r="H17" s="6">
        <f t="shared" si="27"/>
        <v>63449</v>
      </c>
      <c r="I17" s="63"/>
      <c r="J17" s="63"/>
      <c r="K17" s="62">
        <f t="shared" si="102"/>
        <v>0</v>
      </c>
      <c r="L17" s="5">
        <f t="shared" si="103"/>
        <v>22992</v>
      </c>
      <c r="M17" s="5">
        <f t="shared" si="104"/>
        <v>40457</v>
      </c>
      <c r="N17" s="5">
        <f t="shared" si="105"/>
        <v>63449</v>
      </c>
      <c r="O17" s="78">
        <f t="shared" si="26"/>
        <v>87.86639660641265</v>
      </c>
      <c r="P17" s="78">
        <f t="shared" si="26"/>
        <v>90.64775604400529</v>
      </c>
      <c r="Q17" s="78">
        <f t="shared" si="26"/>
        <v>89.61976327014888</v>
      </c>
      <c r="R17" s="63"/>
      <c r="S17" s="63"/>
      <c r="T17" s="60">
        <f t="shared" si="114"/>
        <v>0</v>
      </c>
      <c r="U17" s="63"/>
      <c r="V17" s="63"/>
      <c r="W17" s="60">
        <f t="shared" si="28"/>
        <v>0</v>
      </c>
      <c r="X17" s="61"/>
      <c r="Y17" s="61"/>
      <c r="Z17" s="60">
        <f t="shared" si="29"/>
        <v>0</v>
      </c>
      <c r="AA17" s="63">
        <f t="shared" si="106"/>
        <v>0</v>
      </c>
      <c r="AB17" s="63">
        <f t="shared" si="107"/>
        <v>0</v>
      </c>
      <c r="AC17" s="63">
        <f t="shared" si="108"/>
        <v>0</v>
      </c>
      <c r="AD17" s="82">
        <f t="shared" si="115"/>
      </c>
      <c r="AE17" s="82">
        <f t="shared" si="115"/>
      </c>
      <c r="AF17" s="82">
        <f t="shared" si="115"/>
      </c>
      <c r="AG17" s="6">
        <f t="shared" si="31"/>
        <v>26167</v>
      </c>
      <c r="AH17" s="6">
        <f t="shared" si="31"/>
        <v>44631</v>
      </c>
      <c r="AI17" s="6">
        <f t="shared" si="32"/>
        <v>70798</v>
      </c>
      <c r="AJ17" s="6">
        <f t="shared" si="33"/>
        <v>22992</v>
      </c>
      <c r="AK17" s="6">
        <f t="shared" si="33"/>
        <v>40457</v>
      </c>
      <c r="AL17" s="6">
        <f t="shared" si="34"/>
        <v>63449</v>
      </c>
      <c r="AM17" s="60">
        <f t="shared" si="116"/>
        <v>0</v>
      </c>
      <c r="AN17" s="60">
        <f t="shared" si="116"/>
        <v>0</v>
      </c>
      <c r="AO17" s="60">
        <f t="shared" si="35"/>
        <v>0</v>
      </c>
      <c r="AP17" s="5">
        <f t="shared" si="36"/>
        <v>22992</v>
      </c>
      <c r="AQ17" s="5">
        <f t="shared" si="36"/>
        <v>40457</v>
      </c>
      <c r="AR17" s="6">
        <f t="shared" si="117"/>
        <v>63449</v>
      </c>
      <c r="AS17" s="78">
        <f t="shared" si="118"/>
        <v>87.86639660641265</v>
      </c>
      <c r="AT17" s="78">
        <f t="shared" si="118"/>
        <v>90.64775604400529</v>
      </c>
      <c r="AU17" s="78">
        <f t="shared" si="118"/>
        <v>89.61976327014888</v>
      </c>
      <c r="AV17" s="66"/>
      <c r="AW17" s="66"/>
      <c r="AX17" s="60">
        <f t="shared" si="38"/>
        <v>0</v>
      </c>
      <c r="AY17" s="66"/>
      <c r="AZ17" s="66"/>
      <c r="BA17" s="60">
        <f t="shared" si="39"/>
        <v>0</v>
      </c>
      <c r="BB17" s="63"/>
      <c r="BC17" s="63"/>
      <c r="BD17" s="60">
        <f t="shared" si="109"/>
        <v>0</v>
      </c>
      <c r="BE17" s="63">
        <f t="shared" si="110"/>
        <v>0</v>
      </c>
      <c r="BF17" s="63">
        <f t="shared" si="111"/>
        <v>0</v>
      </c>
      <c r="BG17" s="60">
        <f t="shared" si="112"/>
        <v>0</v>
      </c>
      <c r="BH17" s="82">
        <f t="shared" si="119"/>
      </c>
      <c r="BI17" s="82">
        <f t="shared" si="119"/>
      </c>
      <c r="BJ17" s="82">
        <f t="shared" si="119"/>
      </c>
      <c r="BK17" s="63"/>
      <c r="BL17" s="63"/>
      <c r="BM17" s="60">
        <f t="shared" si="120"/>
        <v>0</v>
      </c>
      <c r="BN17" s="63"/>
      <c r="BO17" s="63"/>
      <c r="BP17" s="60">
        <f t="shared" si="41"/>
        <v>0</v>
      </c>
      <c r="BQ17" s="63"/>
      <c r="BR17" s="63"/>
      <c r="BS17" s="60">
        <f t="shared" si="42"/>
        <v>0</v>
      </c>
      <c r="BT17" s="63">
        <f t="shared" si="121"/>
        <v>0</v>
      </c>
      <c r="BU17" s="63">
        <f t="shared" si="122"/>
        <v>0</v>
      </c>
      <c r="BV17" s="60">
        <f t="shared" si="123"/>
        <v>0</v>
      </c>
      <c r="BW17" s="82">
        <f t="shared" si="124"/>
      </c>
      <c r="BX17" s="82">
        <f t="shared" si="124"/>
      </c>
      <c r="BY17" s="82">
        <f t="shared" si="124"/>
      </c>
      <c r="BZ17" s="60">
        <f t="shared" si="44"/>
        <v>0</v>
      </c>
      <c r="CA17" s="60">
        <f t="shared" si="44"/>
        <v>0</v>
      </c>
      <c r="CB17" s="60">
        <f t="shared" si="45"/>
        <v>0</v>
      </c>
      <c r="CC17" s="60">
        <f t="shared" si="46"/>
        <v>0</v>
      </c>
      <c r="CD17" s="60">
        <f t="shared" si="46"/>
        <v>0</v>
      </c>
      <c r="CE17" s="60">
        <f t="shared" si="47"/>
        <v>0</v>
      </c>
      <c r="CF17" s="60">
        <f t="shared" si="125"/>
        <v>0</v>
      </c>
      <c r="CG17" s="60">
        <f t="shared" si="125"/>
        <v>0</v>
      </c>
      <c r="CH17" s="60">
        <f t="shared" si="48"/>
        <v>0</v>
      </c>
      <c r="CI17" s="63">
        <f t="shared" si="49"/>
        <v>0</v>
      </c>
      <c r="CJ17" s="63">
        <f t="shared" si="49"/>
        <v>0</v>
      </c>
      <c r="CK17" s="60">
        <f t="shared" si="126"/>
        <v>0</v>
      </c>
      <c r="CL17" s="82">
        <f t="shared" si="127"/>
      </c>
      <c r="CM17" s="82">
        <f t="shared" si="127"/>
      </c>
      <c r="CN17" s="82">
        <f t="shared" si="127"/>
      </c>
      <c r="CO17" s="67"/>
      <c r="CP17" s="67"/>
      <c r="CQ17" s="60">
        <f t="shared" si="113"/>
        <v>0</v>
      </c>
      <c r="CR17" s="67"/>
      <c r="CS17" s="67"/>
      <c r="CT17" s="67"/>
      <c r="CU17" s="61"/>
      <c r="CV17" s="61"/>
      <c r="CW17" s="60">
        <f t="shared" si="51"/>
        <v>0</v>
      </c>
      <c r="CX17" s="63">
        <f t="shared" si="52"/>
        <v>0</v>
      </c>
      <c r="CY17" s="63">
        <f t="shared" si="53"/>
        <v>0</v>
      </c>
      <c r="CZ17" s="60">
        <f t="shared" si="128"/>
        <v>0</v>
      </c>
      <c r="DA17" s="82">
        <f t="shared" si="129"/>
      </c>
      <c r="DB17" s="82">
        <f t="shared" si="130"/>
      </c>
      <c r="DC17" s="82">
        <f t="shared" si="131"/>
      </c>
      <c r="DD17" s="63"/>
      <c r="DE17" s="63"/>
      <c r="DF17" s="60">
        <f t="shared" si="55"/>
        <v>0</v>
      </c>
      <c r="DG17" s="63"/>
      <c r="DH17" s="63"/>
      <c r="DI17" s="60">
        <f t="shared" si="56"/>
        <v>0</v>
      </c>
      <c r="DJ17" s="61"/>
      <c r="DK17" s="61"/>
      <c r="DL17" s="61">
        <f t="shared" si="132"/>
        <v>0</v>
      </c>
      <c r="DM17" s="63">
        <f t="shared" si="57"/>
        <v>0</v>
      </c>
      <c r="DN17" s="63">
        <f t="shared" si="58"/>
        <v>0</v>
      </c>
      <c r="DO17" s="60">
        <f t="shared" si="133"/>
        <v>0</v>
      </c>
      <c r="DP17" s="82">
        <f t="shared" si="134"/>
      </c>
      <c r="DQ17" s="82">
        <f t="shared" si="135"/>
      </c>
      <c r="DR17" s="82">
        <f t="shared" si="136"/>
      </c>
      <c r="DS17" s="60">
        <f t="shared" si="60"/>
        <v>0</v>
      </c>
      <c r="DT17" s="60">
        <f t="shared" si="61"/>
        <v>0</v>
      </c>
      <c r="DU17" s="60">
        <f t="shared" si="62"/>
        <v>0</v>
      </c>
      <c r="DV17" s="60">
        <f t="shared" si="63"/>
        <v>0</v>
      </c>
      <c r="DW17" s="60">
        <f t="shared" si="64"/>
        <v>0</v>
      </c>
      <c r="DX17" s="60">
        <f t="shared" si="65"/>
        <v>0</v>
      </c>
      <c r="DY17" s="60">
        <f t="shared" si="137"/>
        <v>0</v>
      </c>
      <c r="DZ17" s="60">
        <f t="shared" si="138"/>
        <v>0</v>
      </c>
      <c r="EA17" s="60">
        <f t="shared" si="66"/>
        <v>0</v>
      </c>
      <c r="EB17" s="63">
        <f t="shared" si="67"/>
        <v>0</v>
      </c>
      <c r="EC17" s="63">
        <f t="shared" si="68"/>
        <v>0</v>
      </c>
      <c r="ED17" s="60">
        <f t="shared" si="139"/>
        <v>0</v>
      </c>
      <c r="EE17" s="82">
        <f t="shared" si="140"/>
      </c>
      <c r="EF17" s="82">
        <f t="shared" si="141"/>
      </c>
      <c r="EG17" s="82">
        <f t="shared" si="142"/>
      </c>
      <c r="EH17" s="79">
        <f t="shared" si="143"/>
        <v>22992</v>
      </c>
      <c r="EI17" s="79">
        <f t="shared" si="144"/>
        <v>40457</v>
      </c>
      <c r="EJ17" s="79">
        <f t="shared" si="145"/>
        <v>63449</v>
      </c>
      <c r="EK17" s="60"/>
      <c r="EL17" s="60"/>
      <c r="EM17" s="60">
        <f t="shared" si="71"/>
        <v>0</v>
      </c>
      <c r="EN17" s="79">
        <v>11140</v>
      </c>
      <c r="EO17" s="79">
        <v>18178</v>
      </c>
      <c r="EP17" s="79">
        <f t="shared" si="72"/>
        <v>29318</v>
      </c>
      <c r="EQ17" s="82">
        <f t="shared" si="73"/>
        <v>0</v>
      </c>
      <c r="ER17" s="82">
        <f t="shared" si="74"/>
        <v>0</v>
      </c>
      <c r="ES17" s="82">
        <f t="shared" si="75"/>
        <v>0</v>
      </c>
      <c r="ET17" s="85">
        <f t="shared" si="76"/>
        <v>48.45163535142659</v>
      </c>
      <c r="EU17" s="85">
        <f t="shared" si="77"/>
        <v>44.931655832118054</v>
      </c>
      <c r="EV17" s="85">
        <f t="shared" si="78"/>
        <v>46.207190026635566</v>
      </c>
      <c r="EW17" s="60">
        <f t="shared" si="79"/>
        <v>0</v>
      </c>
      <c r="EX17" s="60">
        <f t="shared" si="80"/>
        <v>0</v>
      </c>
      <c r="EY17" s="60">
        <f t="shared" si="81"/>
        <v>0</v>
      </c>
      <c r="EZ17" s="60"/>
      <c r="FA17" s="60"/>
      <c r="FB17" s="60">
        <f t="shared" si="82"/>
        <v>0</v>
      </c>
      <c r="FC17" s="60"/>
      <c r="FD17" s="60"/>
      <c r="FE17" s="60">
        <f t="shared" si="83"/>
        <v>0</v>
      </c>
      <c r="FF17" s="82" t="e">
        <f t="shared" si="84"/>
        <v>#DIV/0!</v>
      </c>
      <c r="FG17" s="82" t="e">
        <f t="shared" si="85"/>
        <v>#DIV/0!</v>
      </c>
      <c r="FH17" s="82" t="e">
        <f t="shared" si="86"/>
        <v>#DIV/0!</v>
      </c>
      <c r="FI17" s="82" t="e">
        <f t="shared" si="87"/>
        <v>#DIV/0!</v>
      </c>
      <c r="FJ17" s="82" t="e">
        <f t="shared" si="88"/>
        <v>#DIV/0!</v>
      </c>
      <c r="FK17" s="82" t="e">
        <f t="shared" si="89"/>
        <v>#DIV/0!</v>
      </c>
      <c r="FL17" s="60">
        <f t="shared" si="90"/>
        <v>0</v>
      </c>
      <c r="FM17" s="60">
        <f t="shared" si="91"/>
        <v>0</v>
      </c>
      <c r="FN17" s="60">
        <f t="shared" si="92"/>
        <v>0</v>
      </c>
      <c r="FO17" s="60"/>
      <c r="FP17" s="60"/>
      <c r="FQ17" s="60">
        <f t="shared" si="93"/>
        <v>0</v>
      </c>
      <c r="FR17" s="60"/>
      <c r="FS17" s="60"/>
      <c r="FT17" s="60">
        <f t="shared" si="94"/>
        <v>0</v>
      </c>
      <c r="FU17" s="82" t="e">
        <f t="shared" si="95"/>
        <v>#DIV/0!</v>
      </c>
      <c r="FV17" s="82" t="e">
        <f t="shared" si="96"/>
        <v>#DIV/0!</v>
      </c>
      <c r="FW17" s="82" t="e">
        <f t="shared" si="97"/>
        <v>#DIV/0!</v>
      </c>
      <c r="FX17" s="82" t="e">
        <f t="shared" si="98"/>
        <v>#DIV/0!</v>
      </c>
      <c r="FY17" s="82" t="e">
        <f t="shared" si="99"/>
        <v>#DIV/0!</v>
      </c>
      <c r="FZ17" s="82" t="e">
        <f t="shared" si="100"/>
        <v>#DIV/0!</v>
      </c>
      <c r="GA17" s="31"/>
      <c r="GB17" s="31"/>
      <c r="GC17" s="31"/>
      <c r="GD17" s="31"/>
      <c r="GE17" s="31"/>
      <c r="GF17" s="31"/>
      <c r="GG17" s="31"/>
      <c r="GH17" s="31"/>
      <c r="GI17" s="31"/>
      <c r="GJ17" s="31"/>
      <c r="GK17" s="31"/>
      <c r="GL17" s="31"/>
      <c r="GM17" s="31"/>
      <c r="GN17" s="31"/>
      <c r="GO17" s="31"/>
      <c r="GP17" s="31"/>
      <c r="GQ17" s="31"/>
      <c r="GR17" s="31"/>
      <c r="GS17" s="31"/>
      <c r="GT17" s="31"/>
      <c r="GU17" s="31"/>
      <c r="GV17" s="31"/>
      <c r="GW17" s="31"/>
      <c r="GX17" s="31"/>
      <c r="GY17" s="31"/>
      <c r="GZ17" s="31"/>
      <c r="HA17" s="31"/>
      <c r="HB17" s="31"/>
      <c r="HC17" s="31"/>
      <c r="HD17" s="31"/>
      <c r="HE17" s="31"/>
      <c r="HF17" s="31"/>
      <c r="HG17" s="31"/>
      <c r="HH17" s="31"/>
      <c r="HI17" s="31"/>
      <c r="HJ17" s="31"/>
      <c r="HK17" s="31"/>
      <c r="HL17" s="31"/>
      <c r="HM17" s="31"/>
      <c r="HN17" s="31"/>
      <c r="HO17" s="31"/>
      <c r="HP17" s="31"/>
      <c r="HQ17" s="31"/>
      <c r="HR17" s="31"/>
      <c r="HS17" s="31"/>
      <c r="HT17" s="31"/>
      <c r="HU17" s="31"/>
      <c r="HV17" s="31"/>
      <c r="HW17" s="31"/>
      <c r="HX17" s="31"/>
      <c r="HY17" s="31"/>
      <c r="HZ17" s="31"/>
      <c r="IA17" s="31"/>
      <c r="IB17" s="31"/>
      <c r="IC17" s="31"/>
      <c r="ID17" s="31"/>
      <c r="IE17" s="31"/>
      <c r="IF17" s="31"/>
      <c r="IG17" s="31"/>
      <c r="IH17" s="31"/>
      <c r="II17" s="31"/>
      <c r="IJ17" s="31"/>
      <c r="IK17" s="31"/>
      <c r="IL17" s="31"/>
      <c r="IM17" s="31"/>
      <c r="IN17" s="31"/>
      <c r="IO17" s="31"/>
      <c r="IP17" s="31"/>
      <c r="IQ17" s="31"/>
      <c r="IR17" s="31"/>
      <c r="IS17" s="31"/>
      <c r="IT17" s="31"/>
      <c r="IU17" s="31"/>
      <c r="IV17" s="31"/>
    </row>
    <row r="18" spans="1:256" s="31" customFormat="1" ht="33" customHeight="1">
      <c r="A18" s="3">
        <v>9</v>
      </c>
      <c r="B18" s="119" t="s">
        <v>48</v>
      </c>
      <c r="C18" s="5">
        <v>202430</v>
      </c>
      <c r="D18" s="5">
        <v>206921</v>
      </c>
      <c r="E18" s="77">
        <f t="shared" si="101"/>
        <v>409351</v>
      </c>
      <c r="F18" s="5">
        <v>114163</v>
      </c>
      <c r="G18" s="5">
        <v>115201</v>
      </c>
      <c r="H18" s="6">
        <f>F18+G18</f>
        <v>229364</v>
      </c>
      <c r="I18" s="63"/>
      <c r="J18" s="63"/>
      <c r="K18" s="62"/>
      <c r="L18" s="5">
        <f t="shared" si="103"/>
        <v>114163</v>
      </c>
      <c r="M18" s="5">
        <f t="shared" si="104"/>
        <v>115201</v>
      </c>
      <c r="N18" s="5">
        <f t="shared" si="105"/>
        <v>229364</v>
      </c>
      <c r="O18" s="78">
        <f>IF(C18=0,"",L18/C18*100)</f>
        <v>56.39628513560243</v>
      </c>
      <c r="P18" s="78">
        <f>IF(D18=0,"",M18/D18*100)</f>
        <v>55.673904533614284</v>
      </c>
      <c r="Q18" s="78">
        <f>IF(E18=0,"",N18/E18*100)</f>
        <v>56.03113220683472</v>
      </c>
      <c r="R18" s="5">
        <f>3474+9249</f>
        <v>12723</v>
      </c>
      <c r="S18" s="5">
        <f>2623+5010</f>
        <v>7633</v>
      </c>
      <c r="T18" s="6">
        <f t="shared" si="114"/>
        <v>20356</v>
      </c>
      <c r="U18" s="5">
        <f>1394+2555</f>
        <v>3949</v>
      </c>
      <c r="V18" s="5">
        <f>1123+1522</f>
        <v>2645</v>
      </c>
      <c r="W18" s="6">
        <f t="shared" si="28"/>
        <v>6594</v>
      </c>
      <c r="X18" s="63"/>
      <c r="Y18" s="63"/>
      <c r="Z18" s="60"/>
      <c r="AA18" s="5">
        <f t="shared" si="106"/>
        <v>3949</v>
      </c>
      <c r="AB18" s="5">
        <f t="shared" si="107"/>
        <v>2645</v>
      </c>
      <c r="AC18" s="5">
        <f t="shared" si="108"/>
        <v>6594</v>
      </c>
      <c r="AD18" s="78">
        <f t="shared" si="115"/>
        <v>31.03827713589562</v>
      </c>
      <c r="AE18" s="78">
        <f t="shared" si="115"/>
        <v>34.6521682169527</v>
      </c>
      <c r="AF18" s="78">
        <f t="shared" si="115"/>
        <v>32.393397524071524</v>
      </c>
      <c r="AG18" s="6">
        <f t="shared" si="31"/>
        <v>215153</v>
      </c>
      <c r="AH18" s="6">
        <f t="shared" si="31"/>
        <v>214554</v>
      </c>
      <c r="AI18" s="6">
        <f t="shared" si="32"/>
        <v>429707</v>
      </c>
      <c r="AJ18" s="6">
        <f t="shared" si="33"/>
        <v>118112</v>
      </c>
      <c r="AK18" s="6">
        <f t="shared" si="33"/>
        <v>117846</v>
      </c>
      <c r="AL18" s="6">
        <f t="shared" si="34"/>
        <v>235958</v>
      </c>
      <c r="AM18" s="60">
        <f t="shared" si="116"/>
        <v>0</v>
      </c>
      <c r="AN18" s="60">
        <f t="shared" si="116"/>
        <v>0</v>
      </c>
      <c r="AO18" s="60">
        <f t="shared" si="35"/>
        <v>0</v>
      </c>
      <c r="AP18" s="6">
        <f t="shared" si="36"/>
        <v>118112</v>
      </c>
      <c r="AQ18" s="6">
        <f t="shared" si="36"/>
        <v>117846</v>
      </c>
      <c r="AR18" s="6">
        <f t="shared" si="117"/>
        <v>235958</v>
      </c>
      <c r="AS18" s="78">
        <f t="shared" si="118"/>
        <v>54.89674789568354</v>
      </c>
      <c r="AT18" s="78">
        <f t="shared" si="118"/>
        <v>54.92603260717581</v>
      </c>
      <c r="AU18" s="78">
        <f t="shared" si="118"/>
        <v>54.911369840379606</v>
      </c>
      <c r="AV18" s="5">
        <v>30846</v>
      </c>
      <c r="AW18" s="5">
        <v>30743</v>
      </c>
      <c r="AX18" s="6">
        <f t="shared" si="38"/>
        <v>61589</v>
      </c>
      <c r="AY18" s="5">
        <v>16222</v>
      </c>
      <c r="AZ18" s="5">
        <v>15746</v>
      </c>
      <c r="BA18" s="6">
        <f t="shared" si="39"/>
        <v>31968</v>
      </c>
      <c r="BB18" s="63"/>
      <c r="BC18" s="63"/>
      <c r="BD18" s="60"/>
      <c r="BE18" s="5">
        <f t="shared" si="110"/>
        <v>16222</v>
      </c>
      <c r="BF18" s="5">
        <f t="shared" si="111"/>
        <v>15746</v>
      </c>
      <c r="BG18" s="6">
        <f t="shared" si="112"/>
        <v>31968</v>
      </c>
      <c r="BH18" s="78">
        <f t="shared" si="119"/>
        <v>52.59028723335278</v>
      </c>
      <c r="BI18" s="78">
        <f t="shared" si="119"/>
        <v>51.21816348437043</v>
      </c>
      <c r="BJ18" s="78">
        <f t="shared" si="119"/>
        <v>51.90537271265973</v>
      </c>
      <c r="BK18" s="5">
        <f>596+1365</f>
        <v>1961</v>
      </c>
      <c r="BL18" s="5">
        <f>395+788</f>
        <v>1183</v>
      </c>
      <c r="BM18" s="6">
        <f t="shared" si="120"/>
        <v>3144</v>
      </c>
      <c r="BN18" s="5">
        <f>242+365</f>
        <v>607</v>
      </c>
      <c r="BO18" s="5">
        <f>163+221</f>
        <v>384</v>
      </c>
      <c r="BP18" s="6">
        <f t="shared" si="41"/>
        <v>991</v>
      </c>
      <c r="BQ18" s="63"/>
      <c r="BR18" s="63"/>
      <c r="BS18" s="60"/>
      <c r="BT18" s="5">
        <f t="shared" si="121"/>
        <v>607</v>
      </c>
      <c r="BU18" s="5">
        <f t="shared" si="122"/>
        <v>384</v>
      </c>
      <c r="BV18" s="6">
        <f t="shared" si="123"/>
        <v>991</v>
      </c>
      <c r="BW18" s="78">
        <f t="shared" si="124"/>
        <v>30.9535951045385</v>
      </c>
      <c r="BX18" s="78">
        <f t="shared" si="124"/>
        <v>32.459847844463226</v>
      </c>
      <c r="BY18" s="78">
        <f t="shared" si="124"/>
        <v>31.520356234096692</v>
      </c>
      <c r="BZ18" s="6">
        <f t="shared" si="44"/>
        <v>32807</v>
      </c>
      <c r="CA18" s="6">
        <f t="shared" si="44"/>
        <v>31926</v>
      </c>
      <c r="CB18" s="6">
        <f t="shared" si="45"/>
        <v>64733</v>
      </c>
      <c r="CC18" s="6">
        <f t="shared" si="46"/>
        <v>16829</v>
      </c>
      <c r="CD18" s="6">
        <f t="shared" si="46"/>
        <v>16130</v>
      </c>
      <c r="CE18" s="6">
        <f t="shared" si="47"/>
        <v>32959</v>
      </c>
      <c r="CF18" s="60">
        <f t="shared" si="125"/>
        <v>0</v>
      </c>
      <c r="CG18" s="60">
        <f t="shared" si="125"/>
        <v>0</v>
      </c>
      <c r="CH18" s="60">
        <f t="shared" si="48"/>
        <v>0</v>
      </c>
      <c r="CI18" s="6">
        <f t="shared" si="49"/>
        <v>16829</v>
      </c>
      <c r="CJ18" s="6">
        <f t="shared" si="49"/>
        <v>16130</v>
      </c>
      <c r="CK18" s="6">
        <f t="shared" si="126"/>
        <v>32959</v>
      </c>
      <c r="CL18" s="78">
        <f t="shared" si="127"/>
        <v>51.29697930319749</v>
      </c>
      <c r="CM18" s="78">
        <f t="shared" si="127"/>
        <v>50.52308463321431</v>
      </c>
      <c r="CN18" s="78">
        <f t="shared" si="127"/>
        <v>50.915298225016606</v>
      </c>
      <c r="CO18" s="5">
        <v>55337</v>
      </c>
      <c r="CP18" s="5">
        <v>59361</v>
      </c>
      <c r="CQ18" s="6">
        <f t="shared" si="113"/>
        <v>114698</v>
      </c>
      <c r="CR18" s="5">
        <v>28623</v>
      </c>
      <c r="CS18" s="5">
        <v>28488</v>
      </c>
      <c r="CT18" s="6">
        <f aca="true" t="shared" si="146" ref="CT18:CT24">CR18+CS18</f>
        <v>57111</v>
      </c>
      <c r="CU18" s="63"/>
      <c r="CV18" s="63"/>
      <c r="CW18" s="60"/>
      <c r="CX18" s="6">
        <f t="shared" si="52"/>
        <v>28623</v>
      </c>
      <c r="CY18" s="6">
        <f t="shared" si="53"/>
        <v>28488</v>
      </c>
      <c r="CZ18" s="6">
        <f t="shared" si="128"/>
        <v>57111</v>
      </c>
      <c r="DA18" s="78">
        <f t="shared" si="129"/>
        <v>51.724885700345155</v>
      </c>
      <c r="DB18" s="78">
        <f t="shared" si="130"/>
        <v>47.99110527113761</v>
      </c>
      <c r="DC18" s="78">
        <f t="shared" si="131"/>
        <v>49.79249856143961</v>
      </c>
      <c r="DD18" s="5">
        <f>1116+2399</f>
        <v>3515</v>
      </c>
      <c r="DE18" s="5">
        <f>985+1440</f>
        <v>2425</v>
      </c>
      <c r="DF18" s="6">
        <f t="shared" si="55"/>
        <v>5940</v>
      </c>
      <c r="DG18" s="5">
        <f>411+633</f>
        <v>1044</v>
      </c>
      <c r="DH18" s="5">
        <f>337+415</f>
        <v>752</v>
      </c>
      <c r="DI18" s="6">
        <f t="shared" si="56"/>
        <v>1796</v>
      </c>
      <c r="DJ18" s="63"/>
      <c r="DK18" s="63"/>
      <c r="DL18" s="61"/>
      <c r="DM18" s="6">
        <f t="shared" si="57"/>
        <v>1044</v>
      </c>
      <c r="DN18" s="6">
        <f t="shared" si="58"/>
        <v>752</v>
      </c>
      <c r="DO18" s="6">
        <f t="shared" si="133"/>
        <v>1796</v>
      </c>
      <c r="DP18" s="78">
        <f t="shared" si="134"/>
        <v>29.701280227596015</v>
      </c>
      <c r="DQ18" s="78">
        <f t="shared" si="135"/>
        <v>31.01030927835052</v>
      </c>
      <c r="DR18" s="78">
        <f t="shared" si="136"/>
        <v>30.23569023569024</v>
      </c>
      <c r="DS18" s="6">
        <f t="shared" si="60"/>
        <v>58852</v>
      </c>
      <c r="DT18" s="6">
        <f t="shared" si="61"/>
        <v>61786</v>
      </c>
      <c r="DU18" s="6">
        <f t="shared" si="62"/>
        <v>120638</v>
      </c>
      <c r="DV18" s="6">
        <f t="shared" si="63"/>
        <v>29667</v>
      </c>
      <c r="DW18" s="6">
        <f t="shared" si="64"/>
        <v>29240</v>
      </c>
      <c r="DX18" s="6">
        <f t="shared" si="65"/>
        <v>58907</v>
      </c>
      <c r="DY18" s="60">
        <f t="shared" si="137"/>
        <v>0</v>
      </c>
      <c r="DZ18" s="60">
        <f t="shared" si="138"/>
        <v>0</v>
      </c>
      <c r="EA18" s="60">
        <f t="shared" si="66"/>
        <v>0</v>
      </c>
      <c r="EB18" s="6">
        <f t="shared" si="67"/>
        <v>29667</v>
      </c>
      <c r="EC18" s="6">
        <f t="shared" si="68"/>
        <v>29240</v>
      </c>
      <c r="ED18" s="6">
        <f t="shared" si="139"/>
        <v>58907</v>
      </c>
      <c r="EE18" s="78">
        <f t="shared" si="140"/>
        <v>50.40950180112825</v>
      </c>
      <c r="EF18" s="78">
        <f t="shared" si="141"/>
        <v>47.324636649079075</v>
      </c>
      <c r="EG18" s="78">
        <f t="shared" si="142"/>
        <v>48.82955619290771</v>
      </c>
      <c r="EH18" s="79">
        <f t="shared" si="143"/>
        <v>118112</v>
      </c>
      <c r="EI18" s="79">
        <f t="shared" si="144"/>
        <v>117846</v>
      </c>
      <c r="EJ18" s="79">
        <f t="shared" si="145"/>
        <v>235958</v>
      </c>
      <c r="EK18" s="60"/>
      <c r="EL18" s="60"/>
      <c r="EM18" s="60"/>
      <c r="EN18" s="60"/>
      <c r="EO18" s="60"/>
      <c r="EP18" s="60"/>
      <c r="EQ18" s="82"/>
      <c r="ER18" s="82"/>
      <c r="ES18" s="82"/>
      <c r="ET18" s="82"/>
      <c r="EU18" s="82"/>
      <c r="EV18" s="82"/>
      <c r="EW18" s="79">
        <f t="shared" si="79"/>
        <v>16829</v>
      </c>
      <c r="EX18" s="79">
        <f t="shared" si="80"/>
        <v>16130</v>
      </c>
      <c r="EY18" s="79">
        <f t="shared" si="81"/>
        <v>32959</v>
      </c>
      <c r="EZ18" s="60"/>
      <c r="FA18" s="60"/>
      <c r="FB18" s="60"/>
      <c r="FC18" s="60"/>
      <c r="FD18" s="60"/>
      <c r="FE18" s="60"/>
      <c r="FF18" s="82"/>
      <c r="FG18" s="82"/>
      <c r="FH18" s="82"/>
      <c r="FI18" s="82"/>
      <c r="FJ18" s="82"/>
      <c r="FK18" s="82"/>
      <c r="FL18" s="79">
        <f t="shared" si="90"/>
        <v>29667</v>
      </c>
      <c r="FM18" s="79">
        <f t="shared" si="91"/>
        <v>29240</v>
      </c>
      <c r="FN18" s="79">
        <f t="shared" si="92"/>
        <v>58907</v>
      </c>
      <c r="FO18" s="60"/>
      <c r="FP18" s="60"/>
      <c r="FQ18" s="60"/>
      <c r="FR18" s="60"/>
      <c r="FS18" s="60"/>
      <c r="FT18" s="60"/>
      <c r="FU18" s="82"/>
      <c r="FV18" s="82"/>
      <c r="FW18" s="82"/>
      <c r="FX18" s="82"/>
      <c r="FY18" s="82"/>
      <c r="FZ18" s="82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  <c r="IR18" s="14"/>
      <c r="IS18" s="14"/>
      <c r="IT18" s="14"/>
      <c r="IU18" s="14"/>
      <c r="IV18" s="14"/>
    </row>
    <row r="19" spans="1:256" s="31" customFormat="1" ht="33" customHeight="1">
      <c r="A19" s="3">
        <v>10</v>
      </c>
      <c r="B19" s="119" t="s">
        <v>87</v>
      </c>
      <c r="C19" s="63"/>
      <c r="D19" s="63"/>
      <c r="E19" s="91">
        <f t="shared" si="101"/>
        <v>0</v>
      </c>
      <c r="F19" s="63"/>
      <c r="G19" s="63"/>
      <c r="H19" s="60"/>
      <c r="I19" s="63"/>
      <c r="J19" s="63"/>
      <c r="K19" s="62">
        <f t="shared" si="102"/>
        <v>0</v>
      </c>
      <c r="L19" s="63">
        <f t="shared" si="103"/>
        <v>0</v>
      </c>
      <c r="M19" s="63">
        <f t="shared" si="104"/>
        <v>0</v>
      </c>
      <c r="N19" s="63">
        <f t="shared" si="105"/>
        <v>0</v>
      </c>
      <c r="O19" s="82"/>
      <c r="P19" s="82"/>
      <c r="Q19" s="82"/>
      <c r="R19" s="5">
        <v>277</v>
      </c>
      <c r="S19" s="5">
        <v>193</v>
      </c>
      <c r="T19" s="6">
        <f t="shared" si="114"/>
        <v>470</v>
      </c>
      <c r="U19" s="5">
        <v>93</v>
      </c>
      <c r="V19" s="5">
        <v>93</v>
      </c>
      <c r="W19" s="6">
        <f t="shared" si="28"/>
        <v>186</v>
      </c>
      <c r="X19" s="5">
        <v>42</v>
      </c>
      <c r="Y19" s="5">
        <v>33</v>
      </c>
      <c r="Z19" s="6">
        <f t="shared" si="29"/>
        <v>75</v>
      </c>
      <c r="AA19" s="5">
        <f t="shared" si="106"/>
        <v>135</v>
      </c>
      <c r="AB19" s="5">
        <f t="shared" si="107"/>
        <v>126</v>
      </c>
      <c r="AC19" s="5">
        <f t="shared" si="108"/>
        <v>261</v>
      </c>
      <c r="AD19" s="78">
        <f>IF(R19=0,"",AA19/R19*100)</f>
        <v>48.73646209386281</v>
      </c>
      <c r="AE19" s="78">
        <f>IF(S19=0,"",AB19/S19*100)</f>
        <v>65.28497409326425</v>
      </c>
      <c r="AF19" s="78">
        <f>IF(T19=0,"",AC19/T19*100)</f>
        <v>55.53191489361702</v>
      </c>
      <c r="AG19" s="6">
        <f>C19+R19</f>
        <v>277</v>
      </c>
      <c r="AH19" s="6">
        <f>D19+S19</f>
        <v>193</v>
      </c>
      <c r="AI19" s="6">
        <f>AG19+AH19</f>
        <v>470</v>
      </c>
      <c r="AJ19" s="6">
        <f>F19+U19</f>
        <v>93</v>
      </c>
      <c r="AK19" s="6">
        <f>G19+V19</f>
        <v>93</v>
      </c>
      <c r="AL19" s="6">
        <f>AJ19+AK19</f>
        <v>186</v>
      </c>
      <c r="AM19" s="6">
        <f>I19+X19</f>
        <v>42</v>
      </c>
      <c r="AN19" s="6">
        <f>J19+Y19</f>
        <v>33</v>
      </c>
      <c r="AO19" s="6">
        <f>AM19+AN19</f>
        <v>75</v>
      </c>
      <c r="AP19" s="6">
        <f>SUM(AJ19,AM19)</f>
        <v>135</v>
      </c>
      <c r="AQ19" s="6">
        <f>SUM(AK19,AN19)</f>
        <v>126</v>
      </c>
      <c r="AR19" s="6">
        <f>SUM(AP19,AQ19)</f>
        <v>261</v>
      </c>
      <c r="AS19" s="78">
        <f>IF(AG19=0,"",AP19/AG19*100)</f>
        <v>48.73646209386281</v>
      </c>
      <c r="AT19" s="78">
        <f>IF(AH19=0,"",AQ19/AH19*100)</f>
        <v>65.28497409326425</v>
      </c>
      <c r="AU19" s="78">
        <f>IF(AI19=0,"",AR19/AI19*100)</f>
        <v>55.53191489361702</v>
      </c>
      <c r="AV19" s="63"/>
      <c r="AW19" s="63"/>
      <c r="AX19" s="60">
        <f t="shared" si="38"/>
        <v>0</v>
      </c>
      <c r="AY19" s="63"/>
      <c r="AZ19" s="63"/>
      <c r="BA19" s="60">
        <f t="shared" si="39"/>
        <v>0</v>
      </c>
      <c r="BB19" s="63"/>
      <c r="BC19" s="63"/>
      <c r="BD19" s="60">
        <f t="shared" si="109"/>
        <v>0</v>
      </c>
      <c r="BE19" s="63">
        <f t="shared" si="110"/>
        <v>0</v>
      </c>
      <c r="BF19" s="63">
        <f t="shared" si="111"/>
        <v>0</v>
      </c>
      <c r="BG19" s="60">
        <f t="shared" si="112"/>
        <v>0</v>
      </c>
      <c r="BH19" s="82"/>
      <c r="BI19" s="82"/>
      <c r="BJ19" s="82"/>
      <c r="BK19" s="63"/>
      <c r="BL19" s="63"/>
      <c r="BM19" s="60">
        <f t="shared" si="120"/>
        <v>0</v>
      </c>
      <c r="BN19" s="63"/>
      <c r="BO19" s="63"/>
      <c r="BP19" s="60">
        <f t="shared" si="41"/>
        <v>0</v>
      </c>
      <c r="BQ19" s="63"/>
      <c r="BR19" s="63"/>
      <c r="BS19" s="60">
        <f t="shared" si="42"/>
        <v>0</v>
      </c>
      <c r="BT19" s="63">
        <f t="shared" si="121"/>
        <v>0</v>
      </c>
      <c r="BU19" s="63">
        <f t="shared" si="122"/>
        <v>0</v>
      </c>
      <c r="BV19" s="60">
        <f t="shared" si="123"/>
        <v>0</v>
      </c>
      <c r="BW19" s="82"/>
      <c r="BX19" s="82"/>
      <c r="BY19" s="82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82"/>
      <c r="CM19" s="82"/>
      <c r="CN19" s="82"/>
      <c r="CO19" s="63"/>
      <c r="CP19" s="63"/>
      <c r="CQ19" s="60">
        <f t="shared" si="113"/>
        <v>0</v>
      </c>
      <c r="CR19" s="63"/>
      <c r="CS19" s="63"/>
      <c r="CT19" s="60"/>
      <c r="CU19" s="63"/>
      <c r="CV19" s="63"/>
      <c r="CW19" s="60"/>
      <c r="CX19" s="60"/>
      <c r="CY19" s="60"/>
      <c r="CZ19" s="60"/>
      <c r="DA19" s="82"/>
      <c r="DB19" s="82"/>
      <c r="DC19" s="82"/>
      <c r="DD19" s="63"/>
      <c r="DE19" s="63"/>
      <c r="DF19" s="60"/>
      <c r="DG19" s="63"/>
      <c r="DH19" s="63"/>
      <c r="DI19" s="60"/>
      <c r="DJ19" s="63"/>
      <c r="DK19" s="63"/>
      <c r="DL19" s="61"/>
      <c r="DM19" s="60"/>
      <c r="DN19" s="60"/>
      <c r="DO19" s="60"/>
      <c r="DP19" s="82"/>
      <c r="DQ19" s="82"/>
      <c r="DR19" s="82"/>
      <c r="DS19" s="60"/>
      <c r="DT19" s="60"/>
      <c r="DU19" s="60"/>
      <c r="DV19" s="60"/>
      <c r="DW19" s="60"/>
      <c r="DX19" s="60"/>
      <c r="DY19" s="60"/>
      <c r="DZ19" s="60"/>
      <c r="EA19" s="60"/>
      <c r="EB19" s="60"/>
      <c r="EC19" s="60"/>
      <c r="ED19" s="60"/>
      <c r="EE19" s="82"/>
      <c r="EF19" s="82"/>
      <c r="EG19" s="82"/>
      <c r="EH19" s="79">
        <f>AP19</f>
        <v>135</v>
      </c>
      <c r="EI19" s="79">
        <f>AQ19</f>
        <v>126</v>
      </c>
      <c r="EJ19" s="79">
        <f>AR19</f>
        <v>261</v>
      </c>
      <c r="EK19" s="60"/>
      <c r="EL19" s="60"/>
      <c r="EM19" s="60"/>
      <c r="EN19" s="60"/>
      <c r="EO19" s="60"/>
      <c r="EP19" s="60"/>
      <c r="EQ19" s="82"/>
      <c r="ER19" s="82"/>
      <c r="ES19" s="82"/>
      <c r="ET19" s="82"/>
      <c r="EU19" s="82"/>
      <c r="EV19" s="82"/>
      <c r="EW19" s="60"/>
      <c r="EX19" s="60"/>
      <c r="EY19" s="60"/>
      <c r="EZ19" s="60"/>
      <c r="FA19" s="60"/>
      <c r="FB19" s="60"/>
      <c r="FC19" s="60"/>
      <c r="FD19" s="60"/>
      <c r="FE19" s="60"/>
      <c r="FF19" s="82"/>
      <c r="FG19" s="82"/>
      <c r="FH19" s="82"/>
      <c r="FI19" s="82"/>
      <c r="FJ19" s="82"/>
      <c r="FK19" s="82"/>
      <c r="FL19" s="60"/>
      <c r="FM19" s="60"/>
      <c r="FN19" s="60"/>
      <c r="FO19" s="60"/>
      <c r="FP19" s="60"/>
      <c r="FQ19" s="60"/>
      <c r="FR19" s="60"/>
      <c r="FS19" s="60"/>
      <c r="FT19" s="60"/>
      <c r="FU19" s="82"/>
      <c r="FV19" s="82"/>
      <c r="FW19" s="82"/>
      <c r="FX19" s="82"/>
      <c r="FY19" s="82"/>
      <c r="FZ19" s="82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  <c r="IO19" s="14"/>
      <c r="IP19" s="14"/>
      <c r="IQ19" s="14"/>
      <c r="IR19" s="14"/>
      <c r="IS19" s="14"/>
      <c r="IT19" s="14"/>
      <c r="IU19" s="14"/>
      <c r="IV19" s="14"/>
    </row>
    <row r="20" spans="1:182" ht="29.25" customHeight="1">
      <c r="A20" s="3">
        <v>11</v>
      </c>
      <c r="B20" s="119" t="s">
        <v>49</v>
      </c>
      <c r="C20" s="5">
        <v>322</v>
      </c>
      <c r="D20" s="5">
        <v>175</v>
      </c>
      <c r="E20" s="77">
        <f t="shared" si="101"/>
        <v>497</v>
      </c>
      <c r="F20" s="5">
        <v>284</v>
      </c>
      <c r="G20" s="5">
        <v>149</v>
      </c>
      <c r="H20" s="6">
        <f>F20+G20</f>
        <v>433</v>
      </c>
      <c r="I20" s="5">
        <v>17</v>
      </c>
      <c r="J20" s="5">
        <v>20</v>
      </c>
      <c r="K20" s="7">
        <f t="shared" si="102"/>
        <v>37</v>
      </c>
      <c r="L20" s="5">
        <f t="shared" si="103"/>
        <v>301</v>
      </c>
      <c r="M20" s="5">
        <f t="shared" si="104"/>
        <v>169</v>
      </c>
      <c r="N20" s="5">
        <f t="shared" si="105"/>
        <v>470</v>
      </c>
      <c r="O20" s="78">
        <f t="shared" si="26"/>
        <v>93.47826086956522</v>
      </c>
      <c r="P20" s="78">
        <f t="shared" si="26"/>
        <v>96.57142857142857</v>
      </c>
      <c r="Q20" s="78">
        <f t="shared" si="26"/>
        <v>94.56740442655935</v>
      </c>
      <c r="R20" s="5">
        <v>20</v>
      </c>
      <c r="S20" s="5">
        <v>32</v>
      </c>
      <c r="T20" s="6">
        <f t="shared" si="114"/>
        <v>52</v>
      </c>
      <c r="U20" s="5">
        <v>14</v>
      </c>
      <c r="V20" s="5">
        <v>25</v>
      </c>
      <c r="W20" s="6">
        <f t="shared" si="28"/>
        <v>39</v>
      </c>
      <c r="X20" s="4">
        <v>1</v>
      </c>
      <c r="Y20" s="5">
        <v>0</v>
      </c>
      <c r="Z20" s="6">
        <f t="shared" si="29"/>
        <v>1</v>
      </c>
      <c r="AA20" s="5">
        <f t="shared" si="106"/>
        <v>15</v>
      </c>
      <c r="AB20" s="5">
        <f t="shared" si="107"/>
        <v>25</v>
      </c>
      <c r="AC20" s="5">
        <f t="shared" si="108"/>
        <v>40</v>
      </c>
      <c r="AD20" s="78">
        <f t="shared" si="115"/>
        <v>75</v>
      </c>
      <c r="AE20" s="78">
        <f t="shared" si="115"/>
        <v>78.125</v>
      </c>
      <c r="AF20" s="78">
        <f t="shared" si="115"/>
        <v>76.92307692307693</v>
      </c>
      <c r="AG20" s="6">
        <f t="shared" si="31"/>
        <v>342</v>
      </c>
      <c r="AH20" s="6">
        <f t="shared" si="31"/>
        <v>207</v>
      </c>
      <c r="AI20" s="6">
        <f t="shared" si="32"/>
        <v>549</v>
      </c>
      <c r="AJ20" s="6">
        <f t="shared" si="33"/>
        <v>298</v>
      </c>
      <c r="AK20" s="6">
        <f t="shared" si="33"/>
        <v>174</v>
      </c>
      <c r="AL20" s="6">
        <f t="shared" si="34"/>
        <v>472</v>
      </c>
      <c r="AM20" s="6">
        <f t="shared" si="116"/>
        <v>18</v>
      </c>
      <c r="AN20" s="6">
        <f t="shared" si="116"/>
        <v>20</v>
      </c>
      <c r="AO20" s="6">
        <f t="shared" si="35"/>
        <v>38</v>
      </c>
      <c r="AP20" s="5">
        <f t="shared" si="36"/>
        <v>316</v>
      </c>
      <c r="AQ20" s="5">
        <f t="shared" si="36"/>
        <v>194</v>
      </c>
      <c r="AR20" s="6">
        <f t="shared" si="117"/>
        <v>510</v>
      </c>
      <c r="AS20" s="78">
        <f t="shared" si="118"/>
        <v>92.39766081871345</v>
      </c>
      <c r="AT20" s="78">
        <f t="shared" si="118"/>
        <v>93.71980676328504</v>
      </c>
      <c r="AU20" s="78">
        <f t="shared" si="118"/>
        <v>92.89617486338798</v>
      </c>
      <c r="AV20" s="52">
        <v>28</v>
      </c>
      <c r="AW20" s="52">
        <v>21</v>
      </c>
      <c r="AX20" s="6">
        <f t="shared" si="38"/>
        <v>49</v>
      </c>
      <c r="AY20" s="52">
        <v>22</v>
      </c>
      <c r="AZ20" s="52">
        <v>18</v>
      </c>
      <c r="BA20" s="6">
        <f t="shared" si="39"/>
        <v>40</v>
      </c>
      <c r="BB20" s="4">
        <v>4</v>
      </c>
      <c r="BC20" s="4">
        <v>2</v>
      </c>
      <c r="BD20" s="6">
        <f t="shared" si="109"/>
        <v>6</v>
      </c>
      <c r="BE20" s="5">
        <f t="shared" si="110"/>
        <v>26</v>
      </c>
      <c r="BF20" s="5">
        <f t="shared" si="111"/>
        <v>20</v>
      </c>
      <c r="BG20" s="6">
        <f t="shared" si="112"/>
        <v>46</v>
      </c>
      <c r="BH20" s="78">
        <f t="shared" si="119"/>
        <v>92.85714285714286</v>
      </c>
      <c r="BI20" s="78">
        <f t="shared" si="119"/>
        <v>95.23809523809523</v>
      </c>
      <c r="BJ20" s="78">
        <f t="shared" si="119"/>
        <v>93.87755102040816</v>
      </c>
      <c r="BK20" s="63"/>
      <c r="BL20" s="63"/>
      <c r="BM20" s="60">
        <f t="shared" si="120"/>
        <v>0</v>
      </c>
      <c r="BN20" s="63"/>
      <c r="BO20" s="63"/>
      <c r="BP20" s="60">
        <f t="shared" si="41"/>
        <v>0</v>
      </c>
      <c r="BQ20" s="63"/>
      <c r="BR20" s="63"/>
      <c r="BS20" s="60">
        <f t="shared" si="42"/>
        <v>0</v>
      </c>
      <c r="BT20" s="63">
        <f t="shared" si="121"/>
        <v>0</v>
      </c>
      <c r="BU20" s="63">
        <f t="shared" si="122"/>
        <v>0</v>
      </c>
      <c r="BV20" s="60">
        <f t="shared" si="123"/>
        <v>0</v>
      </c>
      <c r="BW20" s="82">
        <f t="shared" si="124"/>
      </c>
      <c r="BX20" s="82">
        <f t="shared" si="124"/>
      </c>
      <c r="BY20" s="82">
        <f t="shared" si="124"/>
      </c>
      <c r="BZ20" s="6">
        <f t="shared" si="44"/>
        <v>28</v>
      </c>
      <c r="CA20" s="6">
        <f t="shared" si="44"/>
        <v>21</v>
      </c>
      <c r="CB20" s="6">
        <f t="shared" si="45"/>
        <v>49</v>
      </c>
      <c r="CC20" s="6">
        <f t="shared" si="46"/>
        <v>22</v>
      </c>
      <c r="CD20" s="6">
        <f t="shared" si="46"/>
        <v>18</v>
      </c>
      <c r="CE20" s="6">
        <f t="shared" si="47"/>
        <v>40</v>
      </c>
      <c r="CF20" s="6">
        <f t="shared" si="125"/>
        <v>4</v>
      </c>
      <c r="CG20" s="6">
        <f t="shared" si="125"/>
        <v>2</v>
      </c>
      <c r="CH20" s="6">
        <f t="shared" si="48"/>
        <v>6</v>
      </c>
      <c r="CI20" s="5">
        <f t="shared" si="49"/>
        <v>26</v>
      </c>
      <c r="CJ20" s="5">
        <f t="shared" si="49"/>
        <v>20</v>
      </c>
      <c r="CK20" s="6">
        <f t="shared" si="126"/>
        <v>46</v>
      </c>
      <c r="CL20" s="78">
        <f t="shared" si="127"/>
        <v>92.85714285714286</v>
      </c>
      <c r="CM20" s="78">
        <f t="shared" si="127"/>
        <v>95.23809523809523</v>
      </c>
      <c r="CN20" s="78">
        <f t="shared" si="127"/>
        <v>93.87755102040816</v>
      </c>
      <c r="CO20" s="5">
        <v>184</v>
      </c>
      <c r="CP20" s="5">
        <v>107</v>
      </c>
      <c r="CQ20" s="6">
        <f t="shared" si="113"/>
        <v>291</v>
      </c>
      <c r="CR20" s="5">
        <v>165</v>
      </c>
      <c r="CS20" s="5">
        <v>96</v>
      </c>
      <c r="CT20" s="6">
        <f t="shared" si="146"/>
        <v>261</v>
      </c>
      <c r="CU20" s="5">
        <v>14</v>
      </c>
      <c r="CV20" s="5">
        <v>8</v>
      </c>
      <c r="CW20" s="6">
        <f t="shared" si="51"/>
        <v>22</v>
      </c>
      <c r="CX20" s="5">
        <f t="shared" si="52"/>
        <v>179</v>
      </c>
      <c r="CY20" s="5">
        <f t="shared" si="53"/>
        <v>104</v>
      </c>
      <c r="CZ20" s="6">
        <f t="shared" si="128"/>
        <v>283</v>
      </c>
      <c r="DA20" s="78">
        <f t="shared" si="129"/>
        <v>97.28260869565217</v>
      </c>
      <c r="DB20" s="78">
        <f t="shared" si="130"/>
        <v>97.19626168224299</v>
      </c>
      <c r="DC20" s="78">
        <f t="shared" si="131"/>
        <v>97.2508591065292</v>
      </c>
      <c r="DD20" s="5">
        <v>22</v>
      </c>
      <c r="DE20" s="5">
        <v>20</v>
      </c>
      <c r="DF20" s="6">
        <f t="shared" si="55"/>
        <v>42</v>
      </c>
      <c r="DG20" s="5">
        <v>10</v>
      </c>
      <c r="DH20" s="5">
        <v>12</v>
      </c>
      <c r="DI20" s="6">
        <f t="shared" si="56"/>
        <v>22</v>
      </c>
      <c r="DJ20" s="68">
        <v>6</v>
      </c>
      <c r="DK20" s="68">
        <v>5</v>
      </c>
      <c r="DL20" s="69">
        <f t="shared" si="132"/>
        <v>11</v>
      </c>
      <c r="DM20" s="5">
        <f t="shared" si="57"/>
        <v>16</v>
      </c>
      <c r="DN20" s="5">
        <f t="shared" si="58"/>
        <v>17</v>
      </c>
      <c r="DO20" s="6">
        <f t="shared" si="133"/>
        <v>33</v>
      </c>
      <c r="DP20" s="78">
        <f t="shared" si="134"/>
        <v>72.72727272727273</v>
      </c>
      <c r="DQ20" s="78">
        <f t="shared" si="135"/>
        <v>85</v>
      </c>
      <c r="DR20" s="78">
        <f t="shared" si="136"/>
        <v>78.57142857142857</v>
      </c>
      <c r="DS20" s="6">
        <f t="shared" si="60"/>
        <v>206</v>
      </c>
      <c r="DT20" s="6">
        <f t="shared" si="61"/>
        <v>127</v>
      </c>
      <c r="DU20" s="6">
        <f t="shared" si="62"/>
        <v>333</v>
      </c>
      <c r="DV20" s="6">
        <f t="shared" si="63"/>
        <v>175</v>
      </c>
      <c r="DW20" s="6">
        <f t="shared" si="64"/>
        <v>108</v>
      </c>
      <c r="DX20" s="6">
        <f t="shared" si="65"/>
        <v>283</v>
      </c>
      <c r="DY20" s="6">
        <f t="shared" si="137"/>
        <v>20</v>
      </c>
      <c r="DZ20" s="6">
        <f t="shared" si="138"/>
        <v>13</v>
      </c>
      <c r="EA20" s="6">
        <f t="shared" si="66"/>
        <v>33</v>
      </c>
      <c r="EB20" s="5">
        <f t="shared" si="67"/>
        <v>195</v>
      </c>
      <c r="EC20" s="5">
        <f t="shared" si="68"/>
        <v>121</v>
      </c>
      <c r="ED20" s="6">
        <f t="shared" si="139"/>
        <v>316</v>
      </c>
      <c r="EE20" s="78">
        <f t="shared" si="140"/>
        <v>94.66019417475728</v>
      </c>
      <c r="EF20" s="78">
        <f t="shared" si="141"/>
        <v>95.2755905511811</v>
      </c>
      <c r="EG20" s="78">
        <f t="shared" si="142"/>
        <v>94.8948948948949</v>
      </c>
      <c r="EH20" s="79">
        <f t="shared" si="143"/>
        <v>316</v>
      </c>
      <c r="EI20" s="79">
        <f t="shared" si="144"/>
        <v>194</v>
      </c>
      <c r="EJ20" s="79">
        <f t="shared" si="145"/>
        <v>510</v>
      </c>
      <c r="EK20" s="60"/>
      <c r="EL20" s="60"/>
      <c r="EM20" s="60">
        <f t="shared" si="71"/>
        <v>0</v>
      </c>
      <c r="EN20" s="92">
        <v>80</v>
      </c>
      <c r="EO20" s="92">
        <v>49</v>
      </c>
      <c r="EP20" s="79">
        <f>EN20+EO20</f>
        <v>129</v>
      </c>
      <c r="EQ20" s="82">
        <f t="shared" si="73"/>
        <v>0</v>
      </c>
      <c r="ER20" s="82">
        <f t="shared" si="74"/>
        <v>0</v>
      </c>
      <c r="ES20" s="82">
        <f t="shared" si="75"/>
        <v>0</v>
      </c>
      <c r="ET20" s="93">
        <f t="shared" si="76"/>
        <v>25.31645569620253</v>
      </c>
      <c r="EU20" s="93">
        <f t="shared" si="77"/>
        <v>25.257731958762886</v>
      </c>
      <c r="EV20" s="85">
        <f t="shared" si="78"/>
        <v>25.294117647058826</v>
      </c>
      <c r="EW20" s="79">
        <f t="shared" si="79"/>
        <v>26</v>
      </c>
      <c r="EX20" s="79">
        <f t="shared" si="80"/>
        <v>20</v>
      </c>
      <c r="EY20" s="79">
        <f t="shared" si="81"/>
        <v>46</v>
      </c>
      <c r="EZ20" s="60"/>
      <c r="FA20" s="60"/>
      <c r="FB20" s="60">
        <f t="shared" si="82"/>
        <v>0</v>
      </c>
      <c r="FC20" s="92">
        <v>5</v>
      </c>
      <c r="FD20" s="92">
        <v>4</v>
      </c>
      <c r="FE20" s="79">
        <f>FC20+FD20</f>
        <v>9</v>
      </c>
      <c r="FF20" s="82">
        <f t="shared" si="84"/>
        <v>0</v>
      </c>
      <c r="FG20" s="82">
        <f t="shared" si="85"/>
        <v>0</v>
      </c>
      <c r="FH20" s="82">
        <f t="shared" si="86"/>
        <v>0</v>
      </c>
      <c r="FI20" s="93">
        <f t="shared" si="87"/>
        <v>19.23076923076923</v>
      </c>
      <c r="FJ20" s="93">
        <f t="shared" si="88"/>
        <v>20</v>
      </c>
      <c r="FK20" s="85">
        <f t="shared" si="89"/>
        <v>19.565217391304348</v>
      </c>
      <c r="FL20" s="79">
        <f t="shared" si="90"/>
        <v>195</v>
      </c>
      <c r="FM20" s="79">
        <f t="shared" si="91"/>
        <v>121</v>
      </c>
      <c r="FN20" s="79">
        <f t="shared" si="92"/>
        <v>316</v>
      </c>
      <c r="FO20" s="60"/>
      <c r="FP20" s="60"/>
      <c r="FQ20" s="60">
        <f t="shared" si="93"/>
        <v>0</v>
      </c>
      <c r="FR20" s="92">
        <v>42</v>
      </c>
      <c r="FS20" s="92">
        <v>34</v>
      </c>
      <c r="FT20" s="79">
        <f>FR20+FS20</f>
        <v>76</v>
      </c>
      <c r="FU20" s="82">
        <f t="shared" si="95"/>
        <v>0</v>
      </c>
      <c r="FV20" s="82">
        <f t="shared" si="96"/>
        <v>0</v>
      </c>
      <c r="FW20" s="82">
        <f t="shared" si="97"/>
        <v>0</v>
      </c>
      <c r="FX20" s="93">
        <f t="shared" si="98"/>
        <v>21.53846153846154</v>
      </c>
      <c r="FY20" s="93">
        <f t="shared" si="99"/>
        <v>28.09917355371901</v>
      </c>
      <c r="FZ20" s="85">
        <f t="shared" si="100"/>
        <v>24.050632911392405</v>
      </c>
    </row>
    <row r="21" spans="1:256" ht="30.75" customHeight="1">
      <c r="A21" s="3">
        <v>12</v>
      </c>
      <c r="B21" s="119" t="s">
        <v>50</v>
      </c>
      <c r="C21" s="5">
        <v>7443</v>
      </c>
      <c r="D21" s="5">
        <v>6735</v>
      </c>
      <c r="E21" s="77">
        <f t="shared" si="101"/>
        <v>14178</v>
      </c>
      <c r="F21" s="5">
        <v>5570</v>
      </c>
      <c r="G21" s="5">
        <v>4905</v>
      </c>
      <c r="H21" s="6">
        <f t="shared" si="27"/>
        <v>10475</v>
      </c>
      <c r="I21" s="5">
        <v>412</v>
      </c>
      <c r="J21" s="5">
        <v>425</v>
      </c>
      <c r="K21" s="7">
        <f t="shared" si="102"/>
        <v>837</v>
      </c>
      <c r="L21" s="5">
        <f t="shared" si="103"/>
        <v>5982</v>
      </c>
      <c r="M21" s="5">
        <f t="shared" si="104"/>
        <v>5330</v>
      </c>
      <c r="N21" s="5">
        <f t="shared" si="105"/>
        <v>11312</v>
      </c>
      <c r="O21" s="78">
        <f t="shared" si="26"/>
        <v>80.3708182184603</v>
      </c>
      <c r="P21" s="78">
        <f t="shared" si="26"/>
        <v>79.1388270230141</v>
      </c>
      <c r="Q21" s="78">
        <f t="shared" si="26"/>
        <v>79.78558329806744</v>
      </c>
      <c r="R21" s="5">
        <v>753</v>
      </c>
      <c r="S21" s="5">
        <v>689</v>
      </c>
      <c r="T21" s="6">
        <f t="shared" si="114"/>
        <v>1442</v>
      </c>
      <c r="U21" s="5">
        <v>217</v>
      </c>
      <c r="V21" s="5">
        <v>218</v>
      </c>
      <c r="W21" s="6">
        <f t="shared" si="28"/>
        <v>435</v>
      </c>
      <c r="X21" s="63"/>
      <c r="Y21" s="61"/>
      <c r="Z21" s="60">
        <f t="shared" si="29"/>
        <v>0</v>
      </c>
      <c r="AA21" s="5">
        <f t="shared" si="106"/>
        <v>217</v>
      </c>
      <c r="AB21" s="5">
        <f t="shared" si="107"/>
        <v>218</v>
      </c>
      <c r="AC21" s="5">
        <f t="shared" si="108"/>
        <v>435</v>
      </c>
      <c r="AD21" s="78">
        <f t="shared" si="115"/>
        <v>28.818061088977426</v>
      </c>
      <c r="AE21" s="78">
        <f t="shared" si="115"/>
        <v>31.64005805515239</v>
      </c>
      <c r="AF21" s="78">
        <f t="shared" si="115"/>
        <v>30.166435506241328</v>
      </c>
      <c r="AG21" s="6">
        <f t="shared" si="31"/>
        <v>8196</v>
      </c>
      <c r="AH21" s="6">
        <f t="shared" si="31"/>
        <v>7424</v>
      </c>
      <c r="AI21" s="6">
        <f t="shared" si="32"/>
        <v>15620</v>
      </c>
      <c r="AJ21" s="6">
        <f t="shared" si="33"/>
        <v>5787</v>
      </c>
      <c r="AK21" s="6">
        <f t="shared" si="33"/>
        <v>5123</v>
      </c>
      <c r="AL21" s="6">
        <f t="shared" si="34"/>
        <v>10910</v>
      </c>
      <c r="AM21" s="6">
        <f t="shared" si="116"/>
        <v>412</v>
      </c>
      <c r="AN21" s="6">
        <f t="shared" si="116"/>
        <v>425</v>
      </c>
      <c r="AO21" s="6">
        <f t="shared" si="35"/>
        <v>837</v>
      </c>
      <c r="AP21" s="5">
        <f t="shared" si="36"/>
        <v>6199</v>
      </c>
      <c r="AQ21" s="5">
        <f t="shared" si="36"/>
        <v>5548</v>
      </c>
      <c r="AR21" s="6">
        <f t="shared" si="117"/>
        <v>11747</v>
      </c>
      <c r="AS21" s="78">
        <f t="shared" si="118"/>
        <v>75.63445583211322</v>
      </c>
      <c r="AT21" s="78">
        <f t="shared" si="118"/>
        <v>74.73060344827587</v>
      </c>
      <c r="AU21" s="78">
        <f t="shared" si="118"/>
        <v>75.20486555697823</v>
      </c>
      <c r="AV21" s="5">
        <v>86</v>
      </c>
      <c r="AW21" s="5">
        <v>84</v>
      </c>
      <c r="AX21" s="6">
        <f t="shared" si="38"/>
        <v>170</v>
      </c>
      <c r="AY21" s="5">
        <v>59</v>
      </c>
      <c r="AZ21" s="5">
        <v>48</v>
      </c>
      <c r="BA21" s="6">
        <f t="shared" si="39"/>
        <v>107</v>
      </c>
      <c r="BB21" s="5">
        <v>7</v>
      </c>
      <c r="BC21" s="5">
        <v>9</v>
      </c>
      <c r="BD21" s="6">
        <f t="shared" si="109"/>
        <v>16</v>
      </c>
      <c r="BE21" s="5">
        <f t="shared" si="110"/>
        <v>66</v>
      </c>
      <c r="BF21" s="5">
        <f t="shared" si="111"/>
        <v>57</v>
      </c>
      <c r="BG21" s="6">
        <f t="shared" si="112"/>
        <v>123</v>
      </c>
      <c r="BH21" s="78">
        <f t="shared" si="119"/>
        <v>76.74418604651163</v>
      </c>
      <c r="BI21" s="78">
        <f t="shared" si="119"/>
        <v>67.85714285714286</v>
      </c>
      <c r="BJ21" s="78">
        <f t="shared" si="119"/>
        <v>72.35294117647058</v>
      </c>
      <c r="BK21" s="5">
        <v>4</v>
      </c>
      <c r="BL21" s="5">
        <v>15</v>
      </c>
      <c r="BM21" s="6">
        <f t="shared" si="120"/>
        <v>19</v>
      </c>
      <c r="BN21" s="5">
        <v>0</v>
      </c>
      <c r="BO21" s="5">
        <v>2</v>
      </c>
      <c r="BP21" s="6">
        <f t="shared" si="41"/>
        <v>2</v>
      </c>
      <c r="BQ21" s="63"/>
      <c r="BR21" s="63"/>
      <c r="BS21" s="60">
        <f t="shared" si="42"/>
        <v>0</v>
      </c>
      <c r="BT21" s="5">
        <f t="shared" si="121"/>
        <v>0</v>
      </c>
      <c r="BU21" s="5">
        <f t="shared" si="122"/>
        <v>2</v>
      </c>
      <c r="BV21" s="6">
        <f t="shared" si="123"/>
        <v>2</v>
      </c>
      <c r="BW21" s="78">
        <f t="shared" si="124"/>
        <v>0</v>
      </c>
      <c r="BX21" s="78">
        <f t="shared" si="124"/>
        <v>13.333333333333334</v>
      </c>
      <c r="BY21" s="78">
        <f t="shared" si="124"/>
        <v>10.526315789473683</v>
      </c>
      <c r="BZ21" s="6">
        <f t="shared" si="44"/>
        <v>90</v>
      </c>
      <c r="CA21" s="6">
        <f t="shared" si="44"/>
        <v>99</v>
      </c>
      <c r="CB21" s="6">
        <f t="shared" si="45"/>
        <v>189</v>
      </c>
      <c r="CC21" s="6">
        <f t="shared" si="46"/>
        <v>59</v>
      </c>
      <c r="CD21" s="6">
        <f t="shared" si="46"/>
        <v>50</v>
      </c>
      <c r="CE21" s="6">
        <f t="shared" si="47"/>
        <v>109</v>
      </c>
      <c r="CF21" s="6">
        <f t="shared" si="125"/>
        <v>7</v>
      </c>
      <c r="CG21" s="6">
        <f t="shared" si="125"/>
        <v>9</v>
      </c>
      <c r="CH21" s="6">
        <f t="shared" si="48"/>
        <v>16</v>
      </c>
      <c r="CI21" s="5">
        <f t="shared" si="49"/>
        <v>66</v>
      </c>
      <c r="CJ21" s="5">
        <f t="shared" si="49"/>
        <v>59</v>
      </c>
      <c r="CK21" s="6">
        <f t="shared" si="126"/>
        <v>125</v>
      </c>
      <c r="CL21" s="78">
        <f t="shared" si="127"/>
        <v>73.33333333333333</v>
      </c>
      <c r="CM21" s="78">
        <f t="shared" si="127"/>
        <v>59.59595959595959</v>
      </c>
      <c r="CN21" s="78">
        <f t="shared" si="127"/>
        <v>66.13756613756614</v>
      </c>
      <c r="CO21" s="5">
        <v>575</v>
      </c>
      <c r="CP21" s="5">
        <v>576</v>
      </c>
      <c r="CQ21" s="6">
        <f t="shared" si="113"/>
        <v>1151</v>
      </c>
      <c r="CR21" s="5">
        <v>414</v>
      </c>
      <c r="CS21" s="5">
        <v>367</v>
      </c>
      <c r="CT21" s="6">
        <f t="shared" si="146"/>
        <v>781</v>
      </c>
      <c r="CU21" s="5">
        <v>36</v>
      </c>
      <c r="CV21" s="5">
        <v>39</v>
      </c>
      <c r="CW21" s="6">
        <f t="shared" si="51"/>
        <v>75</v>
      </c>
      <c r="CX21" s="5">
        <f t="shared" si="52"/>
        <v>450</v>
      </c>
      <c r="CY21" s="5">
        <f t="shared" si="53"/>
        <v>406</v>
      </c>
      <c r="CZ21" s="6">
        <f t="shared" si="128"/>
        <v>856</v>
      </c>
      <c r="DA21" s="78">
        <f t="shared" si="129"/>
        <v>78.26086956521739</v>
      </c>
      <c r="DB21" s="78">
        <f t="shared" si="130"/>
        <v>70.48611111111111</v>
      </c>
      <c r="DC21" s="78">
        <f t="shared" si="131"/>
        <v>74.37011294526499</v>
      </c>
      <c r="DD21" s="5">
        <v>52</v>
      </c>
      <c r="DE21" s="5">
        <v>54</v>
      </c>
      <c r="DF21" s="6">
        <f t="shared" si="55"/>
        <v>106</v>
      </c>
      <c r="DG21" s="5">
        <v>17</v>
      </c>
      <c r="DH21" s="5">
        <v>14</v>
      </c>
      <c r="DI21" s="6">
        <f t="shared" si="56"/>
        <v>31</v>
      </c>
      <c r="DJ21" s="4"/>
      <c r="DK21" s="4"/>
      <c r="DL21" s="4">
        <f t="shared" si="132"/>
        <v>0</v>
      </c>
      <c r="DM21" s="5">
        <f t="shared" si="57"/>
        <v>17</v>
      </c>
      <c r="DN21" s="5">
        <f t="shared" si="58"/>
        <v>14</v>
      </c>
      <c r="DO21" s="6">
        <f t="shared" si="133"/>
        <v>31</v>
      </c>
      <c r="DP21" s="78">
        <f t="shared" si="134"/>
        <v>32.69230769230769</v>
      </c>
      <c r="DQ21" s="78">
        <f t="shared" si="135"/>
        <v>25.925925925925924</v>
      </c>
      <c r="DR21" s="78">
        <f t="shared" si="136"/>
        <v>29.245283018867923</v>
      </c>
      <c r="DS21" s="6">
        <f t="shared" si="60"/>
        <v>627</v>
      </c>
      <c r="DT21" s="6">
        <f t="shared" si="61"/>
        <v>630</v>
      </c>
      <c r="DU21" s="6">
        <f t="shared" si="62"/>
        <v>1257</v>
      </c>
      <c r="DV21" s="6">
        <f t="shared" si="63"/>
        <v>431</v>
      </c>
      <c r="DW21" s="6">
        <f t="shared" si="64"/>
        <v>381</v>
      </c>
      <c r="DX21" s="6">
        <f t="shared" si="65"/>
        <v>812</v>
      </c>
      <c r="DY21" s="6">
        <f t="shared" si="137"/>
        <v>36</v>
      </c>
      <c r="DZ21" s="6">
        <f t="shared" si="138"/>
        <v>39</v>
      </c>
      <c r="EA21" s="6">
        <f t="shared" si="66"/>
        <v>75</v>
      </c>
      <c r="EB21" s="5">
        <f t="shared" si="67"/>
        <v>467</v>
      </c>
      <c r="EC21" s="5">
        <f t="shared" si="68"/>
        <v>420</v>
      </c>
      <c r="ED21" s="6">
        <f t="shared" si="139"/>
        <v>887</v>
      </c>
      <c r="EE21" s="78">
        <f t="shared" si="140"/>
        <v>74.48165869218501</v>
      </c>
      <c r="EF21" s="78">
        <f t="shared" si="141"/>
        <v>66.66666666666666</v>
      </c>
      <c r="EG21" s="78">
        <f t="shared" si="142"/>
        <v>70.5648369132856</v>
      </c>
      <c r="EH21" s="79">
        <f t="shared" si="143"/>
        <v>6199</v>
      </c>
      <c r="EI21" s="79">
        <f t="shared" si="144"/>
        <v>5548</v>
      </c>
      <c r="EJ21" s="79">
        <f t="shared" si="145"/>
        <v>11747</v>
      </c>
      <c r="EK21" s="89">
        <v>630</v>
      </c>
      <c r="EL21" s="89">
        <v>842</v>
      </c>
      <c r="EM21" s="79">
        <f t="shared" si="71"/>
        <v>1472</v>
      </c>
      <c r="EN21" s="79">
        <v>1168</v>
      </c>
      <c r="EO21" s="79">
        <v>1426</v>
      </c>
      <c r="EP21" s="79">
        <f t="shared" si="72"/>
        <v>2594</v>
      </c>
      <c r="EQ21" s="85">
        <f t="shared" si="73"/>
        <v>10.162929504758832</v>
      </c>
      <c r="ER21" s="85">
        <f t="shared" si="74"/>
        <v>15.176640230713772</v>
      </c>
      <c r="ES21" s="85">
        <f t="shared" si="75"/>
        <v>12.530858942708777</v>
      </c>
      <c r="ET21" s="85">
        <f t="shared" si="76"/>
        <v>18.841748669140184</v>
      </c>
      <c r="EU21" s="85">
        <f t="shared" si="77"/>
        <v>25.702956020187457</v>
      </c>
      <c r="EV21" s="85">
        <f t="shared" si="78"/>
        <v>22.082233761811526</v>
      </c>
      <c r="EW21" s="79">
        <f t="shared" si="79"/>
        <v>66</v>
      </c>
      <c r="EX21" s="79">
        <f t="shared" si="80"/>
        <v>59</v>
      </c>
      <c r="EY21" s="79">
        <f t="shared" si="81"/>
        <v>125</v>
      </c>
      <c r="EZ21" s="89">
        <v>3</v>
      </c>
      <c r="FA21" s="89">
        <v>2</v>
      </c>
      <c r="FB21" s="79">
        <f t="shared" si="82"/>
        <v>5</v>
      </c>
      <c r="FC21" s="79">
        <v>13</v>
      </c>
      <c r="FD21" s="79">
        <v>10</v>
      </c>
      <c r="FE21" s="79">
        <f t="shared" si="83"/>
        <v>23</v>
      </c>
      <c r="FF21" s="85">
        <f t="shared" si="84"/>
        <v>4.545454545454545</v>
      </c>
      <c r="FG21" s="85">
        <f t="shared" si="85"/>
        <v>3.3898305084745766</v>
      </c>
      <c r="FH21" s="85">
        <f t="shared" si="86"/>
        <v>4</v>
      </c>
      <c r="FI21" s="85">
        <f t="shared" si="87"/>
        <v>19.696969696969695</v>
      </c>
      <c r="FJ21" s="85">
        <f t="shared" si="88"/>
        <v>16.949152542372882</v>
      </c>
      <c r="FK21" s="85">
        <f t="shared" si="89"/>
        <v>18.4</v>
      </c>
      <c r="FL21" s="79">
        <f t="shared" si="90"/>
        <v>467</v>
      </c>
      <c r="FM21" s="79">
        <f t="shared" si="91"/>
        <v>420</v>
      </c>
      <c r="FN21" s="79">
        <f t="shared" si="92"/>
        <v>887</v>
      </c>
      <c r="FO21" s="89">
        <v>13</v>
      </c>
      <c r="FP21" s="89">
        <v>20</v>
      </c>
      <c r="FQ21" s="79">
        <f t="shared" si="93"/>
        <v>33</v>
      </c>
      <c r="FR21" s="79">
        <v>60</v>
      </c>
      <c r="FS21" s="79">
        <v>77</v>
      </c>
      <c r="FT21" s="79">
        <f t="shared" si="94"/>
        <v>137</v>
      </c>
      <c r="FU21" s="85">
        <f t="shared" si="95"/>
        <v>2.78372591006424</v>
      </c>
      <c r="FV21" s="85">
        <f t="shared" si="96"/>
        <v>4.761904761904762</v>
      </c>
      <c r="FW21" s="85">
        <f t="shared" si="97"/>
        <v>3.720405862457723</v>
      </c>
      <c r="FX21" s="85">
        <f t="shared" si="98"/>
        <v>12.847965738758031</v>
      </c>
      <c r="FY21" s="85">
        <f t="shared" si="99"/>
        <v>18.333333333333332</v>
      </c>
      <c r="FZ21" s="85">
        <f t="shared" si="100"/>
        <v>15.445321307779032</v>
      </c>
      <c r="GA21" s="133"/>
      <c r="GB21" s="133"/>
      <c r="GC21" s="133"/>
      <c r="GD21" s="133"/>
      <c r="GE21" s="133"/>
      <c r="GF21" s="133"/>
      <c r="GG21" s="133"/>
      <c r="GH21" s="133"/>
      <c r="GI21" s="133"/>
      <c r="GJ21" s="133"/>
      <c r="GK21" s="133"/>
      <c r="GL21" s="133"/>
      <c r="GM21" s="133"/>
      <c r="GN21" s="133"/>
      <c r="GO21" s="133"/>
      <c r="GP21" s="133"/>
      <c r="GQ21" s="133"/>
      <c r="GR21" s="133"/>
      <c r="GS21" s="133"/>
      <c r="GT21" s="133"/>
      <c r="GU21" s="133"/>
      <c r="GV21" s="133"/>
      <c r="GW21" s="133"/>
      <c r="GX21" s="133"/>
      <c r="GY21" s="133"/>
      <c r="GZ21" s="133"/>
      <c r="HA21" s="133"/>
      <c r="HB21" s="133"/>
      <c r="HC21" s="133"/>
      <c r="HD21" s="133"/>
      <c r="HE21" s="133"/>
      <c r="HF21" s="133"/>
      <c r="HG21" s="133"/>
      <c r="HH21" s="133"/>
      <c r="HI21" s="133"/>
      <c r="HJ21" s="133"/>
      <c r="HK21" s="133"/>
      <c r="HL21" s="133"/>
      <c r="HM21" s="133"/>
      <c r="HN21" s="133"/>
      <c r="HO21" s="133"/>
      <c r="HP21" s="133"/>
      <c r="HQ21" s="133"/>
      <c r="HR21" s="133"/>
      <c r="HS21" s="133"/>
      <c r="HT21" s="133"/>
      <c r="HU21" s="133"/>
      <c r="HV21" s="133"/>
      <c r="HW21" s="133"/>
      <c r="HX21" s="133"/>
      <c r="HY21" s="133"/>
      <c r="HZ21" s="133"/>
      <c r="IA21" s="133"/>
      <c r="IB21" s="133"/>
      <c r="IC21" s="133"/>
      <c r="ID21" s="133"/>
      <c r="IE21" s="133"/>
      <c r="IF21" s="133"/>
      <c r="IG21" s="133"/>
      <c r="IH21" s="133"/>
      <c r="II21" s="133"/>
      <c r="IJ21" s="133"/>
      <c r="IK21" s="133"/>
      <c r="IL21" s="133"/>
      <c r="IM21" s="133"/>
      <c r="IN21" s="133"/>
      <c r="IO21" s="133"/>
      <c r="IP21" s="133"/>
      <c r="IQ21" s="133"/>
      <c r="IR21" s="133"/>
      <c r="IS21" s="133"/>
      <c r="IT21" s="133"/>
      <c r="IU21" s="133"/>
      <c r="IV21" s="133"/>
    </row>
    <row r="22" spans="1:182" ht="33" customHeight="1">
      <c r="A22" s="3">
        <v>13</v>
      </c>
      <c r="B22" s="119" t="s">
        <v>51</v>
      </c>
      <c r="C22" s="5">
        <v>477200</v>
      </c>
      <c r="D22" s="5">
        <v>304913</v>
      </c>
      <c r="E22" s="77">
        <f t="shared" si="101"/>
        <v>782113</v>
      </c>
      <c r="F22" s="5">
        <v>342332</v>
      </c>
      <c r="G22" s="5">
        <v>238278</v>
      </c>
      <c r="H22" s="6">
        <f t="shared" si="27"/>
        <v>580610</v>
      </c>
      <c r="I22" s="5">
        <v>24999</v>
      </c>
      <c r="J22" s="5">
        <v>14160</v>
      </c>
      <c r="K22" s="7">
        <f t="shared" si="102"/>
        <v>39159</v>
      </c>
      <c r="L22" s="5">
        <f t="shared" si="103"/>
        <v>367331</v>
      </c>
      <c r="M22" s="5">
        <f t="shared" si="104"/>
        <v>252438</v>
      </c>
      <c r="N22" s="5">
        <f t="shared" si="105"/>
        <v>619769</v>
      </c>
      <c r="O22" s="78">
        <f t="shared" si="26"/>
        <v>76.97632020117351</v>
      </c>
      <c r="P22" s="78">
        <f t="shared" si="26"/>
        <v>82.79017293457478</v>
      </c>
      <c r="Q22" s="78">
        <f t="shared" si="26"/>
        <v>79.2428971261186</v>
      </c>
      <c r="R22" s="5">
        <v>30951</v>
      </c>
      <c r="S22" s="5">
        <v>9126</v>
      </c>
      <c r="T22" s="6">
        <f t="shared" si="114"/>
        <v>40077</v>
      </c>
      <c r="U22" s="5">
        <v>11159</v>
      </c>
      <c r="V22" s="5">
        <v>4648</v>
      </c>
      <c r="W22" s="6">
        <f t="shared" si="28"/>
        <v>15807</v>
      </c>
      <c r="X22" s="4">
        <v>1084</v>
      </c>
      <c r="Y22" s="4">
        <v>419</v>
      </c>
      <c r="Z22" s="6">
        <f t="shared" si="29"/>
        <v>1503</v>
      </c>
      <c r="AA22" s="5">
        <f t="shared" si="106"/>
        <v>12243</v>
      </c>
      <c r="AB22" s="5">
        <f t="shared" si="107"/>
        <v>5067</v>
      </c>
      <c r="AC22" s="5">
        <f t="shared" si="108"/>
        <v>17310</v>
      </c>
      <c r="AD22" s="78">
        <f t="shared" si="115"/>
        <v>39.556072501696235</v>
      </c>
      <c r="AE22" s="78">
        <f t="shared" si="115"/>
        <v>55.522682445759365</v>
      </c>
      <c r="AF22" s="78">
        <f t="shared" si="115"/>
        <v>43.19185567782019</v>
      </c>
      <c r="AG22" s="6">
        <f t="shared" si="31"/>
        <v>508151</v>
      </c>
      <c r="AH22" s="6">
        <f t="shared" si="31"/>
        <v>314039</v>
      </c>
      <c r="AI22" s="6">
        <f t="shared" si="32"/>
        <v>822190</v>
      </c>
      <c r="AJ22" s="6">
        <f t="shared" si="33"/>
        <v>353491</v>
      </c>
      <c r="AK22" s="6">
        <f t="shared" si="33"/>
        <v>242926</v>
      </c>
      <c r="AL22" s="6">
        <f t="shared" si="34"/>
        <v>596417</v>
      </c>
      <c r="AM22" s="6">
        <f t="shared" si="116"/>
        <v>26083</v>
      </c>
      <c r="AN22" s="6">
        <f t="shared" si="116"/>
        <v>14579</v>
      </c>
      <c r="AO22" s="6">
        <f t="shared" si="35"/>
        <v>40662</v>
      </c>
      <c r="AP22" s="5">
        <f t="shared" si="36"/>
        <v>379574</v>
      </c>
      <c r="AQ22" s="5">
        <f t="shared" si="36"/>
        <v>257505</v>
      </c>
      <c r="AR22" s="6">
        <f t="shared" si="117"/>
        <v>637079</v>
      </c>
      <c r="AS22" s="78">
        <f t="shared" si="118"/>
        <v>74.69708807027833</v>
      </c>
      <c r="AT22" s="78">
        <f t="shared" si="118"/>
        <v>81.9977773461258</v>
      </c>
      <c r="AU22" s="78">
        <f t="shared" si="118"/>
        <v>77.48561767961178</v>
      </c>
      <c r="AV22" s="5">
        <v>39405</v>
      </c>
      <c r="AW22" s="5">
        <v>26399</v>
      </c>
      <c r="AX22" s="6">
        <f t="shared" si="38"/>
        <v>65804</v>
      </c>
      <c r="AY22" s="5">
        <v>24294</v>
      </c>
      <c r="AZ22" s="5">
        <v>17892</v>
      </c>
      <c r="BA22" s="6">
        <f t="shared" si="39"/>
        <v>42186</v>
      </c>
      <c r="BB22" s="4">
        <v>2905</v>
      </c>
      <c r="BC22" s="4">
        <v>1755</v>
      </c>
      <c r="BD22" s="6">
        <f t="shared" si="109"/>
        <v>4660</v>
      </c>
      <c r="BE22" s="5">
        <f t="shared" si="110"/>
        <v>27199</v>
      </c>
      <c r="BF22" s="5">
        <f t="shared" si="111"/>
        <v>19647</v>
      </c>
      <c r="BG22" s="6">
        <f t="shared" si="112"/>
        <v>46846</v>
      </c>
      <c r="BH22" s="78">
        <f t="shared" si="119"/>
        <v>69.02423550310874</v>
      </c>
      <c r="BI22" s="78">
        <f t="shared" si="119"/>
        <v>74.42327360884882</v>
      </c>
      <c r="BJ22" s="78">
        <f t="shared" si="119"/>
        <v>71.19020120357426</v>
      </c>
      <c r="BK22" s="5">
        <v>3669</v>
      </c>
      <c r="BL22" s="5">
        <v>1354</v>
      </c>
      <c r="BM22" s="6">
        <f t="shared" si="120"/>
        <v>5023</v>
      </c>
      <c r="BN22" s="5">
        <v>1029</v>
      </c>
      <c r="BO22" s="5">
        <v>578</v>
      </c>
      <c r="BP22" s="6">
        <f t="shared" si="41"/>
        <v>1607</v>
      </c>
      <c r="BQ22" s="5">
        <v>118</v>
      </c>
      <c r="BR22" s="5">
        <v>54</v>
      </c>
      <c r="BS22" s="6">
        <f t="shared" si="42"/>
        <v>172</v>
      </c>
      <c r="BT22" s="5">
        <f t="shared" si="121"/>
        <v>1147</v>
      </c>
      <c r="BU22" s="5">
        <f t="shared" si="122"/>
        <v>632</v>
      </c>
      <c r="BV22" s="6">
        <f t="shared" si="123"/>
        <v>1779</v>
      </c>
      <c r="BW22" s="78">
        <f t="shared" si="124"/>
        <v>31.261924230035433</v>
      </c>
      <c r="BX22" s="78">
        <f t="shared" si="124"/>
        <v>46.67651403249631</v>
      </c>
      <c r="BY22" s="78">
        <f t="shared" si="124"/>
        <v>35.417081425442966</v>
      </c>
      <c r="BZ22" s="6">
        <f t="shared" si="44"/>
        <v>43074</v>
      </c>
      <c r="CA22" s="6">
        <f t="shared" si="44"/>
        <v>27753</v>
      </c>
      <c r="CB22" s="6">
        <f t="shared" si="45"/>
        <v>70827</v>
      </c>
      <c r="CC22" s="6">
        <f t="shared" si="46"/>
        <v>25323</v>
      </c>
      <c r="CD22" s="6">
        <f t="shared" si="46"/>
        <v>18470</v>
      </c>
      <c r="CE22" s="6">
        <f t="shared" si="47"/>
        <v>43793</v>
      </c>
      <c r="CF22" s="6">
        <f t="shared" si="125"/>
        <v>3023</v>
      </c>
      <c r="CG22" s="6">
        <f t="shared" si="125"/>
        <v>1809</v>
      </c>
      <c r="CH22" s="6">
        <f t="shared" si="48"/>
        <v>4832</v>
      </c>
      <c r="CI22" s="5">
        <f t="shared" si="49"/>
        <v>28346</v>
      </c>
      <c r="CJ22" s="5">
        <f t="shared" si="49"/>
        <v>20279</v>
      </c>
      <c r="CK22" s="6">
        <f t="shared" si="126"/>
        <v>48625</v>
      </c>
      <c r="CL22" s="78">
        <f t="shared" si="127"/>
        <v>65.80767980684404</v>
      </c>
      <c r="CM22" s="78">
        <f t="shared" si="127"/>
        <v>73.06957806363276</v>
      </c>
      <c r="CN22" s="78">
        <f t="shared" si="127"/>
        <v>68.65319722704618</v>
      </c>
      <c r="CO22" s="5">
        <v>64744</v>
      </c>
      <c r="CP22" s="5">
        <v>50984</v>
      </c>
      <c r="CQ22" s="6">
        <f t="shared" si="113"/>
        <v>115728</v>
      </c>
      <c r="CR22" s="5">
        <v>39175</v>
      </c>
      <c r="CS22" s="5">
        <v>34429</v>
      </c>
      <c r="CT22" s="6">
        <f t="shared" si="146"/>
        <v>73604</v>
      </c>
      <c r="CU22" s="5">
        <v>3291</v>
      </c>
      <c r="CV22" s="5">
        <v>2409</v>
      </c>
      <c r="CW22" s="6">
        <f t="shared" si="51"/>
        <v>5700</v>
      </c>
      <c r="CX22" s="5">
        <f t="shared" si="52"/>
        <v>42466</v>
      </c>
      <c r="CY22" s="5">
        <f t="shared" si="53"/>
        <v>36838</v>
      </c>
      <c r="CZ22" s="6">
        <f t="shared" si="128"/>
        <v>79304</v>
      </c>
      <c r="DA22" s="78">
        <f t="shared" si="129"/>
        <v>65.59063388113185</v>
      </c>
      <c r="DB22" s="78">
        <f t="shared" si="130"/>
        <v>72.25404048328888</v>
      </c>
      <c r="DC22" s="78">
        <f t="shared" si="131"/>
        <v>68.526199364026</v>
      </c>
      <c r="DD22" s="5">
        <v>1897</v>
      </c>
      <c r="DE22" s="5">
        <v>493</v>
      </c>
      <c r="DF22" s="6">
        <f t="shared" si="55"/>
        <v>2390</v>
      </c>
      <c r="DG22" s="5">
        <v>564</v>
      </c>
      <c r="DH22" s="5">
        <v>214</v>
      </c>
      <c r="DI22" s="6">
        <f t="shared" si="56"/>
        <v>778</v>
      </c>
      <c r="DJ22" s="5">
        <v>81</v>
      </c>
      <c r="DK22" s="5">
        <v>27</v>
      </c>
      <c r="DL22" s="4">
        <f t="shared" si="132"/>
        <v>108</v>
      </c>
      <c r="DM22" s="5">
        <f t="shared" si="57"/>
        <v>645</v>
      </c>
      <c r="DN22" s="5">
        <f t="shared" si="58"/>
        <v>241</v>
      </c>
      <c r="DO22" s="6">
        <f t="shared" si="133"/>
        <v>886</v>
      </c>
      <c r="DP22" s="78">
        <f t="shared" si="134"/>
        <v>34.00105429625725</v>
      </c>
      <c r="DQ22" s="78">
        <f t="shared" si="135"/>
        <v>48.88438133874239</v>
      </c>
      <c r="DR22" s="78">
        <f t="shared" si="136"/>
        <v>37.07112970711297</v>
      </c>
      <c r="DS22" s="6">
        <f t="shared" si="60"/>
        <v>66641</v>
      </c>
      <c r="DT22" s="6">
        <f t="shared" si="61"/>
        <v>51477</v>
      </c>
      <c r="DU22" s="6">
        <f t="shared" si="62"/>
        <v>118118</v>
      </c>
      <c r="DV22" s="6">
        <f t="shared" si="63"/>
        <v>39739</v>
      </c>
      <c r="DW22" s="6">
        <f t="shared" si="64"/>
        <v>34643</v>
      </c>
      <c r="DX22" s="6">
        <f t="shared" si="65"/>
        <v>74382</v>
      </c>
      <c r="DY22" s="6">
        <f t="shared" si="137"/>
        <v>3372</v>
      </c>
      <c r="DZ22" s="6">
        <f t="shared" si="138"/>
        <v>2436</v>
      </c>
      <c r="EA22" s="6">
        <f t="shared" si="66"/>
        <v>5808</v>
      </c>
      <c r="EB22" s="5">
        <f t="shared" si="67"/>
        <v>43111</v>
      </c>
      <c r="EC22" s="5">
        <f t="shared" si="68"/>
        <v>37079</v>
      </c>
      <c r="ED22" s="6">
        <f t="shared" si="139"/>
        <v>80190</v>
      </c>
      <c r="EE22" s="78">
        <f t="shared" si="140"/>
        <v>64.69140619138368</v>
      </c>
      <c r="EF22" s="78">
        <f t="shared" si="141"/>
        <v>72.03022709171087</v>
      </c>
      <c r="EG22" s="78">
        <f t="shared" si="142"/>
        <v>67.8897373812628</v>
      </c>
      <c r="EH22" s="79">
        <f t="shared" si="143"/>
        <v>379574</v>
      </c>
      <c r="EI22" s="79">
        <f t="shared" si="144"/>
        <v>257505</v>
      </c>
      <c r="EJ22" s="79">
        <f t="shared" si="145"/>
        <v>637079</v>
      </c>
      <c r="EK22" s="89">
        <v>58544</v>
      </c>
      <c r="EL22" s="89">
        <v>45326</v>
      </c>
      <c r="EM22" s="79">
        <f t="shared" si="71"/>
        <v>103870</v>
      </c>
      <c r="EN22" s="79">
        <v>107923</v>
      </c>
      <c r="EO22" s="79">
        <v>81345</v>
      </c>
      <c r="EP22" s="79">
        <f t="shared" si="72"/>
        <v>189268</v>
      </c>
      <c r="EQ22" s="85">
        <f t="shared" si="73"/>
        <v>15.42360646408869</v>
      </c>
      <c r="ER22" s="85">
        <f t="shared" si="74"/>
        <v>17.601988310906584</v>
      </c>
      <c r="ES22" s="85">
        <f t="shared" si="75"/>
        <v>16.304100433384242</v>
      </c>
      <c r="ET22" s="85">
        <f t="shared" si="76"/>
        <v>28.432663986469045</v>
      </c>
      <c r="EU22" s="85">
        <f t="shared" si="77"/>
        <v>31.58967787033261</v>
      </c>
      <c r="EV22" s="85">
        <f t="shared" si="78"/>
        <v>29.708717443205632</v>
      </c>
      <c r="EW22" s="79">
        <f t="shared" si="79"/>
        <v>28346</v>
      </c>
      <c r="EX22" s="79">
        <f t="shared" si="80"/>
        <v>20279</v>
      </c>
      <c r="EY22" s="79">
        <f t="shared" si="81"/>
        <v>48625</v>
      </c>
      <c r="EZ22" s="89">
        <v>2820</v>
      </c>
      <c r="FA22" s="89">
        <v>2217</v>
      </c>
      <c r="FB22" s="79">
        <f t="shared" si="82"/>
        <v>5037</v>
      </c>
      <c r="FC22" s="79">
        <v>7354</v>
      </c>
      <c r="FD22" s="79">
        <v>6048</v>
      </c>
      <c r="FE22" s="79">
        <f t="shared" si="83"/>
        <v>13402</v>
      </c>
      <c r="FF22" s="85">
        <f t="shared" si="84"/>
        <v>9.948493614619347</v>
      </c>
      <c r="FG22" s="85">
        <f t="shared" si="85"/>
        <v>10.932491740223877</v>
      </c>
      <c r="FH22" s="85">
        <f t="shared" si="86"/>
        <v>10.358868894601542</v>
      </c>
      <c r="FI22" s="85">
        <f t="shared" si="87"/>
        <v>25.943695759542795</v>
      </c>
      <c r="FJ22" s="85">
        <f t="shared" si="88"/>
        <v>29.823955816361753</v>
      </c>
      <c r="FK22" s="85">
        <f t="shared" si="89"/>
        <v>27.561953727506427</v>
      </c>
      <c r="FL22" s="79">
        <f t="shared" si="90"/>
        <v>43111</v>
      </c>
      <c r="FM22" s="79">
        <f t="shared" si="91"/>
        <v>37079</v>
      </c>
      <c r="FN22" s="79">
        <f t="shared" si="92"/>
        <v>80190</v>
      </c>
      <c r="FO22" s="89">
        <v>1930</v>
      </c>
      <c r="FP22" s="89">
        <v>1953</v>
      </c>
      <c r="FQ22" s="79">
        <f t="shared" si="93"/>
        <v>3883</v>
      </c>
      <c r="FR22" s="79">
        <v>8532</v>
      </c>
      <c r="FS22" s="79">
        <v>8276</v>
      </c>
      <c r="FT22" s="79">
        <f t="shared" si="94"/>
        <v>16808</v>
      </c>
      <c r="FU22" s="85">
        <f t="shared" si="95"/>
        <v>4.476815661896036</v>
      </c>
      <c r="FV22" s="85">
        <f t="shared" si="96"/>
        <v>5.267132339059845</v>
      </c>
      <c r="FW22" s="85">
        <f t="shared" si="97"/>
        <v>4.842249657064472</v>
      </c>
      <c r="FX22" s="85">
        <f t="shared" si="98"/>
        <v>19.79077265663056</v>
      </c>
      <c r="FY22" s="85">
        <f t="shared" si="99"/>
        <v>22.319911540224926</v>
      </c>
      <c r="FZ22" s="85">
        <f t="shared" si="100"/>
        <v>20.960219478737997</v>
      </c>
    </row>
    <row r="23" spans="1:256" s="133" customFormat="1" ht="29.25" customHeight="1">
      <c r="A23" s="125">
        <v>14</v>
      </c>
      <c r="B23" s="119" t="s">
        <v>52</v>
      </c>
      <c r="C23" s="74">
        <v>189735</v>
      </c>
      <c r="D23" s="126">
        <v>158075</v>
      </c>
      <c r="E23" s="94">
        <v>347810</v>
      </c>
      <c r="F23" s="74">
        <v>119533</v>
      </c>
      <c r="G23" s="74">
        <v>106162</v>
      </c>
      <c r="H23" s="73">
        <v>225695</v>
      </c>
      <c r="I23" s="127">
        <v>23794</v>
      </c>
      <c r="J23" s="127">
        <v>16475</v>
      </c>
      <c r="K23" s="128">
        <v>40269</v>
      </c>
      <c r="L23" s="74">
        <v>143327</v>
      </c>
      <c r="M23" s="74">
        <v>122637</v>
      </c>
      <c r="N23" s="74">
        <v>265964</v>
      </c>
      <c r="O23" s="95">
        <v>75.54062244709728</v>
      </c>
      <c r="P23" s="95">
        <v>77.58152775581212</v>
      </c>
      <c r="Q23" s="95">
        <v>76.46818665363273</v>
      </c>
      <c r="R23" s="129">
        <v>23277</v>
      </c>
      <c r="S23" s="129">
        <v>14012</v>
      </c>
      <c r="T23" s="73">
        <v>37289</v>
      </c>
      <c r="U23" s="129">
        <v>11374</v>
      </c>
      <c r="V23" s="129">
        <v>6750</v>
      </c>
      <c r="W23" s="73">
        <v>18124</v>
      </c>
      <c r="X23" s="126">
        <v>1222</v>
      </c>
      <c r="Y23" s="126">
        <v>738</v>
      </c>
      <c r="Z23" s="73">
        <v>1960</v>
      </c>
      <c r="AA23" s="74">
        <v>12596</v>
      </c>
      <c r="AB23" s="74">
        <v>7488</v>
      </c>
      <c r="AC23" s="74">
        <v>20084</v>
      </c>
      <c r="AD23" s="95">
        <v>54.11350259913219</v>
      </c>
      <c r="AE23" s="95">
        <v>53.43990864972881</v>
      </c>
      <c r="AF23" s="95">
        <v>53.860387781919606</v>
      </c>
      <c r="AG23" s="73">
        <v>213012</v>
      </c>
      <c r="AH23" s="73">
        <v>172087</v>
      </c>
      <c r="AI23" s="73">
        <v>385099</v>
      </c>
      <c r="AJ23" s="73">
        <v>130907</v>
      </c>
      <c r="AK23" s="73">
        <v>112912</v>
      </c>
      <c r="AL23" s="73">
        <v>243819</v>
      </c>
      <c r="AM23" s="73">
        <v>25016</v>
      </c>
      <c r="AN23" s="73">
        <v>17213</v>
      </c>
      <c r="AO23" s="73">
        <v>42229</v>
      </c>
      <c r="AP23" s="74">
        <v>155923</v>
      </c>
      <c r="AQ23" s="74">
        <v>130125</v>
      </c>
      <c r="AR23" s="73">
        <v>286048</v>
      </c>
      <c r="AS23" s="95">
        <v>73.1991624884983</v>
      </c>
      <c r="AT23" s="95">
        <v>75.61582222945371</v>
      </c>
      <c r="AU23" s="95">
        <v>74.27908148294334</v>
      </c>
      <c r="AV23" s="74">
        <v>42910</v>
      </c>
      <c r="AW23" s="74">
        <v>38223</v>
      </c>
      <c r="AX23" s="73">
        <v>81133</v>
      </c>
      <c r="AY23" s="74">
        <v>21260</v>
      </c>
      <c r="AZ23" s="74">
        <v>19164</v>
      </c>
      <c r="BA23" s="73">
        <v>40424</v>
      </c>
      <c r="BB23" s="126">
        <v>5678</v>
      </c>
      <c r="BC23" s="126">
        <v>4495</v>
      </c>
      <c r="BD23" s="73">
        <v>10173</v>
      </c>
      <c r="BE23" s="74">
        <v>26938</v>
      </c>
      <c r="BF23" s="74">
        <v>23659</v>
      </c>
      <c r="BG23" s="73">
        <v>50597</v>
      </c>
      <c r="BH23" s="95">
        <v>62.7779072477278</v>
      </c>
      <c r="BI23" s="95">
        <v>61.89728697381158</v>
      </c>
      <c r="BJ23" s="95">
        <v>62.36303353752481</v>
      </c>
      <c r="BK23" s="126">
        <v>5821</v>
      </c>
      <c r="BL23" s="126">
        <v>4218</v>
      </c>
      <c r="BM23" s="73">
        <v>10039</v>
      </c>
      <c r="BN23" s="126">
        <v>2608</v>
      </c>
      <c r="BO23" s="126">
        <v>1841</v>
      </c>
      <c r="BP23" s="73">
        <v>4449</v>
      </c>
      <c r="BQ23" s="74">
        <v>218</v>
      </c>
      <c r="BR23" s="74">
        <v>128</v>
      </c>
      <c r="BS23" s="73">
        <v>346</v>
      </c>
      <c r="BT23" s="74">
        <v>2826</v>
      </c>
      <c r="BU23" s="74">
        <v>1969</v>
      </c>
      <c r="BV23" s="73">
        <v>4795</v>
      </c>
      <c r="BW23" s="95">
        <v>48.54835938842123</v>
      </c>
      <c r="BX23" s="95">
        <v>46.68089141773352</v>
      </c>
      <c r="BY23" s="95">
        <v>47.763721486203806</v>
      </c>
      <c r="BZ23" s="73">
        <v>48731</v>
      </c>
      <c r="CA23" s="73">
        <v>42441</v>
      </c>
      <c r="CB23" s="73">
        <v>91172</v>
      </c>
      <c r="CC23" s="73">
        <v>23868</v>
      </c>
      <c r="CD23" s="73">
        <v>21005</v>
      </c>
      <c r="CE23" s="73">
        <v>44873</v>
      </c>
      <c r="CF23" s="73">
        <v>5896</v>
      </c>
      <c r="CG23" s="73">
        <v>4623</v>
      </c>
      <c r="CH23" s="73">
        <v>10519</v>
      </c>
      <c r="CI23" s="74">
        <v>29764</v>
      </c>
      <c r="CJ23" s="74">
        <v>25628</v>
      </c>
      <c r="CK23" s="73">
        <v>55392</v>
      </c>
      <c r="CL23" s="95">
        <v>61.07816379717224</v>
      </c>
      <c r="CM23" s="95">
        <v>60.385005065856134</v>
      </c>
      <c r="CN23" s="95">
        <v>60.75549510814724</v>
      </c>
      <c r="CO23" s="74">
        <v>139</v>
      </c>
      <c r="CP23" s="74">
        <v>70</v>
      </c>
      <c r="CQ23" s="73">
        <v>209</v>
      </c>
      <c r="CR23" s="74">
        <v>81</v>
      </c>
      <c r="CS23" s="74">
        <v>45</v>
      </c>
      <c r="CT23" s="73">
        <v>126</v>
      </c>
      <c r="CU23" s="126">
        <v>30</v>
      </c>
      <c r="CV23" s="126">
        <v>12</v>
      </c>
      <c r="CW23" s="73">
        <v>42</v>
      </c>
      <c r="CX23" s="74">
        <v>111</v>
      </c>
      <c r="CY23" s="74">
        <v>57</v>
      </c>
      <c r="CZ23" s="73">
        <v>168</v>
      </c>
      <c r="DA23" s="95">
        <v>79.85611510791367</v>
      </c>
      <c r="DB23" s="95">
        <v>81.42857142857143</v>
      </c>
      <c r="DC23" s="95">
        <v>80.38277511961722</v>
      </c>
      <c r="DD23" s="126">
        <v>34</v>
      </c>
      <c r="DE23" s="126">
        <v>20</v>
      </c>
      <c r="DF23" s="73">
        <v>54</v>
      </c>
      <c r="DG23" s="126">
        <v>15</v>
      </c>
      <c r="DH23" s="126">
        <v>7</v>
      </c>
      <c r="DI23" s="73">
        <v>22</v>
      </c>
      <c r="DJ23" s="126">
        <v>2</v>
      </c>
      <c r="DK23" s="126">
        <v>1</v>
      </c>
      <c r="DL23" s="126">
        <v>3</v>
      </c>
      <c r="DM23" s="74">
        <v>17</v>
      </c>
      <c r="DN23" s="74">
        <v>8</v>
      </c>
      <c r="DO23" s="73">
        <v>25</v>
      </c>
      <c r="DP23" s="95">
        <v>50</v>
      </c>
      <c r="DQ23" s="95">
        <v>40</v>
      </c>
      <c r="DR23" s="95">
        <v>46.2962962962963</v>
      </c>
      <c r="DS23" s="73">
        <v>173</v>
      </c>
      <c r="DT23" s="73">
        <v>90</v>
      </c>
      <c r="DU23" s="73">
        <v>263</v>
      </c>
      <c r="DV23" s="73">
        <v>96</v>
      </c>
      <c r="DW23" s="73">
        <v>52</v>
      </c>
      <c r="DX23" s="73">
        <v>148</v>
      </c>
      <c r="DY23" s="73">
        <v>32</v>
      </c>
      <c r="DZ23" s="73">
        <v>13</v>
      </c>
      <c r="EA23" s="73">
        <v>45</v>
      </c>
      <c r="EB23" s="74">
        <v>128</v>
      </c>
      <c r="EC23" s="74">
        <v>65</v>
      </c>
      <c r="ED23" s="73">
        <v>193</v>
      </c>
      <c r="EE23" s="95">
        <v>73.98843930635837</v>
      </c>
      <c r="EF23" s="95">
        <v>72.22222222222221</v>
      </c>
      <c r="EG23" s="95">
        <v>73.38403041825094</v>
      </c>
      <c r="EH23" s="130">
        <v>155923</v>
      </c>
      <c r="EI23" s="130">
        <v>130125</v>
      </c>
      <c r="EJ23" s="130">
        <v>286048</v>
      </c>
      <c r="EK23" s="131">
        <v>6023</v>
      </c>
      <c r="EL23" s="131">
        <v>8129</v>
      </c>
      <c r="EM23" s="130">
        <v>14152</v>
      </c>
      <c r="EN23" s="130">
        <v>47382</v>
      </c>
      <c r="EO23" s="130">
        <v>48445</v>
      </c>
      <c r="EP23" s="130">
        <v>95827</v>
      </c>
      <c r="EQ23" s="132">
        <v>3.862804076371029</v>
      </c>
      <c r="ER23" s="132">
        <v>6.247070124879923</v>
      </c>
      <c r="ES23" s="132">
        <v>4.947421411791028</v>
      </c>
      <c r="ET23" s="132">
        <v>30.388076165799784</v>
      </c>
      <c r="EU23" s="132">
        <v>37.22958693563881</v>
      </c>
      <c r="EV23" s="132">
        <v>33.50032162434277</v>
      </c>
      <c r="EW23" s="130">
        <v>29764</v>
      </c>
      <c r="EX23" s="130">
        <v>25628</v>
      </c>
      <c r="EY23" s="130">
        <v>55392</v>
      </c>
      <c r="EZ23" s="131">
        <v>491</v>
      </c>
      <c r="FA23" s="131">
        <v>461</v>
      </c>
      <c r="FB23" s="130">
        <v>952</v>
      </c>
      <c r="FC23" s="130">
        <v>5670</v>
      </c>
      <c r="FD23" s="130">
        <v>5605</v>
      </c>
      <c r="FE23" s="130">
        <v>11275</v>
      </c>
      <c r="FF23" s="132">
        <v>1.649643865071899</v>
      </c>
      <c r="FG23" s="132">
        <v>1.798813797409084</v>
      </c>
      <c r="FH23" s="132">
        <v>1.7186597342576546</v>
      </c>
      <c r="FI23" s="132">
        <v>19.04985888993415</v>
      </c>
      <c r="FJ23" s="132">
        <v>21.87061027001717</v>
      </c>
      <c r="FK23" s="132">
        <v>20.35492489890237</v>
      </c>
      <c r="FL23" s="130">
        <v>128</v>
      </c>
      <c r="FM23" s="130">
        <v>65</v>
      </c>
      <c r="FN23" s="130">
        <v>193</v>
      </c>
      <c r="FO23" s="131">
        <v>2</v>
      </c>
      <c r="FP23" s="131">
        <v>4</v>
      </c>
      <c r="FQ23" s="130">
        <v>6</v>
      </c>
      <c r="FR23" s="130">
        <v>38</v>
      </c>
      <c r="FS23" s="130">
        <v>22</v>
      </c>
      <c r="FT23" s="130">
        <v>60</v>
      </c>
      <c r="FU23" s="132">
        <v>1.5625</v>
      </c>
      <c r="FV23" s="132">
        <v>6.153846153846153</v>
      </c>
      <c r="FW23" s="132">
        <v>3.1088082901554404</v>
      </c>
      <c r="FX23" s="132">
        <v>29.6875</v>
      </c>
      <c r="FY23" s="132">
        <v>33.84615384615385</v>
      </c>
      <c r="FZ23" s="132">
        <v>31.088082901554404</v>
      </c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  <c r="IO23" s="14"/>
      <c r="IP23" s="14"/>
      <c r="IQ23" s="14"/>
      <c r="IR23" s="14"/>
      <c r="IS23" s="14"/>
      <c r="IT23" s="14"/>
      <c r="IU23" s="14"/>
      <c r="IV23" s="14"/>
    </row>
    <row r="24" spans="1:182" ht="29.25" customHeight="1">
      <c r="A24" s="3">
        <v>15</v>
      </c>
      <c r="B24" s="119" t="s">
        <v>53</v>
      </c>
      <c r="C24" s="5">
        <v>68659</v>
      </c>
      <c r="D24" s="5">
        <v>63571</v>
      </c>
      <c r="E24" s="77">
        <f t="shared" si="101"/>
        <v>132230</v>
      </c>
      <c r="F24" s="5">
        <v>44125</v>
      </c>
      <c r="G24" s="5">
        <v>41664</v>
      </c>
      <c r="H24" s="6">
        <f t="shared" si="27"/>
        <v>85789</v>
      </c>
      <c r="I24" s="8">
        <v>7894</v>
      </c>
      <c r="J24" s="8">
        <v>7477</v>
      </c>
      <c r="K24" s="7">
        <f t="shared" si="102"/>
        <v>15371</v>
      </c>
      <c r="L24" s="5">
        <f t="shared" si="103"/>
        <v>52019</v>
      </c>
      <c r="M24" s="5">
        <f t="shared" si="104"/>
        <v>49141</v>
      </c>
      <c r="N24" s="5">
        <f t="shared" si="105"/>
        <v>101160</v>
      </c>
      <c r="O24" s="78">
        <f t="shared" si="26"/>
        <v>75.76428436184622</v>
      </c>
      <c r="P24" s="78">
        <f t="shared" si="26"/>
        <v>77.30097056834092</v>
      </c>
      <c r="Q24" s="78">
        <f t="shared" si="26"/>
        <v>76.50306284504272</v>
      </c>
      <c r="R24" s="5">
        <v>7753</v>
      </c>
      <c r="S24" s="5">
        <v>5829</v>
      </c>
      <c r="T24" s="6">
        <f t="shared" si="114"/>
        <v>13582</v>
      </c>
      <c r="U24" s="5">
        <v>4574</v>
      </c>
      <c r="V24" s="5">
        <v>3792</v>
      </c>
      <c r="W24" s="6">
        <f t="shared" si="28"/>
        <v>8366</v>
      </c>
      <c r="X24" s="5">
        <v>408</v>
      </c>
      <c r="Y24" s="5">
        <v>337</v>
      </c>
      <c r="Z24" s="6">
        <f t="shared" si="29"/>
        <v>745</v>
      </c>
      <c r="AA24" s="5">
        <f>SUM(U24,X24)</f>
        <v>4982</v>
      </c>
      <c r="AB24" s="5">
        <f t="shared" si="107"/>
        <v>4129</v>
      </c>
      <c r="AC24" s="5">
        <f t="shared" si="108"/>
        <v>9111</v>
      </c>
      <c r="AD24" s="78">
        <f t="shared" si="115"/>
        <v>64.2589965174771</v>
      </c>
      <c r="AE24" s="78">
        <f t="shared" si="115"/>
        <v>70.83547778349632</v>
      </c>
      <c r="AF24" s="78">
        <f t="shared" si="115"/>
        <v>67.08143130614049</v>
      </c>
      <c r="AG24" s="6">
        <f t="shared" si="31"/>
        <v>76412</v>
      </c>
      <c r="AH24" s="6">
        <f t="shared" si="31"/>
        <v>69400</v>
      </c>
      <c r="AI24" s="6">
        <f t="shared" si="32"/>
        <v>145812</v>
      </c>
      <c r="AJ24" s="6">
        <f t="shared" si="33"/>
        <v>48699</v>
      </c>
      <c r="AK24" s="6">
        <f t="shared" si="33"/>
        <v>45456</v>
      </c>
      <c r="AL24" s="6">
        <f t="shared" si="34"/>
        <v>94155</v>
      </c>
      <c r="AM24" s="6">
        <f t="shared" si="116"/>
        <v>8302</v>
      </c>
      <c r="AN24" s="6">
        <f t="shared" si="116"/>
        <v>7814</v>
      </c>
      <c r="AO24" s="6">
        <f t="shared" si="35"/>
        <v>16116</v>
      </c>
      <c r="AP24" s="5">
        <f t="shared" si="36"/>
        <v>57001</v>
      </c>
      <c r="AQ24" s="5">
        <f t="shared" si="36"/>
        <v>53270</v>
      </c>
      <c r="AR24" s="6">
        <f t="shared" si="117"/>
        <v>110271</v>
      </c>
      <c r="AS24" s="78">
        <f t="shared" si="118"/>
        <v>74.59692194943203</v>
      </c>
      <c r="AT24" s="78">
        <f t="shared" si="118"/>
        <v>76.7579250720461</v>
      </c>
      <c r="AU24" s="78">
        <f t="shared" si="118"/>
        <v>75.62546292486215</v>
      </c>
      <c r="AV24" s="5">
        <v>18003</v>
      </c>
      <c r="AW24" s="5">
        <v>17386</v>
      </c>
      <c r="AX24" s="6">
        <f t="shared" si="38"/>
        <v>35389</v>
      </c>
      <c r="AY24" s="5">
        <v>10773</v>
      </c>
      <c r="AZ24" s="5">
        <v>10515</v>
      </c>
      <c r="BA24" s="6">
        <f t="shared" si="39"/>
        <v>21288</v>
      </c>
      <c r="BB24" s="4">
        <v>2216</v>
      </c>
      <c r="BC24" s="4">
        <v>2242</v>
      </c>
      <c r="BD24" s="6">
        <f t="shared" si="109"/>
        <v>4458</v>
      </c>
      <c r="BE24" s="5">
        <f t="shared" si="110"/>
        <v>12989</v>
      </c>
      <c r="BF24" s="5">
        <f t="shared" si="111"/>
        <v>12757</v>
      </c>
      <c r="BG24" s="6">
        <f t="shared" si="112"/>
        <v>25746</v>
      </c>
      <c r="BH24" s="78">
        <f t="shared" si="119"/>
        <v>72.14908626340055</v>
      </c>
      <c r="BI24" s="78">
        <f t="shared" si="119"/>
        <v>73.37512941447142</v>
      </c>
      <c r="BJ24" s="78">
        <f t="shared" si="119"/>
        <v>72.75141993274747</v>
      </c>
      <c r="BK24" s="5">
        <v>2070</v>
      </c>
      <c r="BL24" s="5">
        <v>1527</v>
      </c>
      <c r="BM24" s="6">
        <f t="shared" si="120"/>
        <v>3597</v>
      </c>
      <c r="BN24" s="5">
        <v>1153</v>
      </c>
      <c r="BO24" s="5">
        <v>928</v>
      </c>
      <c r="BP24" s="6">
        <f t="shared" si="41"/>
        <v>2081</v>
      </c>
      <c r="BQ24" s="5">
        <v>114</v>
      </c>
      <c r="BR24" s="5">
        <v>76</v>
      </c>
      <c r="BS24" s="6">
        <f t="shared" si="42"/>
        <v>190</v>
      </c>
      <c r="BT24" s="5">
        <f>SUM(BN24,BQ24)</f>
        <v>1267</v>
      </c>
      <c r="BU24" s="5">
        <f t="shared" si="122"/>
        <v>1004</v>
      </c>
      <c r="BV24" s="6">
        <f t="shared" si="123"/>
        <v>2271</v>
      </c>
      <c r="BW24" s="78">
        <f t="shared" si="124"/>
        <v>61.207729468599034</v>
      </c>
      <c r="BX24" s="78">
        <f t="shared" si="124"/>
        <v>65.74983628028815</v>
      </c>
      <c r="BY24" s="78">
        <f t="shared" si="124"/>
        <v>63.13594662218516</v>
      </c>
      <c r="BZ24" s="6">
        <f t="shared" si="44"/>
        <v>20073</v>
      </c>
      <c r="CA24" s="6">
        <f t="shared" si="44"/>
        <v>18913</v>
      </c>
      <c r="CB24" s="6">
        <f t="shared" si="45"/>
        <v>38986</v>
      </c>
      <c r="CC24" s="6">
        <f t="shared" si="46"/>
        <v>11926</v>
      </c>
      <c r="CD24" s="6">
        <f t="shared" si="46"/>
        <v>11443</v>
      </c>
      <c r="CE24" s="6">
        <f t="shared" si="47"/>
        <v>23369</v>
      </c>
      <c r="CF24" s="6">
        <f t="shared" si="125"/>
        <v>2330</v>
      </c>
      <c r="CG24" s="6">
        <f t="shared" si="125"/>
        <v>2318</v>
      </c>
      <c r="CH24" s="6">
        <f t="shared" si="48"/>
        <v>4648</v>
      </c>
      <c r="CI24" s="5">
        <f t="shared" si="49"/>
        <v>14256</v>
      </c>
      <c r="CJ24" s="5">
        <f t="shared" si="49"/>
        <v>13761</v>
      </c>
      <c r="CK24" s="6">
        <f t="shared" si="126"/>
        <v>28017</v>
      </c>
      <c r="CL24" s="78">
        <f t="shared" si="127"/>
        <v>71.02077417426393</v>
      </c>
      <c r="CM24" s="78">
        <f t="shared" si="127"/>
        <v>72.75947760799451</v>
      </c>
      <c r="CN24" s="78">
        <f t="shared" si="127"/>
        <v>71.86425896475657</v>
      </c>
      <c r="CO24" s="5">
        <v>4138</v>
      </c>
      <c r="CP24" s="5">
        <v>3962</v>
      </c>
      <c r="CQ24" s="6">
        <f t="shared" si="113"/>
        <v>8100</v>
      </c>
      <c r="CR24" s="5">
        <v>2689</v>
      </c>
      <c r="CS24" s="5">
        <v>2611</v>
      </c>
      <c r="CT24" s="6">
        <f t="shared" si="146"/>
        <v>5300</v>
      </c>
      <c r="CU24" s="4">
        <v>495</v>
      </c>
      <c r="CV24" s="4">
        <v>486</v>
      </c>
      <c r="CW24" s="6">
        <f t="shared" si="51"/>
        <v>981</v>
      </c>
      <c r="CX24" s="5">
        <f t="shared" si="52"/>
        <v>3184</v>
      </c>
      <c r="CY24" s="5">
        <f t="shared" si="53"/>
        <v>3097</v>
      </c>
      <c r="CZ24" s="6">
        <f t="shared" si="128"/>
        <v>6281</v>
      </c>
      <c r="DA24" s="78">
        <f t="shared" si="129"/>
        <v>76.94538424359594</v>
      </c>
      <c r="DB24" s="78">
        <f t="shared" si="130"/>
        <v>78.1675921251893</v>
      </c>
      <c r="DC24" s="78">
        <f t="shared" si="131"/>
        <v>77.5432098765432</v>
      </c>
      <c r="DD24" s="5">
        <v>581</v>
      </c>
      <c r="DE24" s="5">
        <v>443</v>
      </c>
      <c r="DF24" s="6">
        <f t="shared" si="55"/>
        <v>1024</v>
      </c>
      <c r="DG24" s="5">
        <v>338</v>
      </c>
      <c r="DH24" s="5">
        <v>277</v>
      </c>
      <c r="DI24" s="6">
        <f t="shared" si="56"/>
        <v>615</v>
      </c>
      <c r="DJ24" s="5">
        <v>28</v>
      </c>
      <c r="DK24" s="5">
        <v>30</v>
      </c>
      <c r="DL24" s="4">
        <f t="shared" si="132"/>
        <v>58</v>
      </c>
      <c r="DM24" s="5">
        <f t="shared" si="57"/>
        <v>366</v>
      </c>
      <c r="DN24" s="5">
        <f t="shared" si="58"/>
        <v>307</v>
      </c>
      <c r="DO24" s="6">
        <f t="shared" si="133"/>
        <v>673</v>
      </c>
      <c r="DP24" s="78">
        <f t="shared" si="134"/>
        <v>62.99483648881239</v>
      </c>
      <c r="DQ24" s="78">
        <f t="shared" si="135"/>
        <v>69.3002257336343</v>
      </c>
      <c r="DR24" s="78">
        <f t="shared" si="136"/>
        <v>65.72265625</v>
      </c>
      <c r="DS24" s="6">
        <f t="shared" si="60"/>
        <v>4719</v>
      </c>
      <c r="DT24" s="6">
        <f t="shared" si="61"/>
        <v>4405</v>
      </c>
      <c r="DU24" s="6">
        <f t="shared" si="62"/>
        <v>9124</v>
      </c>
      <c r="DV24" s="6">
        <f t="shared" si="63"/>
        <v>3027</v>
      </c>
      <c r="DW24" s="6">
        <f t="shared" si="64"/>
        <v>2888</v>
      </c>
      <c r="DX24" s="6">
        <f t="shared" si="65"/>
        <v>5915</v>
      </c>
      <c r="DY24" s="6">
        <f t="shared" si="137"/>
        <v>523</v>
      </c>
      <c r="DZ24" s="6">
        <f t="shared" si="138"/>
        <v>516</v>
      </c>
      <c r="EA24" s="6">
        <f t="shared" si="66"/>
        <v>1039</v>
      </c>
      <c r="EB24" s="5">
        <f t="shared" si="67"/>
        <v>3550</v>
      </c>
      <c r="EC24" s="5">
        <f t="shared" si="68"/>
        <v>3404</v>
      </c>
      <c r="ED24" s="6">
        <f t="shared" si="139"/>
        <v>6954</v>
      </c>
      <c r="EE24" s="78">
        <f t="shared" si="140"/>
        <v>75.22780250052978</v>
      </c>
      <c r="EF24" s="78">
        <f t="shared" si="141"/>
        <v>77.27582292849036</v>
      </c>
      <c r="EG24" s="78">
        <f t="shared" si="142"/>
        <v>76.21657167908812</v>
      </c>
      <c r="EH24" s="79">
        <f t="shared" si="143"/>
        <v>57001</v>
      </c>
      <c r="EI24" s="79">
        <f t="shared" si="144"/>
        <v>53270</v>
      </c>
      <c r="EJ24" s="79">
        <f t="shared" si="145"/>
        <v>110271</v>
      </c>
      <c r="EK24" s="89">
        <v>5265</v>
      </c>
      <c r="EL24" s="89">
        <v>6322</v>
      </c>
      <c r="EM24" s="79">
        <f t="shared" si="71"/>
        <v>11587</v>
      </c>
      <c r="EN24" s="79">
        <v>18585</v>
      </c>
      <c r="EO24" s="79">
        <v>2009</v>
      </c>
      <c r="EP24" s="79">
        <f t="shared" si="72"/>
        <v>20594</v>
      </c>
      <c r="EQ24" s="85">
        <f t="shared" si="73"/>
        <v>9.236680058244593</v>
      </c>
      <c r="ER24" s="85">
        <f t="shared" si="74"/>
        <v>11.86784306363807</v>
      </c>
      <c r="ES24" s="85">
        <f t="shared" si="75"/>
        <v>10.507749090876114</v>
      </c>
      <c r="ET24" s="85">
        <f t="shared" si="76"/>
        <v>32.60469114576937</v>
      </c>
      <c r="EU24" s="85">
        <f t="shared" si="77"/>
        <v>3.7713534822601837</v>
      </c>
      <c r="EV24" s="85">
        <f t="shared" si="78"/>
        <v>18.675807782644576</v>
      </c>
      <c r="EW24" s="79">
        <f t="shared" si="79"/>
        <v>14256</v>
      </c>
      <c r="EX24" s="79">
        <f t="shared" si="80"/>
        <v>13761</v>
      </c>
      <c r="EY24" s="79">
        <f t="shared" si="81"/>
        <v>28017</v>
      </c>
      <c r="EZ24" s="89">
        <v>851</v>
      </c>
      <c r="FA24" s="89">
        <v>1039</v>
      </c>
      <c r="FB24" s="79">
        <f t="shared" si="82"/>
        <v>1890</v>
      </c>
      <c r="FC24" s="79">
        <v>4144</v>
      </c>
      <c r="FD24" s="79">
        <v>5010</v>
      </c>
      <c r="FE24" s="79">
        <f t="shared" si="83"/>
        <v>9154</v>
      </c>
      <c r="FF24" s="85">
        <f t="shared" si="84"/>
        <v>5.9694163860830525</v>
      </c>
      <c r="FG24" s="85">
        <f t="shared" si="85"/>
        <v>7.550323377661506</v>
      </c>
      <c r="FH24" s="85">
        <f t="shared" si="86"/>
        <v>6.7459042724060385</v>
      </c>
      <c r="FI24" s="85">
        <f t="shared" si="87"/>
        <v>29.068462401795735</v>
      </c>
      <c r="FJ24" s="85">
        <f t="shared" si="88"/>
        <v>36.407237846086765</v>
      </c>
      <c r="FK24" s="85">
        <f t="shared" si="89"/>
        <v>32.67301995217189</v>
      </c>
      <c r="FL24" s="79">
        <f t="shared" si="90"/>
        <v>3550</v>
      </c>
      <c r="FM24" s="79">
        <f t="shared" si="91"/>
        <v>3404</v>
      </c>
      <c r="FN24" s="79">
        <f t="shared" si="92"/>
        <v>6954</v>
      </c>
      <c r="FO24" s="89">
        <v>215</v>
      </c>
      <c r="FP24" s="89">
        <v>256</v>
      </c>
      <c r="FQ24" s="79">
        <f t="shared" si="93"/>
        <v>471</v>
      </c>
      <c r="FR24" s="79">
        <v>1005</v>
      </c>
      <c r="FS24" s="79">
        <v>1136</v>
      </c>
      <c r="FT24" s="79">
        <f t="shared" si="94"/>
        <v>2141</v>
      </c>
      <c r="FU24" s="85">
        <f t="shared" si="95"/>
        <v>6.056338028169014</v>
      </c>
      <c r="FV24" s="85">
        <f t="shared" si="96"/>
        <v>7.520564042303173</v>
      </c>
      <c r="FW24" s="85">
        <f t="shared" si="97"/>
        <v>6.773080241587575</v>
      </c>
      <c r="FX24" s="85">
        <f t="shared" si="98"/>
        <v>28.309859154929576</v>
      </c>
      <c r="FY24" s="85">
        <f t="shared" si="99"/>
        <v>33.37250293772033</v>
      </c>
      <c r="FZ24" s="85">
        <f t="shared" si="100"/>
        <v>30.788035662927808</v>
      </c>
    </row>
    <row r="25" spans="1:182" ht="28.5" customHeight="1">
      <c r="A25" s="3">
        <v>16</v>
      </c>
      <c r="B25" s="119" t="s">
        <v>54</v>
      </c>
      <c r="C25" s="9">
        <v>65921</v>
      </c>
      <c r="D25" s="5">
        <v>55452</v>
      </c>
      <c r="E25" s="77">
        <f t="shared" si="101"/>
        <v>121373</v>
      </c>
      <c r="F25" s="10">
        <v>39294</v>
      </c>
      <c r="G25" s="5">
        <v>31500</v>
      </c>
      <c r="H25" s="6">
        <f>F25+G25</f>
        <v>70794</v>
      </c>
      <c r="I25" s="75"/>
      <c r="J25" s="75"/>
      <c r="K25" s="62">
        <f t="shared" si="102"/>
        <v>0</v>
      </c>
      <c r="L25" s="5">
        <f t="shared" si="103"/>
        <v>39294</v>
      </c>
      <c r="M25" s="5">
        <f t="shared" si="104"/>
        <v>31500</v>
      </c>
      <c r="N25" s="5">
        <f t="shared" si="105"/>
        <v>70794</v>
      </c>
      <c r="O25" s="78">
        <f t="shared" si="26"/>
        <v>59.60771226164652</v>
      </c>
      <c r="P25" s="78">
        <f t="shared" si="26"/>
        <v>56.805886171824284</v>
      </c>
      <c r="Q25" s="78">
        <f t="shared" si="26"/>
        <v>58.32763464691488</v>
      </c>
      <c r="R25" s="4">
        <v>75956</v>
      </c>
      <c r="S25" s="4">
        <v>55245</v>
      </c>
      <c r="T25" s="6">
        <f t="shared" si="114"/>
        <v>131201</v>
      </c>
      <c r="U25" s="4">
        <v>27012</v>
      </c>
      <c r="V25" s="4">
        <v>20907</v>
      </c>
      <c r="W25" s="6">
        <f t="shared" si="28"/>
        <v>47919</v>
      </c>
      <c r="X25" s="4">
        <v>39069</v>
      </c>
      <c r="Y25" s="4">
        <v>28566</v>
      </c>
      <c r="Z25" s="6">
        <f t="shared" si="29"/>
        <v>67635</v>
      </c>
      <c r="AA25" s="5">
        <f>SUM(U25,X25)</f>
        <v>66081</v>
      </c>
      <c r="AB25" s="5">
        <f t="shared" si="107"/>
        <v>49473</v>
      </c>
      <c r="AC25" s="5">
        <f t="shared" si="108"/>
        <v>115554</v>
      </c>
      <c r="AD25" s="78">
        <f t="shared" si="115"/>
        <v>86.99905208278477</v>
      </c>
      <c r="AE25" s="78">
        <f t="shared" si="115"/>
        <v>89.55199565571544</v>
      </c>
      <c r="AF25" s="78">
        <f t="shared" si="115"/>
        <v>88.0740238260379</v>
      </c>
      <c r="AG25" s="6">
        <f>C25+R25</f>
        <v>141877</v>
      </c>
      <c r="AH25" s="6">
        <f t="shared" si="31"/>
        <v>110697</v>
      </c>
      <c r="AI25" s="6">
        <f>E25+T25</f>
        <v>252574</v>
      </c>
      <c r="AJ25" s="6">
        <f t="shared" si="33"/>
        <v>66306</v>
      </c>
      <c r="AK25" s="6">
        <f t="shared" si="33"/>
        <v>52407</v>
      </c>
      <c r="AL25" s="6">
        <f>H25+W25</f>
        <v>118713</v>
      </c>
      <c r="AM25" s="6">
        <f t="shared" si="116"/>
        <v>39069</v>
      </c>
      <c r="AN25" s="6">
        <f t="shared" si="116"/>
        <v>28566</v>
      </c>
      <c r="AO25" s="6">
        <f>K25+Z25</f>
        <v>67635</v>
      </c>
      <c r="AP25" s="6">
        <f>L25+AA25</f>
        <v>105375</v>
      </c>
      <c r="AQ25" s="6">
        <f>M25+AB25</f>
        <v>80973</v>
      </c>
      <c r="AR25" s="6">
        <f>N25+AC25</f>
        <v>186348</v>
      </c>
      <c r="AS25" s="78">
        <f>IF(AG25=0,"",AP25/AG25*100)</f>
        <v>74.2720807459983</v>
      </c>
      <c r="AT25" s="78">
        <f>IF(AH25=0,"",AQ25/AH25*100)</f>
        <v>73.14832380281308</v>
      </c>
      <c r="AU25" s="78">
        <f>IF(AI25=0,"",AR25/AI25*100)</f>
        <v>73.77956559265799</v>
      </c>
      <c r="AV25" s="66"/>
      <c r="AW25" s="66"/>
      <c r="AX25" s="60">
        <f t="shared" si="38"/>
        <v>0</v>
      </c>
      <c r="AY25" s="66"/>
      <c r="AZ25" s="66"/>
      <c r="BA25" s="60">
        <f t="shared" si="39"/>
        <v>0</v>
      </c>
      <c r="BB25" s="61"/>
      <c r="BC25" s="61"/>
      <c r="BD25" s="60">
        <f t="shared" si="109"/>
        <v>0</v>
      </c>
      <c r="BE25" s="63">
        <f t="shared" si="110"/>
        <v>0</v>
      </c>
      <c r="BF25" s="63">
        <f t="shared" si="111"/>
        <v>0</v>
      </c>
      <c r="BG25" s="60">
        <f t="shared" si="112"/>
        <v>0</v>
      </c>
      <c r="BH25" s="82">
        <f t="shared" si="119"/>
      </c>
      <c r="BI25" s="82">
        <f t="shared" si="119"/>
      </c>
      <c r="BJ25" s="82">
        <f t="shared" si="119"/>
      </c>
      <c r="BK25" s="63"/>
      <c r="BL25" s="63"/>
      <c r="BM25" s="60">
        <f t="shared" si="120"/>
        <v>0</v>
      </c>
      <c r="BN25" s="63"/>
      <c r="BO25" s="63"/>
      <c r="BP25" s="60">
        <f t="shared" si="41"/>
        <v>0</v>
      </c>
      <c r="BQ25" s="61"/>
      <c r="BR25" s="61"/>
      <c r="BS25" s="60">
        <f t="shared" si="42"/>
        <v>0</v>
      </c>
      <c r="BT25" s="63">
        <f>SUM(BN25,BQ25)</f>
        <v>0</v>
      </c>
      <c r="BU25" s="63">
        <f t="shared" si="122"/>
        <v>0</v>
      </c>
      <c r="BV25" s="60">
        <f t="shared" si="123"/>
        <v>0</v>
      </c>
      <c r="BW25" s="82">
        <f t="shared" si="124"/>
      </c>
      <c r="BX25" s="82">
        <f t="shared" si="124"/>
      </c>
      <c r="BY25" s="82">
        <f t="shared" si="124"/>
      </c>
      <c r="BZ25" s="60">
        <f t="shared" si="44"/>
        <v>0</v>
      </c>
      <c r="CA25" s="60">
        <f t="shared" si="44"/>
        <v>0</v>
      </c>
      <c r="CB25" s="60">
        <f t="shared" si="45"/>
        <v>0</v>
      </c>
      <c r="CC25" s="60">
        <f t="shared" si="46"/>
        <v>0</v>
      </c>
      <c r="CD25" s="60">
        <f t="shared" si="46"/>
        <v>0</v>
      </c>
      <c r="CE25" s="60">
        <f t="shared" si="47"/>
        <v>0</v>
      </c>
      <c r="CF25" s="60">
        <f t="shared" si="125"/>
        <v>0</v>
      </c>
      <c r="CG25" s="60">
        <f t="shared" si="125"/>
        <v>0</v>
      </c>
      <c r="CH25" s="60">
        <f t="shared" si="48"/>
        <v>0</v>
      </c>
      <c r="CI25" s="63">
        <f t="shared" si="49"/>
        <v>0</v>
      </c>
      <c r="CJ25" s="63">
        <f t="shared" si="49"/>
        <v>0</v>
      </c>
      <c r="CK25" s="60">
        <f t="shared" si="126"/>
        <v>0</v>
      </c>
      <c r="CL25" s="82">
        <f t="shared" si="127"/>
      </c>
      <c r="CM25" s="82">
        <f t="shared" si="127"/>
      </c>
      <c r="CN25" s="82">
        <f t="shared" si="127"/>
      </c>
      <c r="CO25" s="67"/>
      <c r="CP25" s="67"/>
      <c r="CQ25" s="60">
        <f t="shared" si="113"/>
        <v>0</v>
      </c>
      <c r="CR25" s="67"/>
      <c r="CS25" s="67"/>
      <c r="CT25" s="67"/>
      <c r="CU25" s="61"/>
      <c r="CV25" s="61"/>
      <c r="CW25" s="60">
        <f t="shared" si="51"/>
        <v>0</v>
      </c>
      <c r="CX25" s="63">
        <f t="shared" si="52"/>
        <v>0</v>
      </c>
      <c r="CY25" s="63">
        <f t="shared" si="53"/>
        <v>0</v>
      </c>
      <c r="CZ25" s="60">
        <f t="shared" si="128"/>
        <v>0</v>
      </c>
      <c r="DA25" s="82">
        <f t="shared" si="129"/>
      </c>
      <c r="DB25" s="82">
        <f t="shared" si="130"/>
      </c>
      <c r="DC25" s="82">
        <f t="shared" si="131"/>
      </c>
      <c r="DD25" s="63"/>
      <c r="DE25" s="63"/>
      <c r="DF25" s="60">
        <f t="shared" si="55"/>
        <v>0</v>
      </c>
      <c r="DG25" s="63"/>
      <c r="DH25" s="63"/>
      <c r="DI25" s="60">
        <f t="shared" si="56"/>
        <v>0</v>
      </c>
      <c r="DJ25" s="61"/>
      <c r="DK25" s="61"/>
      <c r="DL25" s="61">
        <f t="shared" si="132"/>
        <v>0</v>
      </c>
      <c r="DM25" s="63">
        <f t="shared" si="57"/>
        <v>0</v>
      </c>
      <c r="DN25" s="63">
        <f t="shared" si="58"/>
        <v>0</v>
      </c>
      <c r="DO25" s="60">
        <f t="shared" si="133"/>
        <v>0</v>
      </c>
      <c r="DP25" s="82">
        <f t="shared" si="134"/>
      </c>
      <c r="DQ25" s="82">
        <f t="shared" si="135"/>
      </c>
      <c r="DR25" s="82">
        <f t="shared" si="136"/>
      </c>
      <c r="DS25" s="60">
        <f t="shared" si="60"/>
        <v>0</v>
      </c>
      <c r="DT25" s="60">
        <f t="shared" si="61"/>
        <v>0</v>
      </c>
      <c r="DU25" s="60">
        <f t="shared" si="62"/>
        <v>0</v>
      </c>
      <c r="DV25" s="60">
        <f t="shared" si="63"/>
        <v>0</v>
      </c>
      <c r="DW25" s="60">
        <f t="shared" si="64"/>
        <v>0</v>
      </c>
      <c r="DX25" s="60">
        <f t="shared" si="65"/>
        <v>0</v>
      </c>
      <c r="DY25" s="60">
        <f t="shared" si="137"/>
        <v>0</v>
      </c>
      <c r="DZ25" s="60">
        <f t="shared" si="138"/>
        <v>0</v>
      </c>
      <c r="EA25" s="60">
        <f t="shared" si="66"/>
        <v>0</v>
      </c>
      <c r="EB25" s="63">
        <f t="shared" si="67"/>
        <v>0</v>
      </c>
      <c r="EC25" s="63">
        <f t="shared" si="68"/>
        <v>0</v>
      </c>
      <c r="ED25" s="60">
        <f t="shared" si="139"/>
        <v>0</v>
      </c>
      <c r="EE25" s="82">
        <f t="shared" si="140"/>
      </c>
      <c r="EF25" s="82">
        <f t="shared" si="141"/>
      </c>
      <c r="EG25" s="82">
        <f t="shared" si="142"/>
      </c>
      <c r="EH25" s="79">
        <f t="shared" si="143"/>
        <v>105375</v>
      </c>
      <c r="EI25" s="79">
        <f t="shared" si="144"/>
        <v>80973</v>
      </c>
      <c r="EJ25" s="79">
        <f t="shared" si="145"/>
        <v>186348</v>
      </c>
      <c r="EK25" s="60"/>
      <c r="EL25" s="60"/>
      <c r="EM25" s="60">
        <f t="shared" si="71"/>
        <v>0</v>
      </c>
      <c r="EN25" s="60"/>
      <c r="EO25" s="60"/>
      <c r="EP25" s="60">
        <f t="shared" si="72"/>
        <v>0</v>
      </c>
      <c r="EQ25" s="82">
        <f t="shared" si="73"/>
        <v>0</v>
      </c>
      <c r="ER25" s="82">
        <f t="shared" si="74"/>
        <v>0</v>
      </c>
      <c r="ES25" s="82">
        <f t="shared" si="75"/>
        <v>0</v>
      </c>
      <c r="ET25" s="82">
        <f t="shared" si="76"/>
        <v>0</v>
      </c>
      <c r="EU25" s="82">
        <f t="shared" si="77"/>
        <v>0</v>
      </c>
      <c r="EV25" s="82">
        <f t="shared" si="78"/>
        <v>0</v>
      </c>
      <c r="EW25" s="60">
        <f t="shared" si="79"/>
        <v>0</v>
      </c>
      <c r="EX25" s="60">
        <f t="shared" si="80"/>
        <v>0</v>
      </c>
      <c r="EY25" s="60">
        <f t="shared" si="81"/>
        <v>0</v>
      </c>
      <c r="EZ25" s="60"/>
      <c r="FA25" s="60"/>
      <c r="FB25" s="60">
        <f t="shared" si="82"/>
        <v>0</v>
      </c>
      <c r="FC25" s="60"/>
      <c r="FD25" s="60"/>
      <c r="FE25" s="60">
        <f t="shared" si="83"/>
        <v>0</v>
      </c>
      <c r="FF25" s="82" t="e">
        <f t="shared" si="84"/>
        <v>#DIV/0!</v>
      </c>
      <c r="FG25" s="82" t="e">
        <f t="shared" si="85"/>
        <v>#DIV/0!</v>
      </c>
      <c r="FH25" s="82" t="e">
        <f t="shared" si="86"/>
        <v>#DIV/0!</v>
      </c>
      <c r="FI25" s="82" t="e">
        <f t="shared" si="87"/>
        <v>#DIV/0!</v>
      </c>
      <c r="FJ25" s="82" t="e">
        <f t="shared" si="88"/>
        <v>#DIV/0!</v>
      </c>
      <c r="FK25" s="82" t="e">
        <f t="shared" si="89"/>
        <v>#DIV/0!</v>
      </c>
      <c r="FL25" s="60">
        <f t="shared" si="90"/>
        <v>0</v>
      </c>
      <c r="FM25" s="60">
        <f t="shared" si="91"/>
        <v>0</v>
      </c>
      <c r="FN25" s="60">
        <f t="shared" si="92"/>
        <v>0</v>
      </c>
      <c r="FO25" s="60"/>
      <c r="FP25" s="60"/>
      <c r="FQ25" s="60">
        <f t="shared" si="93"/>
        <v>0</v>
      </c>
      <c r="FR25" s="60"/>
      <c r="FS25" s="60"/>
      <c r="FT25" s="60">
        <f t="shared" si="94"/>
        <v>0</v>
      </c>
      <c r="FU25" s="82" t="e">
        <f t="shared" si="95"/>
        <v>#DIV/0!</v>
      </c>
      <c r="FV25" s="82" t="e">
        <f t="shared" si="96"/>
        <v>#DIV/0!</v>
      </c>
      <c r="FW25" s="82" t="e">
        <f t="shared" si="97"/>
        <v>#DIV/0!</v>
      </c>
      <c r="FX25" s="82" t="e">
        <f t="shared" si="98"/>
        <v>#DIV/0!</v>
      </c>
      <c r="FY25" s="82" t="e">
        <f t="shared" si="99"/>
        <v>#DIV/0!</v>
      </c>
      <c r="FZ25" s="82" t="e">
        <f t="shared" si="100"/>
        <v>#DIV/0!</v>
      </c>
    </row>
    <row r="26" spans="1:182" ht="30.75" customHeight="1">
      <c r="A26" s="3">
        <v>17</v>
      </c>
      <c r="B26" s="119" t="s">
        <v>55</v>
      </c>
      <c r="C26" s="5">
        <v>141114</v>
      </c>
      <c r="D26" s="5">
        <v>127629</v>
      </c>
      <c r="E26" s="77">
        <f t="shared" si="101"/>
        <v>268743</v>
      </c>
      <c r="F26" s="5">
        <v>100140</v>
      </c>
      <c r="G26" s="5">
        <v>83799</v>
      </c>
      <c r="H26" s="6">
        <f t="shared" si="27"/>
        <v>183939</v>
      </c>
      <c r="I26" s="5">
        <v>2358</v>
      </c>
      <c r="J26" s="5">
        <v>3970</v>
      </c>
      <c r="K26" s="7">
        <f t="shared" si="102"/>
        <v>6328</v>
      </c>
      <c r="L26" s="5">
        <f t="shared" si="103"/>
        <v>102498</v>
      </c>
      <c r="M26" s="5">
        <f t="shared" si="104"/>
        <v>87769</v>
      </c>
      <c r="N26" s="5">
        <f t="shared" si="105"/>
        <v>190267</v>
      </c>
      <c r="O26" s="78">
        <f t="shared" si="26"/>
        <v>72.63489093924062</v>
      </c>
      <c r="P26" s="78">
        <f t="shared" si="26"/>
        <v>68.7688534737403</v>
      </c>
      <c r="Q26" s="78">
        <f t="shared" si="26"/>
        <v>70.79886731933482</v>
      </c>
      <c r="R26" s="5">
        <v>33356</v>
      </c>
      <c r="S26" s="5">
        <v>26900</v>
      </c>
      <c r="T26" s="6">
        <f t="shared" si="114"/>
        <v>60256</v>
      </c>
      <c r="U26" s="5">
        <v>18933</v>
      </c>
      <c r="V26" s="5">
        <v>13849</v>
      </c>
      <c r="W26" s="6">
        <f t="shared" si="28"/>
        <v>32782</v>
      </c>
      <c r="X26" s="5">
        <v>1021</v>
      </c>
      <c r="Y26" s="5">
        <v>1081</v>
      </c>
      <c r="Z26" s="6">
        <f t="shared" si="29"/>
        <v>2102</v>
      </c>
      <c r="AA26" s="5">
        <f>SUM(U26,X26)</f>
        <v>19954</v>
      </c>
      <c r="AB26" s="5">
        <f t="shared" si="107"/>
        <v>14930</v>
      </c>
      <c r="AC26" s="5">
        <f t="shared" si="108"/>
        <v>34884</v>
      </c>
      <c r="AD26" s="78">
        <f t="shared" si="115"/>
        <v>59.82132150137907</v>
      </c>
      <c r="AE26" s="78">
        <f t="shared" si="115"/>
        <v>55.50185873605948</v>
      </c>
      <c r="AF26" s="78">
        <f t="shared" si="115"/>
        <v>57.89298990971854</v>
      </c>
      <c r="AG26" s="6">
        <f t="shared" si="31"/>
        <v>174470</v>
      </c>
      <c r="AH26" s="6">
        <f t="shared" si="31"/>
        <v>154529</v>
      </c>
      <c r="AI26" s="6">
        <f t="shared" si="32"/>
        <v>328999</v>
      </c>
      <c r="AJ26" s="6">
        <f t="shared" si="33"/>
        <v>119073</v>
      </c>
      <c r="AK26" s="6">
        <f t="shared" si="33"/>
        <v>97648</v>
      </c>
      <c r="AL26" s="6">
        <f t="shared" si="34"/>
        <v>216721</v>
      </c>
      <c r="AM26" s="6">
        <f t="shared" si="116"/>
        <v>3379</v>
      </c>
      <c r="AN26" s="6">
        <f t="shared" si="116"/>
        <v>5051</v>
      </c>
      <c r="AO26" s="6">
        <f t="shared" si="35"/>
        <v>8430</v>
      </c>
      <c r="AP26" s="5">
        <f t="shared" si="36"/>
        <v>122452</v>
      </c>
      <c r="AQ26" s="5">
        <f t="shared" si="36"/>
        <v>102699</v>
      </c>
      <c r="AR26" s="6">
        <f t="shared" si="117"/>
        <v>225151</v>
      </c>
      <c r="AS26" s="78">
        <f t="shared" si="118"/>
        <v>70.18513211440363</v>
      </c>
      <c r="AT26" s="78">
        <f t="shared" si="118"/>
        <v>66.45937008587384</v>
      </c>
      <c r="AU26" s="78">
        <f t="shared" si="118"/>
        <v>68.43516241690705</v>
      </c>
      <c r="AV26" s="5">
        <v>23177</v>
      </c>
      <c r="AW26" s="5">
        <v>18218</v>
      </c>
      <c r="AX26" s="6">
        <f t="shared" si="38"/>
        <v>41395</v>
      </c>
      <c r="AY26" s="5">
        <v>15989</v>
      </c>
      <c r="AZ26" s="5">
        <v>10946</v>
      </c>
      <c r="BA26" s="6">
        <f t="shared" si="39"/>
        <v>26935</v>
      </c>
      <c r="BB26" s="5">
        <v>401</v>
      </c>
      <c r="BC26" s="5">
        <v>596</v>
      </c>
      <c r="BD26" s="6">
        <f t="shared" si="109"/>
        <v>997</v>
      </c>
      <c r="BE26" s="5">
        <f t="shared" si="110"/>
        <v>16390</v>
      </c>
      <c r="BF26" s="5">
        <f t="shared" si="111"/>
        <v>11542</v>
      </c>
      <c r="BG26" s="6">
        <f t="shared" si="112"/>
        <v>27932</v>
      </c>
      <c r="BH26" s="78">
        <f t="shared" si="119"/>
        <v>70.71665875652586</v>
      </c>
      <c r="BI26" s="78">
        <f t="shared" si="119"/>
        <v>63.35492370183336</v>
      </c>
      <c r="BJ26" s="78">
        <f t="shared" si="119"/>
        <v>67.47674839956517</v>
      </c>
      <c r="BK26" s="5">
        <v>5598</v>
      </c>
      <c r="BL26" s="5">
        <v>3892</v>
      </c>
      <c r="BM26" s="6">
        <f t="shared" si="120"/>
        <v>9490</v>
      </c>
      <c r="BN26" s="5">
        <v>2966</v>
      </c>
      <c r="BO26" s="5">
        <v>1825</v>
      </c>
      <c r="BP26" s="6">
        <f t="shared" si="41"/>
        <v>4791</v>
      </c>
      <c r="BQ26" s="5">
        <v>200</v>
      </c>
      <c r="BR26" s="5">
        <v>156</v>
      </c>
      <c r="BS26" s="6">
        <f t="shared" si="42"/>
        <v>356</v>
      </c>
      <c r="BT26" s="5">
        <f>SUM(BN26,BQ26)</f>
        <v>3166</v>
      </c>
      <c r="BU26" s="5">
        <f t="shared" si="122"/>
        <v>1981</v>
      </c>
      <c r="BV26" s="6">
        <f t="shared" si="123"/>
        <v>5147</v>
      </c>
      <c r="BW26" s="78">
        <f t="shared" si="124"/>
        <v>56.55591282600929</v>
      </c>
      <c r="BX26" s="78">
        <f t="shared" si="124"/>
        <v>50.89928057553957</v>
      </c>
      <c r="BY26" s="78">
        <f t="shared" si="124"/>
        <v>54.23603793466807</v>
      </c>
      <c r="BZ26" s="6">
        <f t="shared" si="44"/>
        <v>28775</v>
      </c>
      <c r="CA26" s="6">
        <f t="shared" si="44"/>
        <v>22110</v>
      </c>
      <c r="CB26" s="6">
        <f t="shared" si="45"/>
        <v>50885</v>
      </c>
      <c r="CC26" s="6">
        <f t="shared" si="46"/>
        <v>18955</v>
      </c>
      <c r="CD26" s="6">
        <f t="shared" si="46"/>
        <v>12771</v>
      </c>
      <c r="CE26" s="6">
        <f t="shared" si="47"/>
        <v>31726</v>
      </c>
      <c r="CF26" s="6">
        <f t="shared" si="125"/>
        <v>601</v>
      </c>
      <c r="CG26" s="6">
        <f t="shared" si="125"/>
        <v>752</v>
      </c>
      <c r="CH26" s="6">
        <f t="shared" si="48"/>
        <v>1353</v>
      </c>
      <c r="CI26" s="5">
        <f t="shared" si="49"/>
        <v>19556</v>
      </c>
      <c r="CJ26" s="5">
        <f t="shared" si="49"/>
        <v>13523</v>
      </c>
      <c r="CK26" s="6">
        <f t="shared" si="126"/>
        <v>33079</v>
      </c>
      <c r="CL26" s="78">
        <f t="shared" si="127"/>
        <v>67.96177237185056</v>
      </c>
      <c r="CM26" s="78">
        <f t="shared" si="127"/>
        <v>61.162369968340116</v>
      </c>
      <c r="CN26" s="78">
        <f t="shared" si="127"/>
        <v>65.00736955880907</v>
      </c>
      <c r="CO26" s="5">
        <v>42409</v>
      </c>
      <c r="CP26" s="5">
        <v>39329</v>
      </c>
      <c r="CQ26" s="6">
        <f t="shared" si="113"/>
        <v>81738</v>
      </c>
      <c r="CR26" s="5">
        <v>26960</v>
      </c>
      <c r="CS26" s="5">
        <v>23852</v>
      </c>
      <c r="CT26" s="6">
        <f aca="true" t="shared" si="147" ref="CT26:CT32">CR26+CS26</f>
        <v>50812</v>
      </c>
      <c r="CU26" s="5">
        <v>532</v>
      </c>
      <c r="CV26" s="5">
        <v>980</v>
      </c>
      <c r="CW26" s="6">
        <f t="shared" si="51"/>
        <v>1512</v>
      </c>
      <c r="CX26" s="5">
        <f t="shared" si="52"/>
        <v>27492</v>
      </c>
      <c r="CY26" s="5">
        <f t="shared" si="53"/>
        <v>24832</v>
      </c>
      <c r="CZ26" s="6">
        <f t="shared" si="128"/>
        <v>52324</v>
      </c>
      <c r="DA26" s="78">
        <f t="shared" si="129"/>
        <v>64.82586243486053</v>
      </c>
      <c r="DB26" s="78">
        <f t="shared" si="130"/>
        <v>63.13915939891683</v>
      </c>
      <c r="DC26" s="78">
        <f t="shared" si="131"/>
        <v>64.01428955932369</v>
      </c>
      <c r="DD26" s="5">
        <v>12966</v>
      </c>
      <c r="DE26" s="5">
        <v>11154</v>
      </c>
      <c r="DF26" s="6">
        <f t="shared" si="55"/>
        <v>24120</v>
      </c>
      <c r="DG26" s="5">
        <v>6705</v>
      </c>
      <c r="DH26" s="5">
        <v>5148</v>
      </c>
      <c r="DI26" s="6">
        <f t="shared" si="56"/>
        <v>11853</v>
      </c>
      <c r="DJ26" s="5">
        <v>299</v>
      </c>
      <c r="DK26" s="5">
        <v>427</v>
      </c>
      <c r="DL26" s="4">
        <f t="shared" si="132"/>
        <v>726</v>
      </c>
      <c r="DM26" s="5">
        <f t="shared" si="57"/>
        <v>7004</v>
      </c>
      <c r="DN26" s="5">
        <f t="shared" si="58"/>
        <v>5575</v>
      </c>
      <c r="DO26" s="6">
        <f t="shared" si="133"/>
        <v>12579</v>
      </c>
      <c r="DP26" s="78">
        <f t="shared" si="134"/>
        <v>54.01820144994601</v>
      </c>
      <c r="DQ26" s="78">
        <f t="shared" si="135"/>
        <v>49.98206921283844</v>
      </c>
      <c r="DR26" s="78">
        <f t="shared" si="136"/>
        <v>52.15174129353234</v>
      </c>
      <c r="DS26" s="6">
        <f t="shared" si="60"/>
        <v>55375</v>
      </c>
      <c r="DT26" s="6">
        <f t="shared" si="61"/>
        <v>50483</v>
      </c>
      <c r="DU26" s="6">
        <f t="shared" si="62"/>
        <v>105858</v>
      </c>
      <c r="DV26" s="6">
        <f t="shared" si="63"/>
        <v>33665</v>
      </c>
      <c r="DW26" s="6">
        <f t="shared" si="64"/>
        <v>29000</v>
      </c>
      <c r="DX26" s="6">
        <f t="shared" si="65"/>
        <v>62665</v>
      </c>
      <c r="DY26" s="6">
        <f t="shared" si="137"/>
        <v>831</v>
      </c>
      <c r="DZ26" s="6">
        <f t="shared" si="138"/>
        <v>1407</v>
      </c>
      <c r="EA26" s="6">
        <f t="shared" si="66"/>
        <v>2238</v>
      </c>
      <c r="EB26" s="5">
        <f t="shared" si="67"/>
        <v>34496</v>
      </c>
      <c r="EC26" s="5">
        <f t="shared" si="68"/>
        <v>30407</v>
      </c>
      <c r="ED26" s="6">
        <f t="shared" si="139"/>
        <v>64903</v>
      </c>
      <c r="EE26" s="78">
        <f t="shared" si="140"/>
        <v>62.295259593679454</v>
      </c>
      <c r="EF26" s="78">
        <f t="shared" si="141"/>
        <v>60.23215735990334</v>
      </c>
      <c r="EG26" s="78">
        <f t="shared" si="142"/>
        <v>61.311379395038635</v>
      </c>
      <c r="EH26" s="79">
        <f t="shared" si="143"/>
        <v>122452</v>
      </c>
      <c r="EI26" s="79">
        <f t="shared" si="144"/>
        <v>102699</v>
      </c>
      <c r="EJ26" s="79">
        <f t="shared" si="145"/>
        <v>225151</v>
      </c>
      <c r="EK26" s="89">
        <v>1995</v>
      </c>
      <c r="EL26" s="89">
        <v>1093</v>
      </c>
      <c r="EM26" s="79">
        <f t="shared" si="71"/>
        <v>3088</v>
      </c>
      <c r="EN26" s="79">
        <v>20066</v>
      </c>
      <c r="EO26" s="79">
        <v>14628</v>
      </c>
      <c r="EP26" s="79">
        <f t="shared" si="72"/>
        <v>34694</v>
      </c>
      <c r="EQ26" s="85">
        <f t="shared" si="73"/>
        <v>1.629209812824617</v>
      </c>
      <c r="ER26" s="85">
        <f t="shared" si="74"/>
        <v>1.064275212027381</v>
      </c>
      <c r="ES26" s="85">
        <f t="shared" si="75"/>
        <v>1.3715239994492583</v>
      </c>
      <c r="ET26" s="85">
        <f t="shared" si="76"/>
        <v>16.386829124881586</v>
      </c>
      <c r="EU26" s="85">
        <f t="shared" si="77"/>
        <v>14.24356614962171</v>
      </c>
      <c r="EV26" s="85">
        <f t="shared" si="78"/>
        <v>15.409214260651739</v>
      </c>
      <c r="EW26" s="79">
        <f t="shared" si="79"/>
        <v>19556</v>
      </c>
      <c r="EX26" s="79">
        <f t="shared" si="80"/>
        <v>13523</v>
      </c>
      <c r="EY26" s="79">
        <f t="shared" si="81"/>
        <v>33079</v>
      </c>
      <c r="EZ26" s="89">
        <v>197</v>
      </c>
      <c r="FA26" s="89">
        <v>78</v>
      </c>
      <c r="FB26" s="79">
        <f t="shared" si="82"/>
        <v>275</v>
      </c>
      <c r="FC26" s="79">
        <v>2667</v>
      </c>
      <c r="FD26" s="79">
        <v>1487</v>
      </c>
      <c r="FE26" s="79">
        <f t="shared" si="83"/>
        <v>4154</v>
      </c>
      <c r="FF26" s="85">
        <f t="shared" si="84"/>
        <v>1.0073634690120679</v>
      </c>
      <c r="FG26" s="85">
        <f t="shared" si="85"/>
        <v>0.5767950898469275</v>
      </c>
      <c r="FH26" s="85">
        <f t="shared" si="86"/>
        <v>0.8313431482209256</v>
      </c>
      <c r="FI26" s="85">
        <f t="shared" si="87"/>
        <v>13.637758232767437</v>
      </c>
      <c r="FJ26" s="85">
        <f t="shared" si="88"/>
        <v>10.99608075131258</v>
      </c>
      <c r="FK26" s="85">
        <f t="shared" si="89"/>
        <v>12.557816137126272</v>
      </c>
      <c r="FL26" s="79">
        <f t="shared" si="90"/>
        <v>34496</v>
      </c>
      <c r="FM26" s="79">
        <f t="shared" si="91"/>
        <v>30407</v>
      </c>
      <c r="FN26" s="79">
        <f t="shared" si="92"/>
        <v>64903</v>
      </c>
      <c r="FO26" s="89">
        <v>261</v>
      </c>
      <c r="FP26" s="89">
        <v>199</v>
      </c>
      <c r="FQ26" s="79">
        <f t="shared" si="93"/>
        <v>460</v>
      </c>
      <c r="FR26" s="79">
        <v>4127</v>
      </c>
      <c r="FS26" s="79">
        <v>3375</v>
      </c>
      <c r="FT26" s="79">
        <f t="shared" si="94"/>
        <v>7502</v>
      </c>
      <c r="FU26" s="85">
        <f t="shared" si="95"/>
        <v>0.7566094619666048</v>
      </c>
      <c r="FV26" s="85">
        <f t="shared" si="96"/>
        <v>0.6544545663827408</v>
      </c>
      <c r="FW26" s="85">
        <f t="shared" si="97"/>
        <v>0.7087499807404897</v>
      </c>
      <c r="FX26" s="85">
        <f t="shared" si="98"/>
        <v>11.963705936920224</v>
      </c>
      <c r="FY26" s="85">
        <f t="shared" si="99"/>
        <v>11.099417897194725</v>
      </c>
      <c r="FZ26" s="85">
        <f t="shared" si="100"/>
        <v>11.558787729380768</v>
      </c>
    </row>
    <row r="27" spans="1:182" ht="32.25" customHeight="1">
      <c r="A27" s="3">
        <v>18</v>
      </c>
      <c r="B27" s="119" t="s">
        <v>56</v>
      </c>
      <c r="C27" s="5">
        <v>414528</v>
      </c>
      <c r="D27" s="5">
        <v>378276</v>
      </c>
      <c r="E27" s="77">
        <f t="shared" si="101"/>
        <v>792804</v>
      </c>
      <c r="F27" s="5">
        <v>312653</v>
      </c>
      <c r="G27" s="5">
        <v>311182</v>
      </c>
      <c r="H27" s="6">
        <f t="shared" si="27"/>
        <v>623835</v>
      </c>
      <c r="I27" s="5">
        <v>43014</v>
      </c>
      <c r="J27" s="5">
        <v>25906</v>
      </c>
      <c r="K27" s="7">
        <f t="shared" si="102"/>
        <v>68920</v>
      </c>
      <c r="L27" s="5">
        <f t="shared" si="103"/>
        <v>355667</v>
      </c>
      <c r="M27" s="5">
        <f t="shared" si="104"/>
        <v>337088</v>
      </c>
      <c r="N27" s="5">
        <f t="shared" si="105"/>
        <v>692755</v>
      </c>
      <c r="O27" s="78">
        <f t="shared" si="26"/>
        <v>85.8004766867377</v>
      </c>
      <c r="P27" s="78">
        <f t="shared" si="26"/>
        <v>89.11165392464761</v>
      </c>
      <c r="Q27" s="78">
        <f t="shared" si="26"/>
        <v>87.38036135034636</v>
      </c>
      <c r="R27" s="5">
        <v>25465</v>
      </c>
      <c r="S27" s="5">
        <v>6874</v>
      </c>
      <c r="T27" s="6">
        <f t="shared" si="114"/>
        <v>32339</v>
      </c>
      <c r="U27" s="5">
        <v>3141</v>
      </c>
      <c r="V27" s="5">
        <v>1497</v>
      </c>
      <c r="W27" s="6">
        <f t="shared" si="28"/>
        <v>4638</v>
      </c>
      <c r="X27" s="5">
        <v>3673</v>
      </c>
      <c r="Y27" s="5">
        <v>1029</v>
      </c>
      <c r="Z27" s="6">
        <f t="shared" si="29"/>
        <v>4702</v>
      </c>
      <c r="AA27" s="5">
        <f>SUM(U27,X27)</f>
        <v>6814</v>
      </c>
      <c r="AB27" s="5">
        <f t="shared" si="107"/>
        <v>2526</v>
      </c>
      <c r="AC27" s="5">
        <f t="shared" si="108"/>
        <v>9340</v>
      </c>
      <c r="AD27" s="78">
        <f t="shared" si="115"/>
        <v>26.758295699980366</v>
      </c>
      <c r="AE27" s="78">
        <f t="shared" si="115"/>
        <v>36.74716322374164</v>
      </c>
      <c r="AF27" s="78">
        <f t="shared" si="115"/>
        <v>28.881536225609945</v>
      </c>
      <c r="AG27" s="6">
        <f t="shared" si="31"/>
        <v>439993</v>
      </c>
      <c r="AH27" s="6">
        <f t="shared" si="31"/>
        <v>385150</v>
      </c>
      <c r="AI27" s="6">
        <f t="shared" si="32"/>
        <v>825143</v>
      </c>
      <c r="AJ27" s="6">
        <f t="shared" si="33"/>
        <v>315794</v>
      </c>
      <c r="AK27" s="6">
        <f t="shared" si="33"/>
        <v>312679</v>
      </c>
      <c r="AL27" s="6">
        <f t="shared" si="34"/>
        <v>628473</v>
      </c>
      <c r="AM27" s="6">
        <f t="shared" si="116"/>
        <v>46687</v>
      </c>
      <c r="AN27" s="6">
        <f t="shared" si="116"/>
        <v>26935</v>
      </c>
      <c r="AO27" s="6">
        <f t="shared" si="35"/>
        <v>73622</v>
      </c>
      <c r="AP27" s="5">
        <f t="shared" si="36"/>
        <v>362481</v>
      </c>
      <c r="AQ27" s="5">
        <f t="shared" si="36"/>
        <v>339614</v>
      </c>
      <c r="AR27" s="6">
        <f t="shared" si="117"/>
        <v>702095</v>
      </c>
      <c r="AS27" s="78">
        <f t="shared" si="118"/>
        <v>82.38335609884703</v>
      </c>
      <c r="AT27" s="78">
        <f t="shared" si="118"/>
        <v>88.17707386732442</v>
      </c>
      <c r="AU27" s="78">
        <f t="shared" si="118"/>
        <v>85.0876757119675</v>
      </c>
      <c r="AV27" s="5">
        <v>76191</v>
      </c>
      <c r="AW27" s="5">
        <v>65992</v>
      </c>
      <c r="AX27" s="6">
        <f t="shared" si="38"/>
        <v>142183</v>
      </c>
      <c r="AY27" s="5">
        <v>50903</v>
      </c>
      <c r="AZ27" s="5">
        <v>47792</v>
      </c>
      <c r="BA27" s="6">
        <f t="shared" si="39"/>
        <v>98695</v>
      </c>
      <c r="BB27" s="5">
        <v>9554</v>
      </c>
      <c r="BC27" s="5">
        <v>6374</v>
      </c>
      <c r="BD27" s="6">
        <f t="shared" si="109"/>
        <v>15928</v>
      </c>
      <c r="BE27" s="5">
        <f t="shared" si="110"/>
        <v>60457</v>
      </c>
      <c r="BF27" s="5">
        <f t="shared" si="111"/>
        <v>54166</v>
      </c>
      <c r="BG27" s="6">
        <f t="shared" si="112"/>
        <v>114623</v>
      </c>
      <c r="BH27" s="78">
        <f t="shared" si="119"/>
        <v>79.34926697378955</v>
      </c>
      <c r="BI27" s="78">
        <f t="shared" si="119"/>
        <v>82.07964601769912</v>
      </c>
      <c r="BJ27" s="78">
        <f t="shared" si="119"/>
        <v>80.61652940224921</v>
      </c>
      <c r="BK27" s="5">
        <v>6125</v>
      </c>
      <c r="BL27" s="5">
        <v>1529</v>
      </c>
      <c r="BM27" s="6">
        <f t="shared" si="120"/>
        <v>7654</v>
      </c>
      <c r="BN27" s="5">
        <v>511</v>
      </c>
      <c r="BO27" s="5">
        <v>199</v>
      </c>
      <c r="BP27" s="6">
        <f t="shared" si="41"/>
        <v>710</v>
      </c>
      <c r="BQ27" s="5">
        <v>822</v>
      </c>
      <c r="BR27" s="5">
        <v>216</v>
      </c>
      <c r="BS27" s="6">
        <f t="shared" si="42"/>
        <v>1038</v>
      </c>
      <c r="BT27" s="5">
        <f>SUM(BN27,BQ27)</f>
        <v>1333</v>
      </c>
      <c r="BU27" s="5">
        <f t="shared" si="122"/>
        <v>415</v>
      </c>
      <c r="BV27" s="6">
        <f t="shared" si="123"/>
        <v>1748</v>
      </c>
      <c r="BW27" s="78">
        <f t="shared" si="124"/>
        <v>21.76326530612245</v>
      </c>
      <c r="BX27" s="78">
        <f t="shared" si="124"/>
        <v>27.141922825376064</v>
      </c>
      <c r="BY27" s="78">
        <f t="shared" si="124"/>
        <v>22.837731904886336</v>
      </c>
      <c r="BZ27" s="6">
        <f t="shared" si="44"/>
        <v>82316</v>
      </c>
      <c r="CA27" s="6">
        <f t="shared" si="44"/>
        <v>67521</v>
      </c>
      <c r="CB27" s="6">
        <f t="shared" si="45"/>
        <v>149837</v>
      </c>
      <c r="CC27" s="6">
        <f t="shared" si="46"/>
        <v>51414</v>
      </c>
      <c r="CD27" s="6">
        <f t="shared" si="46"/>
        <v>47991</v>
      </c>
      <c r="CE27" s="6">
        <f t="shared" si="47"/>
        <v>99405</v>
      </c>
      <c r="CF27" s="6">
        <f t="shared" si="125"/>
        <v>10376</v>
      </c>
      <c r="CG27" s="6">
        <f t="shared" si="125"/>
        <v>6590</v>
      </c>
      <c r="CH27" s="6">
        <f t="shared" si="48"/>
        <v>16966</v>
      </c>
      <c r="CI27" s="5">
        <f t="shared" si="49"/>
        <v>61790</v>
      </c>
      <c r="CJ27" s="5">
        <f t="shared" si="49"/>
        <v>54581</v>
      </c>
      <c r="CK27" s="6">
        <f t="shared" si="126"/>
        <v>116371</v>
      </c>
      <c r="CL27" s="78">
        <f t="shared" si="127"/>
        <v>75.06438602458817</v>
      </c>
      <c r="CM27" s="78">
        <f t="shared" si="127"/>
        <v>80.83559188993054</v>
      </c>
      <c r="CN27" s="78">
        <f t="shared" si="127"/>
        <v>77.66506270146894</v>
      </c>
      <c r="CO27" s="5">
        <v>27356</v>
      </c>
      <c r="CP27" s="5">
        <v>23042</v>
      </c>
      <c r="CQ27" s="6">
        <f t="shared" si="113"/>
        <v>50398</v>
      </c>
      <c r="CR27" s="5">
        <v>19034</v>
      </c>
      <c r="CS27" s="5">
        <v>17322</v>
      </c>
      <c r="CT27" s="6">
        <f t="shared" si="147"/>
        <v>36356</v>
      </c>
      <c r="CU27" s="5">
        <v>3179</v>
      </c>
      <c r="CV27" s="5">
        <v>2006</v>
      </c>
      <c r="CW27" s="6">
        <f t="shared" si="51"/>
        <v>5185</v>
      </c>
      <c r="CX27" s="5">
        <f t="shared" si="52"/>
        <v>22213</v>
      </c>
      <c r="CY27" s="5">
        <f t="shared" si="53"/>
        <v>19328</v>
      </c>
      <c r="CZ27" s="6">
        <f t="shared" si="128"/>
        <v>41541</v>
      </c>
      <c r="DA27" s="78">
        <f t="shared" si="129"/>
        <v>81.19973680362627</v>
      </c>
      <c r="DB27" s="78">
        <f t="shared" si="130"/>
        <v>83.88160749934902</v>
      </c>
      <c r="DC27" s="78">
        <f t="shared" si="131"/>
        <v>82.42588991626651</v>
      </c>
      <c r="DD27" s="5">
        <v>1373</v>
      </c>
      <c r="DE27" s="5">
        <v>318</v>
      </c>
      <c r="DF27" s="6">
        <f t="shared" si="55"/>
        <v>1691</v>
      </c>
      <c r="DG27" s="5">
        <v>119</v>
      </c>
      <c r="DH27" s="5">
        <v>54</v>
      </c>
      <c r="DI27" s="6">
        <f t="shared" si="56"/>
        <v>173</v>
      </c>
      <c r="DJ27" s="5">
        <v>155</v>
      </c>
      <c r="DK27" s="5">
        <v>37</v>
      </c>
      <c r="DL27" s="4">
        <f t="shared" si="132"/>
        <v>192</v>
      </c>
      <c r="DM27" s="5">
        <f t="shared" si="57"/>
        <v>274</v>
      </c>
      <c r="DN27" s="5">
        <f t="shared" si="58"/>
        <v>91</v>
      </c>
      <c r="DO27" s="6">
        <f t="shared" si="133"/>
        <v>365</v>
      </c>
      <c r="DP27" s="78">
        <f t="shared" si="134"/>
        <v>19.956300072833212</v>
      </c>
      <c r="DQ27" s="78">
        <f t="shared" si="135"/>
        <v>28.61635220125786</v>
      </c>
      <c r="DR27" s="78">
        <f t="shared" si="136"/>
        <v>21.58486102897694</v>
      </c>
      <c r="DS27" s="6">
        <f t="shared" si="60"/>
        <v>28729</v>
      </c>
      <c r="DT27" s="6">
        <f t="shared" si="61"/>
        <v>23360</v>
      </c>
      <c r="DU27" s="6">
        <f t="shared" si="62"/>
        <v>52089</v>
      </c>
      <c r="DV27" s="6">
        <f t="shared" si="63"/>
        <v>19153</v>
      </c>
      <c r="DW27" s="6">
        <f t="shared" si="64"/>
        <v>17376</v>
      </c>
      <c r="DX27" s="6">
        <f t="shared" si="65"/>
        <v>36529</v>
      </c>
      <c r="DY27" s="6">
        <f t="shared" si="137"/>
        <v>3334</v>
      </c>
      <c r="DZ27" s="6">
        <f t="shared" si="138"/>
        <v>2043</v>
      </c>
      <c r="EA27" s="6">
        <f t="shared" si="66"/>
        <v>5377</v>
      </c>
      <c r="EB27" s="5">
        <f t="shared" si="67"/>
        <v>22487</v>
      </c>
      <c r="EC27" s="5">
        <f t="shared" si="68"/>
        <v>19419</v>
      </c>
      <c r="ED27" s="6">
        <f t="shared" si="139"/>
        <v>41906</v>
      </c>
      <c r="EE27" s="78">
        <f t="shared" si="140"/>
        <v>78.27282536809496</v>
      </c>
      <c r="EF27" s="78">
        <f t="shared" si="141"/>
        <v>83.1292808219178</v>
      </c>
      <c r="EG27" s="78">
        <f t="shared" si="142"/>
        <v>80.45076695655513</v>
      </c>
      <c r="EH27" s="79">
        <f t="shared" si="143"/>
        <v>362481</v>
      </c>
      <c r="EI27" s="79">
        <f t="shared" si="144"/>
        <v>339614</v>
      </c>
      <c r="EJ27" s="79">
        <f t="shared" si="145"/>
        <v>702095</v>
      </c>
      <c r="EK27" s="89">
        <v>44327</v>
      </c>
      <c r="EL27" s="89">
        <v>57479</v>
      </c>
      <c r="EM27" s="79">
        <f t="shared" si="71"/>
        <v>101806</v>
      </c>
      <c r="EN27" s="79">
        <v>74566</v>
      </c>
      <c r="EO27" s="79">
        <v>85191</v>
      </c>
      <c r="EP27" s="79">
        <f t="shared" si="72"/>
        <v>159757</v>
      </c>
      <c r="EQ27" s="85">
        <f t="shared" si="73"/>
        <v>12.228778887721012</v>
      </c>
      <c r="ER27" s="85">
        <f t="shared" si="74"/>
        <v>16.92480286442844</v>
      </c>
      <c r="ES27" s="85">
        <f t="shared" si="75"/>
        <v>14.50031690868045</v>
      </c>
      <c r="ET27" s="85">
        <f t="shared" si="76"/>
        <v>20.571009239104946</v>
      </c>
      <c r="EU27" s="85">
        <f t="shared" si="77"/>
        <v>25.084654931775486</v>
      </c>
      <c r="EV27" s="85">
        <f t="shared" si="78"/>
        <v>22.754328117989733</v>
      </c>
      <c r="EW27" s="79">
        <f t="shared" si="79"/>
        <v>61790</v>
      </c>
      <c r="EX27" s="79">
        <f t="shared" si="80"/>
        <v>54581</v>
      </c>
      <c r="EY27" s="79">
        <f t="shared" si="81"/>
        <v>116371</v>
      </c>
      <c r="EZ27" s="89">
        <v>4016</v>
      </c>
      <c r="FA27" s="89">
        <v>4434</v>
      </c>
      <c r="FB27" s="79">
        <f t="shared" si="82"/>
        <v>8450</v>
      </c>
      <c r="FC27" s="79">
        <v>10606</v>
      </c>
      <c r="FD27" s="79">
        <v>10957</v>
      </c>
      <c r="FE27" s="79">
        <f t="shared" si="83"/>
        <v>21563</v>
      </c>
      <c r="FF27" s="85">
        <f t="shared" si="84"/>
        <v>6.499433565301829</v>
      </c>
      <c r="FG27" s="85">
        <f t="shared" si="85"/>
        <v>8.123706051556404</v>
      </c>
      <c r="FH27" s="85">
        <f t="shared" si="86"/>
        <v>7.261259248438185</v>
      </c>
      <c r="FI27" s="85">
        <f t="shared" si="87"/>
        <v>17.16458973944004</v>
      </c>
      <c r="FJ27" s="85">
        <f t="shared" si="88"/>
        <v>20.074751287077923</v>
      </c>
      <c r="FK27" s="85">
        <f t="shared" si="89"/>
        <v>18.529530553144685</v>
      </c>
      <c r="FL27" s="79">
        <f t="shared" si="90"/>
        <v>22487</v>
      </c>
      <c r="FM27" s="79">
        <f t="shared" si="91"/>
        <v>19419</v>
      </c>
      <c r="FN27" s="79">
        <f t="shared" si="92"/>
        <v>41906</v>
      </c>
      <c r="FO27" s="89">
        <v>1342</v>
      </c>
      <c r="FP27" s="89">
        <v>1493</v>
      </c>
      <c r="FQ27" s="79">
        <f t="shared" si="93"/>
        <v>2835</v>
      </c>
      <c r="FR27" s="79">
        <v>3792</v>
      </c>
      <c r="FS27" s="79">
        <v>3951</v>
      </c>
      <c r="FT27" s="79">
        <f t="shared" si="94"/>
        <v>7743</v>
      </c>
      <c r="FU27" s="85">
        <f t="shared" si="95"/>
        <v>5.967892560145862</v>
      </c>
      <c r="FV27" s="85">
        <f t="shared" si="96"/>
        <v>7.688346464802513</v>
      </c>
      <c r="FW27" s="85">
        <f t="shared" si="97"/>
        <v>6.7651410299241155</v>
      </c>
      <c r="FX27" s="85">
        <f t="shared" si="98"/>
        <v>16.863076444167742</v>
      </c>
      <c r="FY27" s="85">
        <f t="shared" si="99"/>
        <v>20.346052834852465</v>
      </c>
      <c r="FZ27" s="85">
        <f t="shared" si="100"/>
        <v>18.47706772299909</v>
      </c>
    </row>
    <row r="28" spans="1:182" ht="29.25" customHeight="1">
      <c r="A28" s="3">
        <v>19</v>
      </c>
      <c r="B28" s="119" t="s">
        <v>57</v>
      </c>
      <c r="C28" s="5">
        <v>234885</v>
      </c>
      <c r="D28" s="5">
        <v>235034</v>
      </c>
      <c r="E28" s="77">
        <f t="shared" si="101"/>
        <v>469919</v>
      </c>
      <c r="F28" s="5">
        <v>217837</v>
      </c>
      <c r="G28" s="5">
        <v>223354</v>
      </c>
      <c r="H28" s="6">
        <f t="shared" si="27"/>
        <v>441191</v>
      </c>
      <c r="I28" s="63"/>
      <c r="J28" s="63"/>
      <c r="K28" s="62">
        <f t="shared" si="102"/>
        <v>0</v>
      </c>
      <c r="L28" s="5">
        <f t="shared" si="103"/>
        <v>217837</v>
      </c>
      <c r="M28" s="5">
        <f t="shared" si="104"/>
        <v>223354</v>
      </c>
      <c r="N28" s="5">
        <f t="shared" si="105"/>
        <v>441191</v>
      </c>
      <c r="O28" s="78">
        <f t="shared" si="26"/>
        <v>92.74198011793005</v>
      </c>
      <c r="P28" s="78">
        <f t="shared" si="26"/>
        <v>95.03050622463132</v>
      </c>
      <c r="Q28" s="78">
        <f t="shared" si="26"/>
        <v>93.88660598954289</v>
      </c>
      <c r="R28" s="63"/>
      <c r="S28" s="63"/>
      <c r="T28" s="60">
        <f t="shared" si="114"/>
        <v>0</v>
      </c>
      <c r="U28" s="63"/>
      <c r="V28" s="63"/>
      <c r="W28" s="60">
        <f t="shared" si="28"/>
        <v>0</v>
      </c>
      <c r="X28" s="63"/>
      <c r="Y28" s="63"/>
      <c r="Z28" s="60">
        <f t="shared" si="29"/>
        <v>0</v>
      </c>
      <c r="AA28" s="63">
        <f>SUM(U28,X28)</f>
        <v>0</v>
      </c>
      <c r="AB28" s="63">
        <f t="shared" si="107"/>
        <v>0</v>
      </c>
      <c r="AC28" s="63">
        <f t="shared" si="108"/>
        <v>0</v>
      </c>
      <c r="AD28" s="82">
        <f t="shared" si="115"/>
      </c>
      <c r="AE28" s="82">
        <f t="shared" si="115"/>
      </c>
      <c r="AF28" s="82">
        <f t="shared" si="115"/>
      </c>
      <c r="AG28" s="6">
        <f t="shared" si="31"/>
        <v>234885</v>
      </c>
      <c r="AH28" s="6">
        <f t="shared" si="31"/>
        <v>235034</v>
      </c>
      <c r="AI28" s="6">
        <f t="shared" si="32"/>
        <v>469919</v>
      </c>
      <c r="AJ28" s="6">
        <f t="shared" si="33"/>
        <v>217837</v>
      </c>
      <c r="AK28" s="6">
        <f t="shared" si="33"/>
        <v>223354</v>
      </c>
      <c r="AL28" s="6">
        <f t="shared" si="34"/>
        <v>441191</v>
      </c>
      <c r="AM28" s="60">
        <f t="shared" si="116"/>
        <v>0</v>
      </c>
      <c r="AN28" s="60">
        <f t="shared" si="116"/>
        <v>0</v>
      </c>
      <c r="AO28" s="60">
        <f t="shared" si="35"/>
        <v>0</v>
      </c>
      <c r="AP28" s="5">
        <f t="shared" si="36"/>
        <v>217837</v>
      </c>
      <c r="AQ28" s="5">
        <f t="shared" si="36"/>
        <v>223354</v>
      </c>
      <c r="AR28" s="6">
        <f t="shared" si="117"/>
        <v>441191</v>
      </c>
      <c r="AS28" s="78">
        <f t="shared" si="118"/>
        <v>92.74198011793005</v>
      </c>
      <c r="AT28" s="78">
        <f t="shared" si="118"/>
        <v>95.03050622463132</v>
      </c>
      <c r="AU28" s="78">
        <f t="shared" si="118"/>
        <v>93.88660598954289</v>
      </c>
      <c r="AV28" s="5">
        <v>24512</v>
      </c>
      <c r="AW28" s="5">
        <v>24507</v>
      </c>
      <c r="AX28" s="6">
        <f t="shared" si="38"/>
        <v>49019</v>
      </c>
      <c r="AY28" s="5">
        <v>20797</v>
      </c>
      <c r="AZ28" s="5">
        <v>21820</v>
      </c>
      <c r="BA28" s="6">
        <f t="shared" si="39"/>
        <v>42617</v>
      </c>
      <c r="BB28" s="63"/>
      <c r="BC28" s="63"/>
      <c r="BD28" s="60">
        <f t="shared" si="109"/>
        <v>0</v>
      </c>
      <c r="BE28" s="5">
        <f t="shared" si="110"/>
        <v>20797</v>
      </c>
      <c r="BF28" s="5">
        <f t="shared" si="111"/>
        <v>21820</v>
      </c>
      <c r="BG28" s="6">
        <f t="shared" si="112"/>
        <v>42617</v>
      </c>
      <c r="BH28" s="78">
        <f t="shared" si="119"/>
        <v>84.84415796344648</v>
      </c>
      <c r="BI28" s="78">
        <f t="shared" si="119"/>
        <v>89.03578569388338</v>
      </c>
      <c r="BJ28" s="78">
        <f t="shared" si="119"/>
        <v>86.93975805299986</v>
      </c>
      <c r="BK28" s="63"/>
      <c r="BL28" s="63"/>
      <c r="BM28" s="60">
        <f t="shared" si="120"/>
        <v>0</v>
      </c>
      <c r="BN28" s="63"/>
      <c r="BO28" s="63"/>
      <c r="BP28" s="60">
        <f t="shared" si="41"/>
        <v>0</v>
      </c>
      <c r="BQ28" s="63"/>
      <c r="BR28" s="63"/>
      <c r="BS28" s="60">
        <f t="shared" si="42"/>
        <v>0</v>
      </c>
      <c r="BT28" s="63">
        <f>SUM(BN28,BQ28)</f>
        <v>0</v>
      </c>
      <c r="BU28" s="63">
        <f t="shared" si="122"/>
        <v>0</v>
      </c>
      <c r="BV28" s="60">
        <f t="shared" si="123"/>
        <v>0</v>
      </c>
      <c r="BW28" s="82">
        <f t="shared" si="124"/>
      </c>
      <c r="BX28" s="82">
        <f t="shared" si="124"/>
      </c>
      <c r="BY28" s="82">
        <f t="shared" si="124"/>
      </c>
      <c r="BZ28" s="6">
        <f t="shared" si="44"/>
        <v>24512</v>
      </c>
      <c r="CA28" s="6">
        <f t="shared" si="44"/>
        <v>24507</v>
      </c>
      <c r="CB28" s="6">
        <f t="shared" si="45"/>
        <v>49019</v>
      </c>
      <c r="CC28" s="6">
        <f t="shared" si="46"/>
        <v>20797</v>
      </c>
      <c r="CD28" s="6">
        <f t="shared" si="46"/>
        <v>21820</v>
      </c>
      <c r="CE28" s="6">
        <f t="shared" si="47"/>
        <v>42617</v>
      </c>
      <c r="CF28" s="60">
        <f t="shared" si="125"/>
        <v>0</v>
      </c>
      <c r="CG28" s="60">
        <f t="shared" si="125"/>
        <v>0</v>
      </c>
      <c r="CH28" s="60">
        <f t="shared" si="48"/>
        <v>0</v>
      </c>
      <c r="CI28" s="5">
        <f t="shared" si="49"/>
        <v>20797</v>
      </c>
      <c r="CJ28" s="5">
        <f t="shared" si="49"/>
        <v>21820</v>
      </c>
      <c r="CK28" s="6">
        <f t="shared" si="126"/>
        <v>42617</v>
      </c>
      <c r="CL28" s="78">
        <f t="shared" si="127"/>
        <v>84.84415796344648</v>
      </c>
      <c r="CM28" s="78">
        <f t="shared" si="127"/>
        <v>89.03578569388338</v>
      </c>
      <c r="CN28" s="78">
        <f t="shared" si="127"/>
        <v>86.93975805299986</v>
      </c>
      <c r="CO28" s="5">
        <v>3135</v>
      </c>
      <c r="CP28" s="5">
        <v>3235</v>
      </c>
      <c r="CQ28" s="6">
        <f t="shared" si="113"/>
        <v>6370</v>
      </c>
      <c r="CR28" s="5">
        <v>2568</v>
      </c>
      <c r="CS28" s="5">
        <v>2778</v>
      </c>
      <c r="CT28" s="6">
        <f t="shared" si="147"/>
        <v>5346</v>
      </c>
      <c r="CU28" s="63"/>
      <c r="CV28" s="63"/>
      <c r="CW28" s="60">
        <f t="shared" si="51"/>
        <v>0</v>
      </c>
      <c r="CX28" s="5">
        <f t="shared" si="52"/>
        <v>2568</v>
      </c>
      <c r="CY28" s="5">
        <f t="shared" si="53"/>
        <v>2778</v>
      </c>
      <c r="CZ28" s="6">
        <f t="shared" si="128"/>
        <v>5346</v>
      </c>
      <c r="DA28" s="78">
        <f t="shared" si="129"/>
        <v>81.91387559808612</v>
      </c>
      <c r="DB28" s="78">
        <f t="shared" si="130"/>
        <v>85.87326120556415</v>
      </c>
      <c r="DC28" s="78">
        <f t="shared" si="131"/>
        <v>83.92464678178963</v>
      </c>
      <c r="DD28" s="63"/>
      <c r="DE28" s="63"/>
      <c r="DF28" s="60">
        <f t="shared" si="55"/>
        <v>0</v>
      </c>
      <c r="DG28" s="63"/>
      <c r="DH28" s="63"/>
      <c r="DI28" s="60">
        <f t="shared" si="56"/>
        <v>0</v>
      </c>
      <c r="DJ28" s="61"/>
      <c r="DK28" s="61"/>
      <c r="DL28" s="61">
        <f t="shared" si="132"/>
        <v>0</v>
      </c>
      <c r="DM28" s="63">
        <f t="shared" si="57"/>
        <v>0</v>
      </c>
      <c r="DN28" s="63">
        <f t="shared" si="58"/>
        <v>0</v>
      </c>
      <c r="DO28" s="60">
        <f t="shared" si="133"/>
        <v>0</v>
      </c>
      <c r="DP28" s="82">
        <f t="shared" si="134"/>
      </c>
      <c r="DQ28" s="82">
        <f t="shared" si="135"/>
      </c>
      <c r="DR28" s="82">
        <f t="shared" si="136"/>
      </c>
      <c r="DS28" s="6">
        <f t="shared" si="60"/>
        <v>3135</v>
      </c>
      <c r="DT28" s="6">
        <f t="shared" si="61"/>
        <v>3235</v>
      </c>
      <c r="DU28" s="6">
        <f t="shared" si="62"/>
        <v>6370</v>
      </c>
      <c r="DV28" s="6">
        <f t="shared" si="63"/>
        <v>2568</v>
      </c>
      <c r="DW28" s="6">
        <f t="shared" si="64"/>
        <v>2778</v>
      </c>
      <c r="DX28" s="6">
        <f t="shared" si="65"/>
        <v>5346</v>
      </c>
      <c r="DY28" s="60">
        <f t="shared" si="137"/>
        <v>0</v>
      </c>
      <c r="DZ28" s="60">
        <f t="shared" si="138"/>
        <v>0</v>
      </c>
      <c r="EA28" s="60">
        <f t="shared" si="66"/>
        <v>0</v>
      </c>
      <c r="EB28" s="5">
        <f t="shared" si="67"/>
        <v>2568</v>
      </c>
      <c r="EC28" s="5">
        <f t="shared" si="68"/>
        <v>2778</v>
      </c>
      <c r="ED28" s="6">
        <f t="shared" si="139"/>
        <v>5346</v>
      </c>
      <c r="EE28" s="78">
        <f t="shared" si="140"/>
        <v>81.91387559808612</v>
      </c>
      <c r="EF28" s="78">
        <f t="shared" si="141"/>
        <v>85.87326120556415</v>
      </c>
      <c r="EG28" s="78">
        <f t="shared" si="142"/>
        <v>83.92464678178963</v>
      </c>
      <c r="EH28" s="79">
        <f t="shared" si="143"/>
        <v>217837</v>
      </c>
      <c r="EI28" s="79">
        <f t="shared" si="144"/>
        <v>223354</v>
      </c>
      <c r="EJ28" s="79">
        <f t="shared" si="145"/>
        <v>441191</v>
      </c>
      <c r="EK28" s="60"/>
      <c r="EL28" s="60"/>
      <c r="EM28" s="60">
        <f t="shared" si="71"/>
        <v>0</v>
      </c>
      <c r="EN28" s="60"/>
      <c r="EO28" s="60"/>
      <c r="EP28" s="60">
        <f t="shared" si="72"/>
        <v>0</v>
      </c>
      <c r="EQ28" s="82">
        <f t="shared" si="73"/>
        <v>0</v>
      </c>
      <c r="ER28" s="82">
        <f t="shared" si="74"/>
        <v>0</v>
      </c>
      <c r="ES28" s="82">
        <f t="shared" si="75"/>
        <v>0</v>
      </c>
      <c r="ET28" s="82">
        <f t="shared" si="76"/>
        <v>0</v>
      </c>
      <c r="EU28" s="82">
        <f t="shared" si="77"/>
        <v>0</v>
      </c>
      <c r="EV28" s="82">
        <f t="shared" si="78"/>
        <v>0</v>
      </c>
      <c r="EW28" s="79">
        <f t="shared" si="79"/>
        <v>20797</v>
      </c>
      <c r="EX28" s="79">
        <f t="shared" si="80"/>
        <v>21820</v>
      </c>
      <c r="EY28" s="79">
        <f t="shared" si="81"/>
        <v>42617</v>
      </c>
      <c r="EZ28" s="60"/>
      <c r="FA28" s="60"/>
      <c r="FB28" s="60">
        <f t="shared" si="82"/>
        <v>0</v>
      </c>
      <c r="FC28" s="60"/>
      <c r="FD28" s="60"/>
      <c r="FE28" s="60">
        <f t="shared" si="83"/>
        <v>0</v>
      </c>
      <c r="FF28" s="82">
        <f t="shared" si="84"/>
        <v>0</v>
      </c>
      <c r="FG28" s="82">
        <f t="shared" si="85"/>
        <v>0</v>
      </c>
      <c r="FH28" s="82">
        <f t="shared" si="86"/>
        <v>0</v>
      </c>
      <c r="FI28" s="82">
        <f t="shared" si="87"/>
        <v>0</v>
      </c>
      <c r="FJ28" s="82">
        <f t="shared" si="88"/>
        <v>0</v>
      </c>
      <c r="FK28" s="82">
        <f t="shared" si="89"/>
        <v>0</v>
      </c>
      <c r="FL28" s="79">
        <f t="shared" si="90"/>
        <v>2568</v>
      </c>
      <c r="FM28" s="79">
        <f t="shared" si="91"/>
        <v>2778</v>
      </c>
      <c r="FN28" s="79">
        <f t="shared" si="92"/>
        <v>5346</v>
      </c>
      <c r="FO28" s="60"/>
      <c r="FP28" s="60"/>
      <c r="FQ28" s="60">
        <f t="shared" si="93"/>
        <v>0</v>
      </c>
      <c r="FR28" s="60"/>
      <c r="FS28" s="60"/>
      <c r="FT28" s="60">
        <f t="shared" si="94"/>
        <v>0</v>
      </c>
      <c r="FU28" s="82">
        <f t="shared" si="95"/>
        <v>0</v>
      </c>
      <c r="FV28" s="82">
        <f t="shared" si="96"/>
        <v>0</v>
      </c>
      <c r="FW28" s="82">
        <f t="shared" si="97"/>
        <v>0</v>
      </c>
      <c r="FX28" s="82">
        <f t="shared" si="98"/>
        <v>0</v>
      </c>
      <c r="FY28" s="82">
        <f t="shared" si="99"/>
        <v>0</v>
      </c>
      <c r="FZ28" s="82">
        <f t="shared" si="100"/>
        <v>0</v>
      </c>
    </row>
    <row r="29" spans="1:256" ht="45" customHeight="1">
      <c r="A29" s="3">
        <v>20</v>
      </c>
      <c r="B29" s="119" t="s">
        <v>58</v>
      </c>
      <c r="C29" s="5">
        <v>893768</v>
      </c>
      <c r="D29" s="5">
        <v>740170</v>
      </c>
      <c r="E29" s="77">
        <v>1633938</v>
      </c>
      <c r="F29" s="5">
        <v>662482</v>
      </c>
      <c r="G29" s="5">
        <v>588109</v>
      </c>
      <c r="H29" s="6">
        <v>1250591</v>
      </c>
      <c r="I29" s="5">
        <v>18811</v>
      </c>
      <c r="J29" s="5">
        <v>11385</v>
      </c>
      <c r="K29" s="7">
        <v>30196</v>
      </c>
      <c r="L29" s="5">
        <v>681293</v>
      </c>
      <c r="M29" s="5">
        <v>599494</v>
      </c>
      <c r="N29" s="5">
        <v>1280787</v>
      </c>
      <c r="O29" s="78">
        <v>76.22705221041703</v>
      </c>
      <c r="P29" s="78">
        <v>80.99409595093019</v>
      </c>
      <c r="Q29" s="78">
        <v>78.38651160570352</v>
      </c>
      <c r="R29" s="5">
        <v>45500</v>
      </c>
      <c r="S29" s="5">
        <v>21307</v>
      </c>
      <c r="T29" s="6">
        <v>66807</v>
      </c>
      <c r="U29" s="5">
        <v>15841</v>
      </c>
      <c r="V29" s="5">
        <v>9046</v>
      </c>
      <c r="W29" s="6">
        <v>24887</v>
      </c>
      <c r="X29" s="5">
        <v>1449</v>
      </c>
      <c r="Y29" s="5">
        <v>611</v>
      </c>
      <c r="Z29" s="6">
        <v>2060</v>
      </c>
      <c r="AA29" s="5">
        <v>17290</v>
      </c>
      <c r="AB29" s="5">
        <v>9657</v>
      </c>
      <c r="AC29" s="5">
        <v>26947</v>
      </c>
      <c r="AD29" s="78">
        <v>38</v>
      </c>
      <c r="AE29" s="78">
        <v>45.32313324259633</v>
      </c>
      <c r="AF29" s="78">
        <v>40.33559357552352</v>
      </c>
      <c r="AG29" s="6">
        <v>939268</v>
      </c>
      <c r="AH29" s="6">
        <v>761477</v>
      </c>
      <c r="AI29" s="6">
        <v>1700745</v>
      </c>
      <c r="AJ29" s="6">
        <v>678323</v>
      </c>
      <c r="AK29" s="6">
        <v>597155</v>
      </c>
      <c r="AL29" s="6">
        <v>1275478</v>
      </c>
      <c r="AM29" s="6">
        <v>20260</v>
      </c>
      <c r="AN29" s="6">
        <v>11996</v>
      </c>
      <c r="AO29" s="6">
        <v>32256</v>
      </c>
      <c r="AP29" s="5">
        <v>698583</v>
      </c>
      <c r="AQ29" s="5">
        <v>609151</v>
      </c>
      <c r="AR29" s="6">
        <v>1307734</v>
      </c>
      <c r="AS29" s="78">
        <v>74.37525817977404</v>
      </c>
      <c r="AT29" s="78">
        <v>79.99598149385996</v>
      </c>
      <c r="AU29" s="78">
        <v>76.89183269684756</v>
      </c>
      <c r="AV29" s="5">
        <v>129613</v>
      </c>
      <c r="AW29" s="5">
        <v>109029</v>
      </c>
      <c r="AX29" s="6">
        <v>238642</v>
      </c>
      <c r="AY29" s="5">
        <v>84278</v>
      </c>
      <c r="AZ29" s="5">
        <v>75865</v>
      </c>
      <c r="BA29" s="6">
        <v>160143</v>
      </c>
      <c r="BB29" s="5">
        <v>3238</v>
      </c>
      <c r="BC29" s="5">
        <v>2227</v>
      </c>
      <c r="BD29" s="6">
        <v>5465</v>
      </c>
      <c r="BE29" s="5">
        <v>87516</v>
      </c>
      <c r="BF29" s="5">
        <v>78092</v>
      </c>
      <c r="BG29" s="6">
        <v>165608</v>
      </c>
      <c r="BH29" s="78">
        <v>67.52100483747773</v>
      </c>
      <c r="BI29" s="78">
        <v>71.62498050977263</v>
      </c>
      <c r="BJ29" s="78">
        <v>69.39599902783249</v>
      </c>
      <c r="BK29" s="5">
        <v>7189</v>
      </c>
      <c r="BL29" s="5">
        <v>3500</v>
      </c>
      <c r="BM29" s="6">
        <v>10689</v>
      </c>
      <c r="BN29" s="5">
        <v>1795</v>
      </c>
      <c r="BO29" s="5">
        <v>1081</v>
      </c>
      <c r="BP29" s="6">
        <v>2876</v>
      </c>
      <c r="BQ29" s="5">
        <v>3238</v>
      </c>
      <c r="BR29" s="5">
        <v>2227</v>
      </c>
      <c r="BS29" s="6">
        <v>5465</v>
      </c>
      <c r="BT29" s="5">
        <v>5033</v>
      </c>
      <c r="BU29" s="5">
        <v>3308</v>
      </c>
      <c r="BV29" s="6">
        <v>8341</v>
      </c>
      <c r="BW29" s="78">
        <v>70.00973709834469</v>
      </c>
      <c r="BX29" s="78">
        <v>94.51428571428572</v>
      </c>
      <c r="BY29" s="78">
        <v>78.03349237533914</v>
      </c>
      <c r="BZ29" s="6">
        <v>136802</v>
      </c>
      <c r="CA29" s="6">
        <v>112529</v>
      </c>
      <c r="CB29" s="6">
        <v>249331</v>
      </c>
      <c r="CC29" s="6">
        <v>86073</v>
      </c>
      <c r="CD29" s="6">
        <v>76946</v>
      </c>
      <c r="CE29" s="6">
        <v>163019</v>
      </c>
      <c r="CF29" s="6">
        <v>6476</v>
      </c>
      <c r="CG29" s="6">
        <v>4454</v>
      </c>
      <c r="CH29" s="6">
        <v>10930</v>
      </c>
      <c r="CI29" s="5">
        <v>92549</v>
      </c>
      <c r="CJ29" s="5">
        <v>81400</v>
      </c>
      <c r="CK29" s="6">
        <v>173949</v>
      </c>
      <c r="CL29" s="78">
        <v>67.65178871653923</v>
      </c>
      <c r="CM29" s="78">
        <v>72.3369087079775</v>
      </c>
      <c r="CN29" s="78">
        <v>69.76629460436126</v>
      </c>
      <c r="CO29" s="5">
        <v>67036</v>
      </c>
      <c r="CP29" s="5">
        <v>52883</v>
      </c>
      <c r="CQ29" s="6">
        <v>119919</v>
      </c>
      <c r="CR29" s="5">
        <v>43635</v>
      </c>
      <c r="CS29" s="5">
        <v>35786</v>
      </c>
      <c r="CT29" s="6">
        <v>79421</v>
      </c>
      <c r="CU29" s="5">
        <v>1341</v>
      </c>
      <c r="CV29" s="5">
        <v>925</v>
      </c>
      <c r="CW29" s="6">
        <v>2266</v>
      </c>
      <c r="CX29" s="5">
        <v>44976</v>
      </c>
      <c r="CY29" s="5">
        <v>36711</v>
      </c>
      <c r="CZ29" s="6">
        <v>81687</v>
      </c>
      <c r="DA29" s="78">
        <v>67.09230861029894</v>
      </c>
      <c r="DB29" s="78">
        <v>69.41928407995009</v>
      </c>
      <c r="DC29" s="78">
        <v>68.11847997398243</v>
      </c>
      <c r="DD29" s="5">
        <v>1812</v>
      </c>
      <c r="DE29" s="5">
        <v>798</v>
      </c>
      <c r="DF29" s="6">
        <v>2610</v>
      </c>
      <c r="DG29" s="5">
        <v>433</v>
      </c>
      <c r="DH29" s="5">
        <v>245</v>
      </c>
      <c r="DI29" s="6">
        <v>678</v>
      </c>
      <c r="DJ29" s="5">
        <v>48</v>
      </c>
      <c r="DK29" s="5">
        <v>22</v>
      </c>
      <c r="DL29" s="4">
        <v>70</v>
      </c>
      <c r="DM29" s="5">
        <v>481</v>
      </c>
      <c r="DN29" s="5">
        <v>267</v>
      </c>
      <c r="DO29" s="6">
        <v>748</v>
      </c>
      <c r="DP29" s="78">
        <v>26.54525386313466</v>
      </c>
      <c r="DQ29" s="78">
        <v>33.45864661654135</v>
      </c>
      <c r="DR29" s="78">
        <v>28.659003831417625</v>
      </c>
      <c r="DS29" s="6">
        <v>68848</v>
      </c>
      <c r="DT29" s="6">
        <v>53681</v>
      </c>
      <c r="DU29" s="6">
        <v>122529</v>
      </c>
      <c r="DV29" s="6">
        <v>44068</v>
      </c>
      <c r="DW29" s="6">
        <v>36031</v>
      </c>
      <c r="DX29" s="6">
        <v>80099</v>
      </c>
      <c r="DY29" s="6">
        <v>1389</v>
      </c>
      <c r="DZ29" s="6">
        <v>947</v>
      </c>
      <c r="EA29" s="6">
        <v>2336</v>
      </c>
      <c r="EB29" s="5">
        <v>45457</v>
      </c>
      <c r="EC29" s="5">
        <v>36978</v>
      </c>
      <c r="ED29" s="6">
        <v>82435</v>
      </c>
      <c r="EE29" s="78">
        <v>66.02515686730189</v>
      </c>
      <c r="EF29" s="78">
        <v>68.88470781095732</v>
      </c>
      <c r="EG29" s="78">
        <v>67.27795052599794</v>
      </c>
      <c r="EH29" s="79">
        <v>698583</v>
      </c>
      <c r="EI29" s="79">
        <v>609151</v>
      </c>
      <c r="EJ29" s="79">
        <v>1307734</v>
      </c>
      <c r="EK29" s="89">
        <v>109306</v>
      </c>
      <c r="EL29" s="89">
        <v>117307</v>
      </c>
      <c r="EM29" s="79">
        <v>226613</v>
      </c>
      <c r="EN29" s="79">
        <v>231567</v>
      </c>
      <c r="EO29" s="79">
        <v>230270</v>
      </c>
      <c r="EP29" s="79">
        <v>461837</v>
      </c>
      <c r="EQ29" s="85">
        <v>15.646816484225926</v>
      </c>
      <c r="ER29" s="85">
        <v>19.257458331349696</v>
      </c>
      <c r="ES29" s="85">
        <v>17.32867693277073</v>
      </c>
      <c r="ET29" s="85">
        <v>33.14810122777107</v>
      </c>
      <c r="EU29" s="85">
        <v>37.80179298728886</v>
      </c>
      <c r="EV29" s="85">
        <v>35.31582110735058</v>
      </c>
      <c r="EW29" s="79">
        <v>92549</v>
      </c>
      <c r="EX29" s="79">
        <v>81400</v>
      </c>
      <c r="EY29" s="79">
        <v>173949</v>
      </c>
      <c r="EZ29" s="89">
        <v>8722</v>
      </c>
      <c r="FA29" s="89">
        <v>9509</v>
      </c>
      <c r="FB29" s="79">
        <v>18231</v>
      </c>
      <c r="FC29" s="79">
        <v>27580</v>
      </c>
      <c r="FD29" s="79">
        <v>28538</v>
      </c>
      <c r="FE29" s="79">
        <v>56118</v>
      </c>
      <c r="FF29" s="85">
        <v>9.424196911906126</v>
      </c>
      <c r="FG29" s="85">
        <v>11.681818181818182</v>
      </c>
      <c r="FH29" s="85">
        <v>10.480658123932876</v>
      </c>
      <c r="FI29" s="85">
        <v>29.80043004246399</v>
      </c>
      <c r="FJ29" s="85">
        <v>35.058968058968055</v>
      </c>
      <c r="FK29" s="85">
        <v>32.26118000103479</v>
      </c>
      <c r="FL29" s="79">
        <v>45457</v>
      </c>
      <c r="FM29" s="79">
        <v>36978</v>
      </c>
      <c r="FN29" s="79">
        <v>82435</v>
      </c>
      <c r="FO29" s="89">
        <v>2485</v>
      </c>
      <c r="FP29" s="89">
        <v>2389</v>
      </c>
      <c r="FQ29" s="79">
        <v>4874</v>
      </c>
      <c r="FR29" s="79">
        <v>13189</v>
      </c>
      <c r="FS29" s="79">
        <v>12064</v>
      </c>
      <c r="FT29" s="79">
        <v>25253</v>
      </c>
      <c r="FU29" s="85">
        <v>5.466704797940912</v>
      </c>
      <c r="FV29" s="85">
        <v>6.460598193520472</v>
      </c>
      <c r="FW29" s="85">
        <v>5.912537150482198</v>
      </c>
      <c r="FX29" s="85">
        <v>29.014233231405505</v>
      </c>
      <c r="FY29" s="85">
        <v>32.62480393747634</v>
      </c>
      <c r="FZ29" s="85">
        <v>30.633832716685873</v>
      </c>
      <c r="GA29" s="133"/>
      <c r="GB29" s="133"/>
      <c r="GC29" s="133"/>
      <c r="GD29" s="133"/>
      <c r="GE29" s="133"/>
      <c r="GF29" s="133"/>
      <c r="GG29" s="133"/>
      <c r="GH29" s="133"/>
      <c r="GI29" s="133"/>
      <c r="GJ29" s="133"/>
      <c r="GK29" s="133"/>
      <c r="GL29" s="133"/>
      <c r="GM29" s="133"/>
      <c r="GN29" s="133"/>
      <c r="GO29" s="133"/>
      <c r="GP29" s="133"/>
      <c r="GQ29" s="133"/>
      <c r="GR29" s="133"/>
      <c r="GS29" s="133"/>
      <c r="GT29" s="133"/>
      <c r="GU29" s="133"/>
      <c r="GV29" s="133"/>
      <c r="GW29" s="133"/>
      <c r="GX29" s="133"/>
      <c r="GY29" s="133"/>
      <c r="GZ29" s="133"/>
      <c r="HA29" s="133"/>
      <c r="HB29" s="133"/>
      <c r="HC29" s="133"/>
      <c r="HD29" s="133"/>
      <c r="HE29" s="133"/>
      <c r="HF29" s="133"/>
      <c r="HG29" s="133"/>
      <c r="HH29" s="133"/>
      <c r="HI29" s="133"/>
      <c r="HJ29" s="133"/>
      <c r="HK29" s="133"/>
      <c r="HL29" s="133"/>
      <c r="HM29" s="133"/>
      <c r="HN29" s="133"/>
      <c r="HO29" s="133"/>
      <c r="HP29" s="133"/>
      <c r="HQ29" s="133"/>
      <c r="HR29" s="133"/>
      <c r="HS29" s="133"/>
      <c r="HT29" s="133"/>
      <c r="HU29" s="133"/>
      <c r="HV29" s="133"/>
      <c r="HW29" s="133"/>
      <c r="HX29" s="133"/>
      <c r="HY29" s="133"/>
      <c r="HZ29" s="133"/>
      <c r="IA29" s="133"/>
      <c r="IB29" s="133"/>
      <c r="IC29" s="133"/>
      <c r="ID29" s="133"/>
      <c r="IE29" s="133"/>
      <c r="IF29" s="133"/>
      <c r="IG29" s="133"/>
      <c r="IH29" s="133"/>
      <c r="II29" s="133"/>
      <c r="IJ29" s="133"/>
      <c r="IK29" s="133"/>
      <c r="IL29" s="133"/>
      <c r="IM29" s="133"/>
      <c r="IN29" s="133"/>
      <c r="IO29" s="133"/>
      <c r="IP29" s="133"/>
      <c r="IQ29" s="133"/>
      <c r="IR29" s="133"/>
      <c r="IS29" s="133"/>
      <c r="IT29" s="133"/>
      <c r="IU29" s="133"/>
      <c r="IV29" s="133"/>
    </row>
    <row r="30" spans="1:182" ht="29.25" customHeight="1">
      <c r="A30" s="3">
        <v>21</v>
      </c>
      <c r="B30" s="119" t="s">
        <v>59</v>
      </c>
      <c r="C30" s="5">
        <v>431967</v>
      </c>
      <c r="D30" s="5">
        <v>339339</v>
      </c>
      <c r="E30" s="77">
        <f t="shared" si="101"/>
        <v>771306</v>
      </c>
      <c r="F30" s="5">
        <v>227786</v>
      </c>
      <c r="G30" s="5">
        <v>180481</v>
      </c>
      <c r="H30" s="6">
        <f t="shared" si="27"/>
        <v>408267</v>
      </c>
      <c r="I30" s="5">
        <v>36038</v>
      </c>
      <c r="J30" s="5">
        <v>31758</v>
      </c>
      <c r="K30" s="7">
        <f t="shared" si="102"/>
        <v>67796</v>
      </c>
      <c r="L30" s="5">
        <f t="shared" si="103"/>
        <v>263824</v>
      </c>
      <c r="M30" s="5">
        <f t="shared" si="104"/>
        <v>212239</v>
      </c>
      <c r="N30" s="5">
        <f t="shared" si="105"/>
        <v>476063</v>
      </c>
      <c r="O30" s="78">
        <f t="shared" si="26"/>
        <v>61.07503582449585</v>
      </c>
      <c r="P30" s="78">
        <f t="shared" si="26"/>
        <v>62.544829801466975</v>
      </c>
      <c r="Q30" s="78">
        <f t="shared" si="26"/>
        <v>61.72167725909043</v>
      </c>
      <c r="R30" s="5">
        <v>85243</v>
      </c>
      <c r="S30" s="5">
        <v>53371</v>
      </c>
      <c r="T30" s="6">
        <f t="shared" si="114"/>
        <v>138614</v>
      </c>
      <c r="U30" s="5">
        <v>18480</v>
      </c>
      <c r="V30" s="5">
        <v>11554</v>
      </c>
      <c r="W30" s="6">
        <f t="shared" si="28"/>
        <v>30034</v>
      </c>
      <c r="X30" s="5">
        <v>7316</v>
      </c>
      <c r="Y30" s="5">
        <v>5443</v>
      </c>
      <c r="Z30" s="6">
        <f t="shared" si="29"/>
        <v>12759</v>
      </c>
      <c r="AA30" s="5">
        <f>SUM(U30,X30)</f>
        <v>25796</v>
      </c>
      <c r="AB30" s="5">
        <f t="shared" si="107"/>
        <v>16997</v>
      </c>
      <c r="AC30" s="5">
        <f t="shared" si="108"/>
        <v>42793</v>
      </c>
      <c r="AD30" s="78">
        <f t="shared" si="115"/>
        <v>30.261722370165295</v>
      </c>
      <c r="AE30" s="78">
        <f t="shared" si="115"/>
        <v>31.846883138783234</v>
      </c>
      <c r="AF30" s="78">
        <f t="shared" si="115"/>
        <v>30.872061985080872</v>
      </c>
      <c r="AG30" s="6">
        <f t="shared" si="31"/>
        <v>517210</v>
      </c>
      <c r="AH30" s="6">
        <f t="shared" si="31"/>
        <v>392710</v>
      </c>
      <c r="AI30" s="6">
        <f t="shared" si="32"/>
        <v>909920</v>
      </c>
      <c r="AJ30" s="6">
        <f t="shared" si="33"/>
        <v>246266</v>
      </c>
      <c r="AK30" s="6">
        <f t="shared" si="33"/>
        <v>192035</v>
      </c>
      <c r="AL30" s="6">
        <f t="shared" si="34"/>
        <v>438301</v>
      </c>
      <c r="AM30" s="6">
        <f t="shared" si="116"/>
        <v>43354</v>
      </c>
      <c r="AN30" s="6">
        <f t="shared" si="116"/>
        <v>37201</v>
      </c>
      <c r="AO30" s="6">
        <f t="shared" si="35"/>
        <v>80555</v>
      </c>
      <c r="AP30" s="5">
        <f t="shared" si="36"/>
        <v>289620</v>
      </c>
      <c r="AQ30" s="5">
        <f t="shared" si="36"/>
        <v>229236</v>
      </c>
      <c r="AR30" s="6">
        <f t="shared" si="117"/>
        <v>518856</v>
      </c>
      <c r="AS30" s="78">
        <f t="shared" si="118"/>
        <v>55.99659712689237</v>
      </c>
      <c r="AT30" s="78">
        <f t="shared" si="118"/>
        <v>58.37284510198365</v>
      </c>
      <c r="AU30" s="78">
        <f t="shared" si="118"/>
        <v>57.02215579391595</v>
      </c>
      <c r="AV30" s="5">
        <v>73510</v>
      </c>
      <c r="AW30" s="5">
        <v>51216</v>
      </c>
      <c r="AX30" s="6">
        <f t="shared" si="38"/>
        <v>124726</v>
      </c>
      <c r="AY30" s="5">
        <v>35207</v>
      </c>
      <c r="AZ30" s="5">
        <v>24038</v>
      </c>
      <c r="BA30" s="6">
        <f t="shared" si="39"/>
        <v>59245</v>
      </c>
      <c r="BB30" s="5">
        <v>6037</v>
      </c>
      <c r="BC30" s="5">
        <v>4625</v>
      </c>
      <c r="BD30" s="6">
        <f t="shared" si="109"/>
        <v>10662</v>
      </c>
      <c r="BE30" s="5">
        <f t="shared" si="110"/>
        <v>41244</v>
      </c>
      <c r="BF30" s="5">
        <f t="shared" si="111"/>
        <v>28663</v>
      </c>
      <c r="BG30" s="6">
        <f t="shared" si="112"/>
        <v>69907</v>
      </c>
      <c r="BH30" s="78">
        <f t="shared" si="119"/>
        <v>56.106652156169226</v>
      </c>
      <c r="BI30" s="78">
        <f t="shared" si="119"/>
        <v>55.964932833489534</v>
      </c>
      <c r="BJ30" s="78">
        <f t="shared" si="119"/>
        <v>56.048458220419164</v>
      </c>
      <c r="BK30" s="5">
        <v>17128</v>
      </c>
      <c r="BL30" s="5">
        <v>10731</v>
      </c>
      <c r="BM30" s="6">
        <f t="shared" si="120"/>
        <v>27859</v>
      </c>
      <c r="BN30" s="5">
        <v>3503</v>
      </c>
      <c r="BO30" s="5">
        <v>2155</v>
      </c>
      <c r="BP30" s="6">
        <f t="shared" si="41"/>
        <v>5658</v>
      </c>
      <c r="BQ30" s="5">
        <v>1393</v>
      </c>
      <c r="BR30" s="5">
        <v>1050</v>
      </c>
      <c r="BS30" s="6">
        <f t="shared" si="42"/>
        <v>2443</v>
      </c>
      <c r="BT30" s="5">
        <f>SUM(BN30,BQ30)</f>
        <v>4896</v>
      </c>
      <c r="BU30" s="5">
        <f t="shared" si="122"/>
        <v>3205</v>
      </c>
      <c r="BV30" s="6">
        <f t="shared" si="123"/>
        <v>8101</v>
      </c>
      <c r="BW30" s="78">
        <f t="shared" si="124"/>
        <v>28.584773470340963</v>
      </c>
      <c r="BX30" s="78">
        <f t="shared" si="124"/>
        <v>29.866741217034757</v>
      </c>
      <c r="BY30" s="78">
        <f t="shared" si="124"/>
        <v>29.078574248896228</v>
      </c>
      <c r="BZ30" s="6">
        <f t="shared" si="44"/>
        <v>90638</v>
      </c>
      <c r="CA30" s="6">
        <f t="shared" si="44"/>
        <v>61947</v>
      </c>
      <c r="CB30" s="6">
        <f t="shared" si="45"/>
        <v>152585</v>
      </c>
      <c r="CC30" s="6">
        <f t="shared" si="46"/>
        <v>38710</v>
      </c>
      <c r="CD30" s="6">
        <f t="shared" si="46"/>
        <v>26193</v>
      </c>
      <c r="CE30" s="6">
        <f t="shared" si="47"/>
        <v>64903</v>
      </c>
      <c r="CF30" s="6">
        <f t="shared" si="125"/>
        <v>7430</v>
      </c>
      <c r="CG30" s="6">
        <f t="shared" si="125"/>
        <v>5675</v>
      </c>
      <c r="CH30" s="6">
        <f t="shared" si="48"/>
        <v>13105</v>
      </c>
      <c r="CI30" s="5">
        <f t="shared" si="49"/>
        <v>46140</v>
      </c>
      <c r="CJ30" s="5">
        <f t="shared" si="49"/>
        <v>31868</v>
      </c>
      <c r="CK30" s="6">
        <f t="shared" si="126"/>
        <v>78008</v>
      </c>
      <c r="CL30" s="78">
        <f t="shared" si="127"/>
        <v>50.90580109887684</v>
      </c>
      <c r="CM30" s="78">
        <f t="shared" si="127"/>
        <v>51.44397630232296</v>
      </c>
      <c r="CN30" s="78">
        <f t="shared" si="127"/>
        <v>51.12429137857588</v>
      </c>
      <c r="CO30" s="5">
        <v>61046</v>
      </c>
      <c r="CP30" s="5">
        <v>53719</v>
      </c>
      <c r="CQ30" s="6">
        <f t="shared" si="113"/>
        <v>114765</v>
      </c>
      <c r="CR30" s="5">
        <v>24796</v>
      </c>
      <c r="CS30" s="5">
        <v>19358</v>
      </c>
      <c r="CT30" s="6">
        <f t="shared" si="147"/>
        <v>44154</v>
      </c>
      <c r="CU30" s="5">
        <v>5451</v>
      </c>
      <c r="CV30" s="5">
        <v>5558</v>
      </c>
      <c r="CW30" s="6">
        <f t="shared" si="51"/>
        <v>11009</v>
      </c>
      <c r="CX30" s="5">
        <f t="shared" si="52"/>
        <v>30247</v>
      </c>
      <c r="CY30" s="5">
        <f t="shared" si="53"/>
        <v>24916</v>
      </c>
      <c r="CZ30" s="6">
        <f t="shared" si="128"/>
        <v>55163</v>
      </c>
      <c r="DA30" s="78">
        <f t="shared" si="129"/>
        <v>49.547881925105656</v>
      </c>
      <c r="DB30" s="78">
        <f t="shared" si="130"/>
        <v>46.382099443399916</v>
      </c>
      <c r="DC30" s="78">
        <f t="shared" si="131"/>
        <v>48.06604801115323</v>
      </c>
      <c r="DD30" s="5">
        <v>16639</v>
      </c>
      <c r="DE30" s="5">
        <v>10473</v>
      </c>
      <c r="DF30" s="6">
        <f t="shared" si="55"/>
        <v>27112</v>
      </c>
      <c r="DG30" s="5">
        <v>2826</v>
      </c>
      <c r="DH30" s="5">
        <v>1778</v>
      </c>
      <c r="DI30" s="6">
        <f t="shared" si="56"/>
        <v>4604</v>
      </c>
      <c r="DJ30" s="5">
        <v>1211</v>
      </c>
      <c r="DK30" s="5">
        <v>920</v>
      </c>
      <c r="DL30" s="4">
        <f t="shared" si="132"/>
        <v>2131</v>
      </c>
      <c r="DM30" s="5">
        <f t="shared" si="57"/>
        <v>4037</v>
      </c>
      <c r="DN30" s="5">
        <f t="shared" si="58"/>
        <v>2698</v>
      </c>
      <c r="DO30" s="6">
        <f t="shared" si="133"/>
        <v>6735</v>
      </c>
      <c r="DP30" s="78">
        <f t="shared" si="134"/>
        <v>24.26227537712603</v>
      </c>
      <c r="DQ30" s="78">
        <f t="shared" si="135"/>
        <v>25.761481905853145</v>
      </c>
      <c r="DR30" s="78">
        <f t="shared" si="136"/>
        <v>24.841398642667453</v>
      </c>
      <c r="DS30" s="6">
        <f t="shared" si="60"/>
        <v>77685</v>
      </c>
      <c r="DT30" s="6">
        <f t="shared" si="61"/>
        <v>64192</v>
      </c>
      <c r="DU30" s="6">
        <f t="shared" si="62"/>
        <v>141877</v>
      </c>
      <c r="DV30" s="6">
        <f t="shared" si="63"/>
        <v>27622</v>
      </c>
      <c r="DW30" s="6">
        <f t="shared" si="64"/>
        <v>21136</v>
      </c>
      <c r="DX30" s="6">
        <f t="shared" si="65"/>
        <v>48758</v>
      </c>
      <c r="DY30" s="6">
        <f t="shared" si="137"/>
        <v>6662</v>
      </c>
      <c r="DZ30" s="6">
        <f t="shared" si="138"/>
        <v>6478</v>
      </c>
      <c r="EA30" s="6">
        <f t="shared" si="66"/>
        <v>13140</v>
      </c>
      <c r="EB30" s="5">
        <f t="shared" si="67"/>
        <v>34284</v>
      </c>
      <c r="EC30" s="5">
        <f t="shared" si="68"/>
        <v>27614</v>
      </c>
      <c r="ED30" s="6">
        <f t="shared" si="139"/>
        <v>61898</v>
      </c>
      <c r="EE30" s="78">
        <f t="shared" si="140"/>
        <v>44.13207182853833</v>
      </c>
      <c r="EF30" s="78">
        <f t="shared" si="141"/>
        <v>43.01782153539382</v>
      </c>
      <c r="EG30" s="78">
        <f t="shared" si="142"/>
        <v>43.62793123621165</v>
      </c>
      <c r="EH30" s="79">
        <f t="shared" si="143"/>
        <v>289620</v>
      </c>
      <c r="EI30" s="79">
        <f t="shared" si="144"/>
        <v>229236</v>
      </c>
      <c r="EJ30" s="79">
        <f t="shared" si="145"/>
        <v>518856</v>
      </c>
      <c r="EK30" s="89">
        <v>28573</v>
      </c>
      <c r="EL30" s="89">
        <v>24946</v>
      </c>
      <c r="EM30" s="79">
        <f t="shared" si="71"/>
        <v>53519</v>
      </c>
      <c r="EN30" s="79">
        <v>77015</v>
      </c>
      <c r="EO30" s="79">
        <v>62524</v>
      </c>
      <c r="EP30" s="79">
        <f t="shared" si="72"/>
        <v>139539</v>
      </c>
      <c r="EQ30" s="85">
        <f t="shared" si="73"/>
        <v>9.865686071403909</v>
      </c>
      <c r="ER30" s="85">
        <f t="shared" si="74"/>
        <v>10.88223490202237</v>
      </c>
      <c r="ES30" s="85">
        <f t="shared" si="75"/>
        <v>10.314807962132074</v>
      </c>
      <c r="ET30" s="85">
        <f t="shared" si="76"/>
        <v>26.591740901871418</v>
      </c>
      <c r="EU30" s="85">
        <f t="shared" si="77"/>
        <v>27.27494808843288</v>
      </c>
      <c r="EV30" s="85">
        <f t="shared" si="78"/>
        <v>26.893588972662933</v>
      </c>
      <c r="EW30" s="79">
        <f t="shared" si="79"/>
        <v>46140</v>
      </c>
      <c r="EX30" s="79">
        <f t="shared" si="80"/>
        <v>31868</v>
      </c>
      <c r="EY30" s="79">
        <f t="shared" si="81"/>
        <v>78008</v>
      </c>
      <c r="EZ30" s="89">
        <v>3166</v>
      </c>
      <c r="FA30" s="89">
        <v>2281</v>
      </c>
      <c r="FB30" s="79">
        <f t="shared" si="82"/>
        <v>5447</v>
      </c>
      <c r="FC30" s="79">
        <v>11618</v>
      </c>
      <c r="FD30" s="79">
        <v>7829</v>
      </c>
      <c r="FE30" s="79">
        <f t="shared" si="83"/>
        <v>19447</v>
      </c>
      <c r="FF30" s="85">
        <f t="shared" si="84"/>
        <v>6.861725184221934</v>
      </c>
      <c r="FG30" s="85">
        <f t="shared" si="85"/>
        <v>7.157650307518514</v>
      </c>
      <c r="FH30" s="85">
        <f t="shared" si="86"/>
        <v>6.982617167470003</v>
      </c>
      <c r="FI30" s="85">
        <f t="shared" si="87"/>
        <v>25.17988729952319</v>
      </c>
      <c r="FJ30" s="85">
        <f t="shared" si="88"/>
        <v>24.56696372536714</v>
      </c>
      <c r="FK30" s="85">
        <f t="shared" si="89"/>
        <v>24.92949441082966</v>
      </c>
      <c r="FL30" s="79">
        <f t="shared" si="90"/>
        <v>34284</v>
      </c>
      <c r="FM30" s="79">
        <f t="shared" si="91"/>
        <v>27614</v>
      </c>
      <c r="FN30" s="79">
        <f t="shared" si="92"/>
        <v>61898</v>
      </c>
      <c r="FO30" s="89">
        <v>1074</v>
      </c>
      <c r="FP30" s="89">
        <v>852</v>
      </c>
      <c r="FQ30" s="79">
        <f t="shared" si="93"/>
        <v>1926</v>
      </c>
      <c r="FR30" s="79">
        <v>6055</v>
      </c>
      <c r="FS30" s="79">
        <v>4304</v>
      </c>
      <c r="FT30" s="79">
        <f t="shared" si="94"/>
        <v>10359</v>
      </c>
      <c r="FU30" s="85">
        <f t="shared" si="95"/>
        <v>3.1326566328316416</v>
      </c>
      <c r="FV30" s="85">
        <f t="shared" si="96"/>
        <v>3.0853914680958936</v>
      </c>
      <c r="FW30" s="85">
        <f t="shared" si="97"/>
        <v>3.1115706484862193</v>
      </c>
      <c r="FX30" s="85">
        <f t="shared" si="98"/>
        <v>17.66129973165325</v>
      </c>
      <c r="FY30" s="85">
        <f t="shared" si="99"/>
        <v>15.586296805967988</v>
      </c>
      <c r="FZ30" s="85">
        <f t="shared" si="100"/>
        <v>16.73559727293289</v>
      </c>
    </row>
    <row r="31" spans="1:256" s="133" customFormat="1" ht="29.25" customHeight="1">
      <c r="A31" s="125">
        <v>22</v>
      </c>
      <c r="B31" s="119" t="s">
        <v>60</v>
      </c>
      <c r="C31" s="74">
        <v>14947</v>
      </c>
      <c r="D31" s="74">
        <v>15103</v>
      </c>
      <c r="E31" s="94">
        <v>30050</v>
      </c>
      <c r="F31" s="74">
        <v>11119</v>
      </c>
      <c r="G31" s="74">
        <v>10028</v>
      </c>
      <c r="H31" s="73">
        <v>21147</v>
      </c>
      <c r="I31" s="134">
        <v>1694</v>
      </c>
      <c r="J31" s="134">
        <v>1957</v>
      </c>
      <c r="K31" s="135">
        <v>3651</v>
      </c>
      <c r="L31" s="74">
        <v>12813</v>
      </c>
      <c r="M31" s="74">
        <v>11985</v>
      </c>
      <c r="N31" s="74">
        <v>24798</v>
      </c>
      <c r="O31" s="95">
        <v>85.7228875359604</v>
      </c>
      <c r="P31" s="95">
        <v>79.35509501423557</v>
      </c>
      <c r="Q31" s="95">
        <v>82.522462562396</v>
      </c>
      <c r="R31" s="136"/>
      <c r="S31" s="136"/>
      <c r="T31" s="72"/>
      <c r="U31" s="136"/>
      <c r="V31" s="136"/>
      <c r="W31" s="72"/>
      <c r="X31" s="136"/>
      <c r="Y31" s="136"/>
      <c r="Z31" s="72"/>
      <c r="AA31" s="136"/>
      <c r="AB31" s="136"/>
      <c r="AC31" s="136"/>
      <c r="AD31" s="137"/>
      <c r="AE31" s="137"/>
      <c r="AF31" s="137"/>
      <c r="AG31" s="73">
        <v>14947</v>
      </c>
      <c r="AH31" s="73">
        <v>15103</v>
      </c>
      <c r="AI31" s="73">
        <v>30050</v>
      </c>
      <c r="AJ31" s="73">
        <v>11119</v>
      </c>
      <c r="AK31" s="73">
        <v>10028</v>
      </c>
      <c r="AL31" s="73">
        <v>21147</v>
      </c>
      <c r="AM31" s="73">
        <v>1694</v>
      </c>
      <c r="AN31" s="73">
        <v>1957</v>
      </c>
      <c r="AO31" s="73">
        <v>3651</v>
      </c>
      <c r="AP31" s="74">
        <v>12813</v>
      </c>
      <c r="AQ31" s="74">
        <v>11985</v>
      </c>
      <c r="AR31" s="73">
        <v>24798</v>
      </c>
      <c r="AS31" s="95">
        <v>85.7228875359604</v>
      </c>
      <c r="AT31" s="95">
        <v>79.35509501423557</v>
      </c>
      <c r="AU31" s="95">
        <v>82.522462562396</v>
      </c>
      <c r="AV31" s="74">
        <v>526</v>
      </c>
      <c r="AW31" s="74">
        <v>573</v>
      </c>
      <c r="AX31" s="73">
        <v>1099</v>
      </c>
      <c r="AY31" s="74">
        <v>376</v>
      </c>
      <c r="AZ31" s="74">
        <v>359</v>
      </c>
      <c r="BA31" s="73">
        <v>735</v>
      </c>
      <c r="BB31" s="134">
        <v>52</v>
      </c>
      <c r="BC31" s="134">
        <v>75</v>
      </c>
      <c r="BD31" s="138">
        <v>127</v>
      </c>
      <c r="BE31" s="74">
        <v>428</v>
      </c>
      <c r="BF31" s="74">
        <v>434</v>
      </c>
      <c r="BG31" s="73">
        <v>862</v>
      </c>
      <c r="BH31" s="95">
        <v>81.36882129277566</v>
      </c>
      <c r="BI31" s="95">
        <v>75.74171029668412</v>
      </c>
      <c r="BJ31" s="95">
        <v>78.43494085532302</v>
      </c>
      <c r="BK31" s="136"/>
      <c r="BL31" s="136"/>
      <c r="BM31" s="72"/>
      <c r="BN31" s="136"/>
      <c r="BO31" s="136"/>
      <c r="BP31" s="72"/>
      <c r="BQ31" s="136"/>
      <c r="BR31" s="136"/>
      <c r="BS31" s="72"/>
      <c r="BT31" s="136"/>
      <c r="BU31" s="136"/>
      <c r="BV31" s="72"/>
      <c r="BW31" s="137"/>
      <c r="BX31" s="137"/>
      <c r="BY31" s="137"/>
      <c r="BZ31" s="73">
        <v>526</v>
      </c>
      <c r="CA31" s="73">
        <v>573</v>
      </c>
      <c r="CB31" s="73">
        <v>1099</v>
      </c>
      <c r="CC31" s="73">
        <v>376</v>
      </c>
      <c r="CD31" s="73">
        <v>359</v>
      </c>
      <c r="CE31" s="73">
        <v>735</v>
      </c>
      <c r="CF31" s="73">
        <v>52</v>
      </c>
      <c r="CG31" s="73">
        <v>75</v>
      </c>
      <c r="CH31" s="73">
        <v>127</v>
      </c>
      <c r="CI31" s="74">
        <v>428</v>
      </c>
      <c r="CJ31" s="74">
        <v>434</v>
      </c>
      <c r="CK31" s="73">
        <v>862</v>
      </c>
      <c r="CL31" s="95">
        <v>81.36882129277566</v>
      </c>
      <c r="CM31" s="95">
        <v>75.74171029668412</v>
      </c>
      <c r="CN31" s="95">
        <v>78.43494085532302</v>
      </c>
      <c r="CO31" s="74">
        <v>5536</v>
      </c>
      <c r="CP31" s="74">
        <v>5913</v>
      </c>
      <c r="CQ31" s="73">
        <v>11449</v>
      </c>
      <c r="CR31" s="74">
        <v>4405</v>
      </c>
      <c r="CS31" s="74">
        <v>4303</v>
      </c>
      <c r="CT31" s="73">
        <v>8708</v>
      </c>
      <c r="CU31" s="134">
        <v>578</v>
      </c>
      <c r="CV31" s="134">
        <v>748</v>
      </c>
      <c r="CW31" s="138">
        <v>1326</v>
      </c>
      <c r="CX31" s="74">
        <v>4983</v>
      </c>
      <c r="CY31" s="74">
        <v>5051</v>
      </c>
      <c r="CZ31" s="73">
        <v>10034</v>
      </c>
      <c r="DA31" s="95">
        <v>90.01083815028902</v>
      </c>
      <c r="DB31" s="95">
        <v>85.42195163199729</v>
      </c>
      <c r="DC31" s="95">
        <v>87.64084199493406</v>
      </c>
      <c r="DD31" s="136"/>
      <c r="DE31" s="136"/>
      <c r="DF31" s="72"/>
      <c r="DG31" s="136"/>
      <c r="DH31" s="136"/>
      <c r="DI31" s="72"/>
      <c r="DJ31" s="70"/>
      <c r="DK31" s="70"/>
      <c r="DL31" s="70"/>
      <c r="DM31" s="136"/>
      <c r="DN31" s="136"/>
      <c r="DO31" s="72"/>
      <c r="DP31" s="137"/>
      <c r="DQ31" s="137"/>
      <c r="DR31" s="137"/>
      <c r="DS31" s="73">
        <v>5536</v>
      </c>
      <c r="DT31" s="73">
        <v>5913</v>
      </c>
      <c r="DU31" s="73">
        <v>11449</v>
      </c>
      <c r="DV31" s="73">
        <v>4405</v>
      </c>
      <c r="DW31" s="73">
        <v>4303</v>
      </c>
      <c r="DX31" s="73">
        <v>8708</v>
      </c>
      <c r="DY31" s="72">
        <v>578</v>
      </c>
      <c r="DZ31" s="72">
        <v>748</v>
      </c>
      <c r="EA31" s="72">
        <v>1326</v>
      </c>
      <c r="EB31" s="74">
        <v>4983</v>
      </c>
      <c r="EC31" s="74">
        <v>5051</v>
      </c>
      <c r="ED31" s="73">
        <v>10034</v>
      </c>
      <c r="EE31" s="95">
        <v>90.01083815028902</v>
      </c>
      <c r="EF31" s="95">
        <v>85.42195163199729</v>
      </c>
      <c r="EG31" s="95">
        <v>87.64084199493406</v>
      </c>
      <c r="EH31" s="130">
        <v>12813</v>
      </c>
      <c r="EI31" s="130">
        <v>11985</v>
      </c>
      <c r="EJ31" s="130">
        <v>24798</v>
      </c>
      <c r="EK31" s="131">
        <v>485</v>
      </c>
      <c r="EL31" s="131">
        <v>257</v>
      </c>
      <c r="EM31" s="130">
        <v>742</v>
      </c>
      <c r="EN31" s="130">
        <v>3462</v>
      </c>
      <c r="EO31" s="130">
        <v>2886</v>
      </c>
      <c r="EP31" s="130">
        <v>6348</v>
      </c>
      <c r="EQ31" s="132">
        <v>3.785218137828768</v>
      </c>
      <c r="ER31" s="132">
        <v>2.144347100542345</v>
      </c>
      <c r="ES31" s="132">
        <v>2.992176788450682</v>
      </c>
      <c r="ET31" s="132">
        <v>27.01943338796535</v>
      </c>
      <c r="EU31" s="132">
        <v>24.080100125156445</v>
      </c>
      <c r="EV31" s="132">
        <v>25.59883861601742</v>
      </c>
      <c r="EW31" s="130">
        <v>428</v>
      </c>
      <c r="EX31" s="130">
        <v>434</v>
      </c>
      <c r="EY31" s="130">
        <v>862</v>
      </c>
      <c r="EZ31" s="131">
        <v>24</v>
      </c>
      <c r="FA31" s="131">
        <v>12</v>
      </c>
      <c r="FB31" s="130">
        <v>36</v>
      </c>
      <c r="FC31" s="130">
        <v>125</v>
      </c>
      <c r="FD31" s="130">
        <v>91</v>
      </c>
      <c r="FE31" s="130">
        <v>216</v>
      </c>
      <c r="FF31" s="132">
        <v>5.607476635514018</v>
      </c>
      <c r="FG31" s="132">
        <v>2.7649769585253456</v>
      </c>
      <c r="FH31" s="132">
        <v>4.176334106728539</v>
      </c>
      <c r="FI31" s="132">
        <v>29.205607476635514</v>
      </c>
      <c r="FJ31" s="132">
        <v>20.967741935483872</v>
      </c>
      <c r="FK31" s="132">
        <v>25.05800464037123</v>
      </c>
      <c r="FL31" s="130">
        <v>4983</v>
      </c>
      <c r="FM31" s="130">
        <v>5051</v>
      </c>
      <c r="FN31" s="130">
        <v>10034</v>
      </c>
      <c r="FO31" s="131">
        <v>67</v>
      </c>
      <c r="FP31" s="131">
        <v>38</v>
      </c>
      <c r="FQ31" s="130">
        <v>105</v>
      </c>
      <c r="FR31" s="130">
        <v>1224</v>
      </c>
      <c r="FS31" s="130">
        <v>1135</v>
      </c>
      <c r="FT31" s="130">
        <v>2359</v>
      </c>
      <c r="FU31" s="132">
        <v>1.34457154324704</v>
      </c>
      <c r="FV31" s="132">
        <v>0.7523262720253415</v>
      </c>
      <c r="FW31" s="132">
        <v>1.0464420968706398</v>
      </c>
      <c r="FX31" s="132">
        <v>24.563515954244433</v>
      </c>
      <c r="FY31" s="132">
        <v>22.470797861809544</v>
      </c>
      <c r="FZ31" s="132">
        <v>23.510065776360374</v>
      </c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14"/>
      <c r="HP31" s="14"/>
      <c r="HQ31" s="14"/>
      <c r="HR31" s="14"/>
      <c r="HS31" s="14"/>
      <c r="HT31" s="14"/>
      <c r="HU31" s="14"/>
      <c r="HV31" s="14"/>
      <c r="HW31" s="14"/>
      <c r="HX31" s="14"/>
      <c r="HY31" s="14"/>
      <c r="HZ31" s="14"/>
      <c r="IA31" s="14"/>
      <c r="IB31" s="14"/>
      <c r="IC31" s="14"/>
      <c r="ID31" s="14"/>
      <c r="IE31" s="14"/>
      <c r="IF31" s="14"/>
      <c r="IG31" s="14"/>
      <c r="IH31" s="14"/>
      <c r="II31" s="14"/>
      <c r="IJ31" s="14"/>
      <c r="IK31" s="14"/>
      <c r="IL31" s="14"/>
      <c r="IM31" s="14"/>
      <c r="IN31" s="14"/>
      <c r="IO31" s="14"/>
      <c r="IP31" s="14"/>
      <c r="IQ31" s="14"/>
      <c r="IR31" s="14"/>
      <c r="IS31" s="14"/>
      <c r="IT31" s="14"/>
      <c r="IU31" s="14"/>
      <c r="IV31" s="14"/>
    </row>
    <row r="32" spans="1:182" ht="29.25" customHeight="1">
      <c r="A32" s="3">
        <v>23</v>
      </c>
      <c r="B32" s="119" t="s">
        <v>61</v>
      </c>
      <c r="C32" s="74">
        <v>7564</v>
      </c>
      <c r="D32" s="74">
        <v>8710</v>
      </c>
      <c r="E32" s="94">
        <f t="shared" si="101"/>
        <v>16274</v>
      </c>
      <c r="F32" s="74">
        <v>5741</v>
      </c>
      <c r="G32" s="74">
        <v>6414</v>
      </c>
      <c r="H32" s="73">
        <f t="shared" si="27"/>
        <v>12155</v>
      </c>
      <c r="I32" s="70"/>
      <c r="J32" s="70"/>
      <c r="K32" s="72">
        <f t="shared" si="102"/>
        <v>0</v>
      </c>
      <c r="L32" s="74">
        <f t="shared" si="103"/>
        <v>5741</v>
      </c>
      <c r="M32" s="74">
        <f>SUM(G32,J32)</f>
        <v>6414</v>
      </c>
      <c r="N32" s="74">
        <f>SUM(H32,K32)</f>
        <v>12155</v>
      </c>
      <c r="O32" s="95">
        <f t="shared" si="26"/>
        <v>75.89899524061343</v>
      </c>
      <c r="P32" s="95">
        <f t="shared" si="26"/>
        <v>73.6394948335247</v>
      </c>
      <c r="Q32" s="95">
        <f t="shared" si="26"/>
        <v>74.68968907459752</v>
      </c>
      <c r="R32" s="74">
        <v>8985</v>
      </c>
      <c r="S32" s="74">
        <v>10863</v>
      </c>
      <c r="T32" s="73">
        <f t="shared" si="114"/>
        <v>19848</v>
      </c>
      <c r="U32" s="74">
        <v>2046</v>
      </c>
      <c r="V32" s="74">
        <v>2543</v>
      </c>
      <c r="W32" s="73">
        <f t="shared" si="28"/>
        <v>4589</v>
      </c>
      <c r="X32" s="70"/>
      <c r="Y32" s="70"/>
      <c r="Z32" s="72"/>
      <c r="AA32" s="74">
        <f>SUM(U32,X32)</f>
        <v>2046</v>
      </c>
      <c r="AB32" s="74">
        <f>SUM(V32,Y32)</f>
        <v>2543</v>
      </c>
      <c r="AC32" s="73">
        <f>SUM(AA32,AB32)</f>
        <v>4589</v>
      </c>
      <c r="AD32" s="95">
        <f t="shared" si="115"/>
        <v>22.771285475792986</v>
      </c>
      <c r="AE32" s="95">
        <f t="shared" si="115"/>
        <v>23.409739482647517</v>
      </c>
      <c r="AF32" s="95">
        <f t="shared" si="115"/>
        <v>23.120717452640065</v>
      </c>
      <c r="AG32" s="73">
        <f t="shared" si="31"/>
        <v>16549</v>
      </c>
      <c r="AH32" s="73">
        <f t="shared" si="31"/>
        <v>19573</v>
      </c>
      <c r="AI32" s="73">
        <f t="shared" si="32"/>
        <v>36122</v>
      </c>
      <c r="AJ32" s="73">
        <f t="shared" si="33"/>
        <v>7787</v>
      </c>
      <c r="AK32" s="73">
        <f t="shared" si="33"/>
        <v>8957</v>
      </c>
      <c r="AL32" s="73">
        <f t="shared" si="34"/>
        <v>16744</v>
      </c>
      <c r="AM32" s="72"/>
      <c r="AN32" s="72"/>
      <c r="AO32" s="72"/>
      <c r="AP32" s="74">
        <f t="shared" si="36"/>
        <v>7787</v>
      </c>
      <c r="AQ32" s="74">
        <f t="shared" si="36"/>
        <v>8957</v>
      </c>
      <c r="AR32" s="73">
        <f t="shared" si="117"/>
        <v>16744</v>
      </c>
      <c r="AS32" s="95">
        <f t="shared" si="118"/>
        <v>47.05420267085624</v>
      </c>
      <c r="AT32" s="95">
        <f t="shared" si="118"/>
        <v>45.762019107954835</v>
      </c>
      <c r="AU32" s="95">
        <f t="shared" si="118"/>
        <v>46.35402247937545</v>
      </c>
      <c r="AV32" s="74">
        <v>62</v>
      </c>
      <c r="AW32" s="74">
        <v>62</v>
      </c>
      <c r="AX32" s="73">
        <f t="shared" si="38"/>
        <v>124</v>
      </c>
      <c r="AY32" s="74">
        <v>46</v>
      </c>
      <c r="AZ32" s="74">
        <v>50</v>
      </c>
      <c r="BA32" s="73">
        <f t="shared" si="39"/>
        <v>96</v>
      </c>
      <c r="BB32" s="70"/>
      <c r="BC32" s="70"/>
      <c r="BD32" s="72">
        <f t="shared" si="109"/>
        <v>0</v>
      </c>
      <c r="BE32" s="74">
        <f t="shared" si="110"/>
        <v>46</v>
      </c>
      <c r="BF32" s="74">
        <f t="shared" si="111"/>
        <v>50</v>
      </c>
      <c r="BG32" s="73">
        <f t="shared" si="112"/>
        <v>96</v>
      </c>
      <c r="BH32" s="95">
        <f t="shared" si="119"/>
        <v>74.19354838709677</v>
      </c>
      <c r="BI32" s="95">
        <f t="shared" si="119"/>
        <v>80.64516129032258</v>
      </c>
      <c r="BJ32" s="95">
        <f t="shared" si="119"/>
        <v>77.41935483870968</v>
      </c>
      <c r="BK32" s="74">
        <v>57</v>
      </c>
      <c r="BL32" s="74">
        <v>49</v>
      </c>
      <c r="BM32" s="73">
        <f t="shared" si="120"/>
        <v>106</v>
      </c>
      <c r="BN32" s="74">
        <v>14</v>
      </c>
      <c r="BO32" s="74">
        <v>16</v>
      </c>
      <c r="BP32" s="73">
        <f t="shared" si="41"/>
        <v>30</v>
      </c>
      <c r="BQ32" s="70"/>
      <c r="BR32" s="70"/>
      <c r="BS32" s="72">
        <f t="shared" si="42"/>
        <v>0</v>
      </c>
      <c r="BT32" s="74">
        <f>SUM(BN32,BQ32)</f>
        <v>14</v>
      </c>
      <c r="BU32" s="74">
        <f>SUM(BO32,BR32)</f>
        <v>16</v>
      </c>
      <c r="BV32" s="73">
        <f t="shared" si="123"/>
        <v>30</v>
      </c>
      <c r="BW32" s="95">
        <f t="shared" si="124"/>
        <v>24.561403508771928</v>
      </c>
      <c r="BX32" s="95">
        <f t="shared" si="124"/>
        <v>32.6530612244898</v>
      </c>
      <c r="BY32" s="95">
        <f t="shared" si="124"/>
        <v>28.30188679245283</v>
      </c>
      <c r="BZ32" s="73">
        <f t="shared" si="44"/>
        <v>119</v>
      </c>
      <c r="CA32" s="73">
        <f t="shared" si="44"/>
        <v>111</v>
      </c>
      <c r="CB32" s="73">
        <f t="shared" si="45"/>
        <v>230</v>
      </c>
      <c r="CC32" s="73">
        <f t="shared" si="46"/>
        <v>60</v>
      </c>
      <c r="CD32" s="73">
        <f t="shared" si="46"/>
        <v>66</v>
      </c>
      <c r="CE32" s="73">
        <f t="shared" si="47"/>
        <v>126</v>
      </c>
      <c r="CF32" s="72"/>
      <c r="CG32" s="72"/>
      <c r="CH32" s="72"/>
      <c r="CI32" s="74">
        <f t="shared" si="49"/>
        <v>60</v>
      </c>
      <c r="CJ32" s="74">
        <f t="shared" si="49"/>
        <v>66</v>
      </c>
      <c r="CK32" s="73">
        <f t="shared" si="126"/>
        <v>126</v>
      </c>
      <c r="CL32" s="95">
        <f t="shared" si="127"/>
        <v>50.42016806722689</v>
      </c>
      <c r="CM32" s="95">
        <f t="shared" si="127"/>
        <v>59.45945945945946</v>
      </c>
      <c r="CN32" s="95">
        <f t="shared" si="127"/>
        <v>54.78260869565217</v>
      </c>
      <c r="CO32" s="74">
        <v>6440</v>
      </c>
      <c r="CP32" s="74">
        <v>7769</v>
      </c>
      <c r="CQ32" s="73">
        <f t="shared" si="113"/>
        <v>14209</v>
      </c>
      <c r="CR32" s="74">
        <v>4815</v>
      </c>
      <c r="CS32" s="74">
        <v>5684</v>
      </c>
      <c r="CT32" s="73">
        <f t="shared" si="147"/>
        <v>10499</v>
      </c>
      <c r="CU32" s="70"/>
      <c r="CV32" s="70"/>
      <c r="CW32" s="72">
        <f t="shared" si="51"/>
        <v>0</v>
      </c>
      <c r="CX32" s="74">
        <f t="shared" si="52"/>
        <v>4815</v>
      </c>
      <c r="CY32" s="74">
        <f t="shared" si="53"/>
        <v>5684</v>
      </c>
      <c r="CZ32" s="73">
        <f t="shared" si="128"/>
        <v>10499</v>
      </c>
      <c r="DA32" s="95">
        <f t="shared" si="129"/>
        <v>74.76708074534162</v>
      </c>
      <c r="DB32" s="95">
        <f t="shared" si="130"/>
        <v>73.16256918522332</v>
      </c>
      <c r="DC32" s="95">
        <f t="shared" si="131"/>
        <v>73.88978816243225</v>
      </c>
      <c r="DD32" s="74">
        <v>8305</v>
      </c>
      <c r="DE32" s="74">
        <v>10252</v>
      </c>
      <c r="DF32" s="73">
        <f t="shared" si="55"/>
        <v>18557</v>
      </c>
      <c r="DG32" s="74">
        <v>1818</v>
      </c>
      <c r="DH32" s="74">
        <v>2339</v>
      </c>
      <c r="DI32" s="73">
        <f t="shared" si="56"/>
        <v>4157</v>
      </c>
      <c r="DJ32" s="70"/>
      <c r="DK32" s="70"/>
      <c r="DL32" s="72">
        <f>DJ32+DK32</f>
        <v>0</v>
      </c>
      <c r="DM32" s="74">
        <f t="shared" si="57"/>
        <v>1818</v>
      </c>
      <c r="DN32" s="74">
        <f t="shared" si="58"/>
        <v>2339</v>
      </c>
      <c r="DO32" s="73">
        <f t="shared" si="133"/>
        <v>4157</v>
      </c>
      <c r="DP32" s="95">
        <f t="shared" si="134"/>
        <v>21.89042745334136</v>
      </c>
      <c r="DQ32" s="95">
        <f t="shared" si="135"/>
        <v>22.815060476004682</v>
      </c>
      <c r="DR32" s="95">
        <f t="shared" si="136"/>
        <v>22.401250202080078</v>
      </c>
      <c r="DS32" s="73">
        <f t="shared" si="60"/>
        <v>14745</v>
      </c>
      <c r="DT32" s="73">
        <f t="shared" si="61"/>
        <v>18021</v>
      </c>
      <c r="DU32" s="73">
        <f t="shared" si="62"/>
        <v>32766</v>
      </c>
      <c r="DV32" s="73">
        <f t="shared" si="63"/>
        <v>6633</v>
      </c>
      <c r="DW32" s="73">
        <f t="shared" si="64"/>
        <v>8023</v>
      </c>
      <c r="DX32" s="73">
        <f t="shared" si="65"/>
        <v>14656</v>
      </c>
      <c r="DY32" s="72"/>
      <c r="DZ32" s="72"/>
      <c r="EA32" s="72"/>
      <c r="EB32" s="74">
        <f t="shared" si="67"/>
        <v>6633</v>
      </c>
      <c r="EC32" s="74">
        <f t="shared" si="68"/>
        <v>8023</v>
      </c>
      <c r="ED32" s="73">
        <f t="shared" si="139"/>
        <v>14656</v>
      </c>
      <c r="EE32" s="95">
        <f t="shared" si="140"/>
        <v>44.98474059003052</v>
      </c>
      <c r="EF32" s="95">
        <f t="shared" si="141"/>
        <v>44.520281893346656</v>
      </c>
      <c r="EG32" s="95">
        <f t="shared" si="142"/>
        <v>44.72929255936031</v>
      </c>
      <c r="EH32" s="73">
        <f t="shared" si="143"/>
        <v>7787</v>
      </c>
      <c r="EI32" s="73">
        <f t="shared" si="144"/>
        <v>8957</v>
      </c>
      <c r="EJ32" s="73">
        <f t="shared" si="145"/>
        <v>16744</v>
      </c>
      <c r="EK32" s="73">
        <v>1218</v>
      </c>
      <c r="EL32" s="73">
        <v>1308</v>
      </c>
      <c r="EM32" s="73">
        <f t="shared" si="71"/>
        <v>2526</v>
      </c>
      <c r="EN32" s="73">
        <v>2053</v>
      </c>
      <c r="EO32" s="73">
        <v>2365</v>
      </c>
      <c r="EP32" s="73">
        <f t="shared" si="72"/>
        <v>4418</v>
      </c>
      <c r="EQ32" s="95">
        <f t="shared" si="73"/>
        <v>15.641453704892768</v>
      </c>
      <c r="ER32" s="95">
        <f t="shared" si="74"/>
        <v>14.603103717762645</v>
      </c>
      <c r="ES32" s="95">
        <f t="shared" si="75"/>
        <v>15.086000955566174</v>
      </c>
      <c r="ET32" s="95">
        <f t="shared" si="76"/>
        <v>26.364453576473608</v>
      </c>
      <c r="EU32" s="95">
        <f t="shared" si="77"/>
        <v>26.403929887239034</v>
      </c>
      <c r="EV32" s="95">
        <f t="shared" si="78"/>
        <v>26.385570950788342</v>
      </c>
      <c r="EW32" s="73">
        <f t="shared" si="79"/>
        <v>60</v>
      </c>
      <c r="EX32" s="73">
        <f t="shared" si="80"/>
        <v>66</v>
      </c>
      <c r="EY32" s="73">
        <f t="shared" si="81"/>
        <v>126</v>
      </c>
      <c r="EZ32" s="73">
        <v>10</v>
      </c>
      <c r="FA32" s="73">
        <v>13</v>
      </c>
      <c r="FB32" s="73">
        <f t="shared" si="82"/>
        <v>23</v>
      </c>
      <c r="FC32" s="73">
        <v>15</v>
      </c>
      <c r="FD32" s="73">
        <v>15</v>
      </c>
      <c r="FE32" s="73">
        <f t="shared" si="83"/>
        <v>30</v>
      </c>
      <c r="FF32" s="95">
        <f t="shared" si="84"/>
        <v>16.666666666666668</v>
      </c>
      <c r="FG32" s="95">
        <f>FA32/EX32%</f>
        <v>19.696969696969695</v>
      </c>
      <c r="FH32" s="95">
        <f t="shared" si="86"/>
        <v>18.253968253968253</v>
      </c>
      <c r="FI32" s="95">
        <f t="shared" si="87"/>
        <v>25</v>
      </c>
      <c r="FJ32" s="95">
        <f t="shared" si="88"/>
        <v>22.727272727272727</v>
      </c>
      <c r="FK32" s="95">
        <f t="shared" si="89"/>
        <v>23.80952380952381</v>
      </c>
      <c r="FL32" s="73">
        <f t="shared" si="90"/>
        <v>6633</v>
      </c>
      <c r="FM32" s="73">
        <f t="shared" si="91"/>
        <v>8023</v>
      </c>
      <c r="FN32" s="73">
        <f t="shared" si="92"/>
        <v>14656</v>
      </c>
      <c r="FO32" s="73">
        <v>933</v>
      </c>
      <c r="FP32" s="73">
        <v>1076</v>
      </c>
      <c r="FQ32" s="73">
        <f t="shared" si="93"/>
        <v>2009</v>
      </c>
      <c r="FR32" s="73">
        <v>1755</v>
      </c>
      <c r="FS32" s="73">
        <v>2146</v>
      </c>
      <c r="FT32" s="73">
        <f t="shared" si="94"/>
        <v>3901</v>
      </c>
      <c r="FU32" s="95">
        <f t="shared" si="95"/>
        <v>14.066033469018544</v>
      </c>
      <c r="FV32" s="95">
        <f t="shared" si="96"/>
        <v>13.41144210395114</v>
      </c>
      <c r="FW32" s="95">
        <f t="shared" si="97"/>
        <v>13.707696506550219</v>
      </c>
      <c r="FX32" s="95">
        <f t="shared" si="98"/>
        <v>26.45861601085482</v>
      </c>
      <c r="FY32" s="95">
        <f t="shared" si="99"/>
        <v>26.74809921475757</v>
      </c>
      <c r="FZ32" s="95">
        <f t="shared" si="100"/>
        <v>26.617085152838428</v>
      </c>
    </row>
    <row r="33" spans="1:182" ht="29.25" customHeight="1">
      <c r="A33" s="3">
        <v>24</v>
      </c>
      <c r="B33" s="119" t="s">
        <v>62</v>
      </c>
      <c r="C33" s="5">
        <v>5235</v>
      </c>
      <c r="D33" s="5">
        <v>5834</v>
      </c>
      <c r="E33" s="77">
        <f t="shared" si="101"/>
        <v>11069</v>
      </c>
      <c r="F33" s="5">
        <v>4404</v>
      </c>
      <c r="G33" s="5">
        <v>4862</v>
      </c>
      <c r="H33" s="6">
        <f t="shared" si="27"/>
        <v>9266</v>
      </c>
      <c r="I33" s="4">
        <v>87</v>
      </c>
      <c r="J33" s="4">
        <v>93</v>
      </c>
      <c r="K33" s="7">
        <f t="shared" si="102"/>
        <v>180</v>
      </c>
      <c r="L33" s="5">
        <f t="shared" si="103"/>
        <v>4491</v>
      </c>
      <c r="M33" s="5">
        <f t="shared" si="104"/>
        <v>4955</v>
      </c>
      <c r="N33" s="5">
        <f t="shared" si="105"/>
        <v>9446</v>
      </c>
      <c r="O33" s="78">
        <f t="shared" si="26"/>
        <v>85.78796561604585</v>
      </c>
      <c r="P33" s="78">
        <f t="shared" si="26"/>
        <v>84.93315049708605</v>
      </c>
      <c r="Q33" s="78">
        <f t="shared" si="26"/>
        <v>85.33742885536182</v>
      </c>
      <c r="R33" s="5">
        <v>1974</v>
      </c>
      <c r="S33" s="5">
        <v>1906</v>
      </c>
      <c r="T33" s="6">
        <f t="shared" si="114"/>
        <v>3880</v>
      </c>
      <c r="U33" s="5">
        <v>838</v>
      </c>
      <c r="V33" s="5">
        <v>696</v>
      </c>
      <c r="W33" s="6">
        <f t="shared" si="28"/>
        <v>1534</v>
      </c>
      <c r="X33" s="61"/>
      <c r="Y33" s="61"/>
      <c r="Z33" s="60">
        <f t="shared" si="29"/>
        <v>0</v>
      </c>
      <c r="AA33" s="5">
        <f>SUM(U33,X33)</f>
        <v>838</v>
      </c>
      <c r="AB33" s="5">
        <f t="shared" si="107"/>
        <v>696</v>
      </c>
      <c r="AC33" s="5">
        <f t="shared" si="108"/>
        <v>1534</v>
      </c>
      <c r="AD33" s="78">
        <f t="shared" si="115"/>
        <v>42.45187436676798</v>
      </c>
      <c r="AE33" s="78">
        <f t="shared" si="115"/>
        <v>36.51626442812172</v>
      </c>
      <c r="AF33" s="78">
        <f t="shared" si="115"/>
        <v>39.5360824742268</v>
      </c>
      <c r="AG33" s="6">
        <f t="shared" si="31"/>
        <v>7209</v>
      </c>
      <c r="AH33" s="6">
        <f t="shared" si="31"/>
        <v>7740</v>
      </c>
      <c r="AI33" s="6">
        <f t="shared" si="32"/>
        <v>14949</v>
      </c>
      <c r="AJ33" s="6">
        <f t="shared" si="33"/>
        <v>5242</v>
      </c>
      <c r="AK33" s="6">
        <f t="shared" si="33"/>
        <v>5558</v>
      </c>
      <c r="AL33" s="6">
        <f t="shared" si="34"/>
        <v>10800</v>
      </c>
      <c r="AM33" s="6">
        <f t="shared" si="116"/>
        <v>87</v>
      </c>
      <c r="AN33" s="6">
        <f t="shared" si="116"/>
        <v>93</v>
      </c>
      <c r="AO33" s="6">
        <f t="shared" si="35"/>
        <v>180</v>
      </c>
      <c r="AP33" s="5">
        <f t="shared" si="36"/>
        <v>5329</v>
      </c>
      <c r="AQ33" s="5">
        <f t="shared" si="36"/>
        <v>5651</v>
      </c>
      <c r="AR33" s="6">
        <f t="shared" si="117"/>
        <v>10980</v>
      </c>
      <c r="AS33" s="78">
        <f t="shared" si="118"/>
        <v>73.92148703010126</v>
      </c>
      <c r="AT33" s="78">
        <f t="shared" si="118"/>
        <v>73.01033591731266</v>
      </c>
      <c r="AU33" s="78">
        <f t="shared" si="118"/>
        <v>73.44972907886816</v>
      </c>
      <c r="AV33" s="5">
        <v>23</v>
      </c>
      <c r="AW33" s="5">
        <v>19</v>
      </c>
      <c r="AX33" s="6">
        <f t="shared" si="38"/>
        <v>42</v>
      </c>
      <c r="AY33" s="5">
        <v>21</v>
      </c>
      <c r="AZ33" s="5">
        <v>17</v>
      </c>
      <c r="BA33" s="6">
        <f t="shared" si="39"/>
        <v>38</v>
      </c>
      <c r="BB33" s="4">
        <v>1</v>
      </c>
      <c r="BC33" s="4">
        <v>0</v>
      </c>
      <c r="BD33" s="6">
        <f t="shared" si="109"/>
        <v>1</v>
      </c>
      <c r="BE33" s="5">
        <f t="shared" si="110"/>
        <v>22</v>
      </c>
      <c r="BF33" s="5">
        <f t="shared" si="111"/>
        <v>17</v>
      </c>
      <c r="BG33" s="6">
        <f t="shared" si="112"/>
        <v>39</v>
      </c>
      <c r="BH33" s="78">
        <f t="shared" si="119"/>
        <v>95.65217391304348</v>
      </c>
      <c r="BI33" s="78">
        <f t="shared" si="119"/>
        <v>89.47368421052632</v>
      </c>
      <c r="BJ33" s="78">
        <f t="shared" si="119"/>
        <v>92.85714285714286</v>
      </c>
      <c r="BK33" s="5">
        <v>4</v>
      </c>
      <c r="BL33" s="5">
        <v>10</v>
      </c>
      <c r="BM33" s="6">
        <f t="shared" si="120"/>
        <v>14</v>
      </c>
      <c r="BN33" s="5">
        <v>1</v>
      </c>
      <c r="BO33" s="5">
        <v>5</v>
      </c>
      <c r="BP33" s="6">
        <f t="shared" si="41"/>
        <v>6</v>
      </c>
      <c r="BQ33" s="61"/>
      <c r="BR33" s="61"/>
      <c r="BS33" s="60">
        <f t="shared" si="42"/>
        <v>0</v>
      </c>
      <c r="BT33" s="5">
        <f>SUM(BN33,BQ33)</f>
        <v>1</v>
      </c>
      <c r="BU33" s="5">
        <f t="shared" si="122"/>
        <v>5</v>
      </c>
      <c r="BV33" s="6">
        <f t="shared" si="123"/>
        <v>6</v>
      </c>
      <c r="BW33" s="78">
        <f t="shared" si="124"/>
        <v>25</v>
      </c>
      <c r="BX33" s="78">
        <f t="shared" si="124"/>
        <v>50</v>
      </c>
      <c r="BY33" s="78">
        <f t="shared" si="124"/>
        <v>42.857142857142854</v>
      </c>
      <c r="BZ33" s="6">
        <f t="shared" si="44"/>
        <v>27</v>
      </c>
      <c r="CA33" s="6">
        <f t="shared" si="44"/>
        <v>29</v>
      </c>
      <c r="CB33" s="6">
        <f t="shared" si="45"/>
        <v>56</v>
      </c>
      <c r="CC33" s="6">
        <f t="shared" si="46"/>
        <v>22</v>
      </c>
      <c r="CD33" s="6">
        <f t="shared" si="46"/>
        <v>22</v>
      </c>
      <c r="CE33" s="6">
        <f t="shared" si="47"/>
        <v>44</v>
      </c>
      <c r="CF33" s="6">
        <f t="shared" si="125"/>
        <v>1</v>
      </c>
      <c r="CG33" s="6">
        <f t="shared" si="125"/>
        <v>0</v>
      </c>
      <c r="CH33" s="6">
        <f t="shared" si="48"/>
        <v>1</v>
      </c>
      <c r="CI33" s="5">
        <f t="shared" si="49"/>
        <v>23</v>
      </c>
      <c r="CJ33" s="5">
        <f t="shared" si="49"/>
        <v>22</v>
      </c>
      <c r="CK33" s="6">
        <f t="shared" si="126"/>
        <v>45</v>
      </c>
      <c r="CL33" s="78">
        <f t="shared" si="127"/>
        <v>85.18518518518519</v>
      </c>
      <c r="CM33" s="78">
        <f t="shared" si="127"/>
        <v>75.86206896551724</v>
      </c>
      <c r="CN33" s="78">
        <f t="shared" si="127"/>
        <v>80.35714285714286</v>
      </c>
      <c r="CO33" s="5">
        <v>5207</v>
      </c>
      <c r="CP33" s="5">
        <v>5814</v>
      </c>
      <c r="CQ33" s="6">
        <f t="shared" si="113"/>
        <v>11021</v>
      </c>
      <c r="CR33" s="5">
        <v>4378</v>
      </c>
      <c r="CS33" s="5">
        <v>4844</v>
      </c>
      <c r="CT33" s="6">
        <f aca="true" t="shared" si="148" ref="CT33:CT43">CR33+CS33</f>
        <v>9222</v>
      </c>
      <c r="CU33" s="4">
        <v>86</v>
      </c>
      <c r="CV33" s="4">
        <v>93</v>
      </c>
      <c r="CW33" s="6">
        <f t="shared" si="51"/>
        <v>179</v>
      </c>
      <c r="CX33" s="5">
        <f t="shared" si="52"/>
        <v>4464</v>
      </c>
      <c r="CY33" s="5">
        <f t="shared" si="53"/>
        <v>4937</v>
      </c>
      <c r="CZ33" s="6">
        <f t="shared" si="128"/>
        <v>9401</v>
      </c>
      <c r="DA33" s="78">
        <f t="shared" si="129"/>
        <v>85.73074707125024</v>
      </c>
      <c r="DB33" s="78">
        <f t="shared" si="130"/>
        <v>84.9157206742346</v>
      </c>
      <c r="DC33" s="78">
        <f t="shared" si="131"/>
        <v>85.30078940205063</v>
      </c>
      <c r="DD33" s="5">
        <v>1970</v>
      </c>
      <c r="DE33" s="5">
        <v>1896</v>
      </c>
      <c r="DF33" s="6">
        <f t="shared" si="55"/>
        <v>3866</v>
      </c>
      <c r="DG33" s="5">
        <v>837</v>
      </c>
      <c r="DH33" s="5">
        <v>691</v>
      </c>
      <c r="DI33" s="6">
        <f t="shared" si="56"/>
        <v>1528</v>
      </c>
      <c r="DJ33" s="61"/>
      <c r="DK33" s="61"/>
      <c r="DL33" s="61">
        <f t="shared" si="132"/>
        <v>0</v>
      </c>
      <c r="DM33" s="5">
        <f t="shared" si="57"/>
        <v>837</v>
      </c>
      <c r="DN33" s="5">
        <f t="shared" si="58"/>
        <v>691</v>
      </c>
      <c r="DO33" s="6">
        <f t="shared" si="133"/>
        <v>1528</v>
      </c>
      <c r="DP33" s="78">
        <f t="shared" si="134"/>
        <v>42.48730964467005</v>
      </c>
      <c r="DQ33" s="78">
        <f t="shared" si="135"/>
        <v>36.4451476793249</v>
      </c>
      <c r="DR33" s="78">
        <f t="shared" si="136"/>
        <v>39.52405587170202</v>
      </c>
      <c r="DS33" s="6">
        <f t="shared" si="60"/>
        <v>7177</v>
      </c>
      <c r="DT33" s="6">
        <f t="shared" si="61"/>
        <v>7710</v>
      </c>
      <c r="DU33" s="6">
        <f t="shared" si="62"/>
        <v>14887</v>
      </c>
      <c r="DV33" s="6">
        <f t="shared" si="63"/>
        <v>5215</v>
      </c>
      <c r="DW33" s="6">
        <f t="shared" si="64"/>
        <v>5535</v>
      </c>
      <c r="DX33" s="6">
        <f t="shared" si="65"/>
        <v>10750</v>
      </c>
      <c r="DY33" s="6">
        <f t="shared" si="137"/>
        <v>86</v>
      </c>
      <c r="DZ33" s="6">
        <f t="shared" si="138"/>
        <v>93</v>
      </c>
      <c r="EA33" s="6">
        <f t="shared" si="66"/>
        <v>179</v>
      </c>
      <c r="EB33" s="5">
        <f t="shared" si="67"/>
        <v>5301</v>
      </c>
      <c r="EC33" s="5">
        <f t="shared" si="68"/>
        <v>5628</v>
      </c>
      <c r="ED33" s="6">
        <f t="shared" si="139"/>
        <v>10929</v>
      </c>
      <c r="EE33" s="78">
        <f t="shared" si="140"/>
        <v>73.86094468440852</v>
      </c>
      <c r="EF33" s="78">
        <f t="shared" si="141"/>
        <v>72.99610894941634</v>
      </c>
      <c r="EG33" s="78">
        <f t="shared" si="142"/>
        <v>73.41304493853697</v>
      </c>
      <c r="EH33" s="79">
        <f t="shared" si="143"/>
        <v>5329</v>
      </c>
      <c r="EI33" s="79">
        <f t="shared" si="144"/>
        <v>5651</v>
      </c>
      <c r="EJ33" s="79">
        <f t="shared" si="145"/>
        <v>10980</v>
      </c>
      <c r="EK33" s="89">
        <v>350</v>
      </c>
      <c r="EL33" s="89">
        <v>368</v>
      </c>
      <c r="EM33" s="79">
        <f t="shared" si="71"/>
        <v>718</v>
      </c>
      <c r="EN33" s="79">
        <v>1179</v>
      </c>
      <c r="EO33" s="79">
        <v>1149</v>
      </c>
      <c r="EP33" s="79">
        <f t="shared" si="72"/>
        <v>2328</v>
      </c>
      <c r="EQ33" s="85">
        <f t="shared" si="73"/>
        <v>6.567836367048227</v>
      </c>
      <c r="ER33" s="85">
        <f t="shared" si="74"/>
        <v>6.512121748363122</v>
      </c>
      <c r="ES33" s="85">
        <f t="shared" si="75"/>
        <v>6.539162112932605</v>
      </c>
      <c r="ET33" s="85">
        <f t="shared" si="76"/>
        <v>22.124225933571026</v>
      </c>
      <c r="EU33" s="85">
        <f t="shared" si="77"/>
        <v>20.3326844806229</v>
      </c>
      <c r="EV33" s="85">
        <f t="shared" si="78"/>
        <v>21.202185792349727</v>
      </c>
      <c r="EW33" s="79">
        <f t="shared" si="79"/>
        <v>23</v>
      </c>
      <c r="EX33" s="79">
        <f t="shared" si="80"/>
        <v>22</v>
      </c>
      <c r="EY33" s="79">
        <f t="shared" si="81"/>
        <v>45</v>
      </c>
      <c r="EZ33" s="89">
        <v>5</v>
      </c>
      <c r="FA33" s="89">
        <v>2</v>
      </c>
      <c r="FB33" s="79">
        <f t="shared" si="82"/>
        <v>7</v>
      </c>
      <c r="FC33" s="79">
        <v>8</v>
      </c>
      <c r="FD33" s="79">
        <v>4</v>
      </c>
      <c r="FE33" s="79">
        <f t="shared" si="83"/>
        <v>12</v>
      </c>
      <c r="FF33" s="85">
        <f t="shared" si="84"/>
        <v>21.73913043478261</v>
      </c>
      <c r="FG33" s="85">
        <f t="shared" si="85"/>
        <v>9.090909090909092</v>
      </c>
      <c r="FH33" s="85">
        <f t="shared" si="86"/>
        <v>15.555555555555555</v>
      </c>
      <c r="FI33" s="85">
        <f t="shared" si="87"/>
        <v>34.78260869565217</v>
      </c>
      <c r="FJ33" s="85">
        <f t="shared" si="88"/>
        <v>18.181818181818183</v>
      </c>
      <c r="FK33" s="85">
        <f t="shared" si="89"/>
        <v>26.666666666666664</v>
      </c>
      <c r="FL33" s="79">
        <f t="shared" si="90"/>
        <v>5301</v>
      </c>
      <c r="FM33" s="79">
        <f t="shared" si="91"/>
        <v>5628</v>
      </c>
      <c r="FN33" s="79">
        <f t="shared" si="92"/>
        <v>10929</v>
      </c>
      <c r="FO33" s="89">
        <v>344</v>
      </c>
      <c r="FP33" s="89">
        <v>366</v>
      </c>
      <c r="FQ33" s="79">
        <f t="shared" si="93"/>
        <v>710</v>
      </c>
      <c r="FR33" s="79">
        <v>1170</v>
      </c>
      <c r="FS33" s="79">
        <v>1144</v>
      </c>
      <c r="FT33" s="79">
        <f t="shared" si="94"/>
        <v>2314</v>
      </c>
      <c r="FU33" s="85">
        <f t="shared" si="95"/>
        <v>6.4893416336540275</v>
      </c>
      <c r="FV33" s="85">
        <f t="shared" si="96"/>
        <v>6.50319829424307</v>
      </c>
      <c r="FW33" s="85">
        <f t="shared" si="97"/>
        <v>6.496477262329582</v>
      </c>
      <c r="FX33" s="85">
        <f t="shared" si="98"/>
        <v>22.07130730050934</v>
      </c>
      <c r="FY33" s="85">
        <f t="shared" si="99"/>
        <v>20.326936744847192</v>
      </c>
      <c r="FZ33" s="85">
        <f t="shared" si="100"/>
        <v>21.173025894409367</v>
      </c>
    </row>
    <row r="34" spans="1:182" ht="29.25" customHeight="1">
      <c r="A34" s="3">
        <v>25</v>
      </c>
      <c r="B34" s="119" t="s">
        <v>63</v>
      </c>
      <c r="C34" s="5">
        <v>7997</v>
      </c>
      <c r="D34" s="5">
        <v>7721</v>
      </c>
      <c r="E34" s="77">
        <f t="shared" si="101"/>
        <v>15718</v>
      </c>
      <c r="F34" s="5">
        <v>5773</v>
      </c>
      <c r="G34" s="5">
        <v>5252</v>
      </c>
      <c r="H34" s="6">
        <f t="shared" si="27"/>
        <v>11025</v>
      </c>
      <c r="I34" s="61"/>
      <c r="J34" s="61"/>
      <c r="K34" s="62">
        <f t="shared" si="102"/>
        <v>0</v>
      </c>
      <c r="L34" s="5">
        <f t="shared" si="103"/>
        <v>5773</v>
      </c>
      <c r="M34" s="5">
        <f t="shared" si="104"/>
        <v>5252</v>
      </c>
      <c r="N34" s="5">
        <f t="shared" si="105"/>
        <v>11025</v>
      </c>
      <c r="O34" s="78">
        <f t="shared" si="26"/>
        <v>72.18957108915843</v>
      </c>
      <c r="P34" s="78">
        <f t="shared" si="26"/>
        <v>68.02227690713639</v>
      </c>
      <c r="Q34" s="78">
        <f t="shared" si="26"/>
        <v>70.14251176994529</v>
      </c>
      <c r="R34" s="5">
        <v>2214</v>
      </c>
      <c r="S34" s="5">
        <v>2413</v>
      </c>
      <c r="T34" s="6">
        <f t="shared" si="114"/>
        <v>4627</v>
      </c>
      <c r="U34" s="5">
        <v>730</v>
      </c>
      <c r="V34" s="5">
        <v>708</v>
      </c>
      <c r="W34" s="6">
        <f t="shared" si="28"/>
        <v>1438</v>
      </c>
      <c r="X34" s="61"/>
      <c r="Y34" s="61"/>
      <c r="Z34" s="60">
        <f t="shared" si="29"/>
        <v>0</v>
      </c>
      <c r="AA34" s="5">
        <f>SUM(U34,X34)</f>
        <v>730</v>
      </c>
      <c r="AB34" s="5">
        <f t="shared" si="107"/>
        <v>708</v>
      </c>
      <c r="AC34" s="5">
        <f t="shared" si="108"/>
        <v>1438</v>
      </c>
      <c r="AD34" s="78">
        <f t="shared" si="115"/>
        <v>32.97199638663053</v>
      </c>
      <c r="AE34" s="78">
        <f t="shared" si="115"/>
        <v>29.341069208454208</v>
      </c>
      <c r="AF34" s="78">
        <f t="shared" si="115"/>
        <v>31.078452561054682</v>
      </c>
      <c r="AG34" s="6">
        <f t="shared" si="31"/>
        <v>10211</v>
      </c>
      <c r="AH34" s="6">
        <f t="shared" si="31"/>
        <v>10134</v>
      </c>
      <c r="AI34" s="6">
        <f t="shared" si="32"/>
        <v>20345</v>
      </c>
      <c r="AJ34" s="6">
        <f t="shared" si="33"/>
        <v>6503</v>
      </c>
      <c r="AK34" s="6">
        <f t="shared" si="33"/>
        <v>5960</v>
      </c>
      <c r="AL34" s="6">
        <f t="shared" si="34"/>
        <v>12463</v>
      </c>
      <c r="AM34" s="60">
        <f t="shared" si="116"/>
        <v>0</v>
      </c>
      <c r="AN34" s="60">
        <f t="shared" si="116"/>
        <v>0</v>
      </c>
      <c r="AO34" s="60">
        <f t="shared" si="35"/>
        <v>0</v>
      </c>
      <c r="AP34" s="5">
        <f t="shared" si="36"/>
        <v>6503</v>
      </c>
      <c r="AQ34" s="5">
        <f t="shared" si="36"/>
        <v>5960</v>
      </c>
      <c r="AR34" s="6">
        <f t="shared" si="117"/>
        <v>12463</v>
      </c>
      <c r="AS34" s="78">
        <f t="shared" si="118"/>
        <v>63.686220742336694</v>
      </c>
      <c r="AT34" s="78">
        <f t="shared" si="118"/>
        <v>58.8119202684034</v>
      </c>
      <c r="AU34" s="78">
        <f t="shared" si="118"/>
        <v>61.258294421233714</v>
      </c>
      <c r="AV34" s="63"/>
      <c r="AW34" s="63"/>
      <c r="AX34" s="60">
        <f t="shared" si="38"/>
        <v>0</v>
      </c>
      <c r="AY34" s="63"/>
      <c r="AZ34" s="63"/>
      <c r="BA34" s="60">
        <f t="shared" si="39"/>
        <v>0</v>
      </c>
      <c r="BB34" s="61"/>
      <c r="BC34" s="61"/>
      <c r="BD34" s="60">
        <f t="shared" si="109"/>
        <v>0</v>
      </c>
      <c r="BE34" s="63">
        <f t="shared" si="110"/>
        <v>0</v>
      </c>
      <c r="BF34" s="63">
        <f t="shared" si="111"/>
        <v>0</v>
      </c>
      <c r="BG34" s="60">
        <f t="shared" si="112"/>
        <v>0</v>
      </c>
      <c r="BH34" s="82">
        <f t="shared" si="119"/>
      </c>
      <c r="BI34" s="82">
        <f t="shared" si="119"/>
      </c>
      <c r="BJ34" s="82">
        <f t="shared" si="119"/>
      </c>
      <c r="BK34" s="63"/>
      <c r="BL34" s="63"/>
      <c r="BM34" s="60">
        <f t="shared" si="120"/>
        <v>0</v>
      </c>
      <c r="BN34" s="63"/>
      <c r="BO34" s="63"/>
      <c r="BP34" s="60">
        <f t="shared" si="41"/>
        <v>0</v>
      </c>
      <c r="BQ34" s="61"/>
      <c r="BR34" s="61"/>
      <c r="BS34" s="60">
        <f t="shared" si="42"/>
        <v>0</v>
      </c>
      <c r="BT34" s="63">
        <f>SUM(BN34,BQ34)</f>
        <v>0</v>
      </c>
      <c r="BU34" s="63">
        <f t="shared" si="122"/>
        <v>0</v>
      </c>
      <c r="BV34" s="60">
        <f t="shared" si="123"/>
        <v>0</v>
      </c>
      <c r="BW34" s="82">
        <f t="shared" si="124"/>
      </c>
      <c r="BX34" s="82">
        <f t="shared" si="124"/>
      </c>
      <c r="BY34" s="82">
        <f t="shared" si="124"/>
      </c>
      <c r="BZ34" s="60">
        <f t="shared" si="44"/>
        <v>0</v>
      </c>
      <c r="CA34" s="60">
        <f t="shared" si="44"/>
        <v>0</v>
      </c>
      <c r="CB34" s="60">
        <f t="shared" si="45"/>
        <v>0</v>
      </c>
      <c r="CC34" s="60">
        <f t="shared" si="46"/>
        <v>0</v>
      </c>
      <c r="CD34" s="60">
        <f t="shared" si="46"/>
        <v>0</v>
      </c>
      <c r="CE34" s="60">
        <f t="shared" si="47"/>
        <v>0</v>
      </c>
      <c r="CF34" s="60">
        <f t="shared" si="125"/>
        <v>0</v>
      </c>
      <c r="CG34" s="60">
        <f t="shared" si="125"/>
        <v>0</v>
      </c>
      <c r="CH34" s="60">
        <f t="shared" si="48"/>
        <v>0</v>
      </c>
      <c r="CI34" s="63">
        <f t="shared" si="49"/>
        <v>0</v>
      </c>
      <c r="CJ34" s="63">
        <f t="shared" si="49"/>
        <v>0</v>
      </c>
      <c r="CK34" s="60">
        <f t="shared" si="126"/>
        <v>0</v>
      </c>
      <c r="CL34" s="82">
        <f t="shared" si="127"/>
      </c>
      <c r="CM34" s="82">
        <f t="shared" si="127"/>
      </c>
      <c r="CN34" s="82">
        <f t="shared" si="127"/>
      </c>
      <c r="CO34" s="5">
        <v>7155</v>
      </c>
      <c r="CP34" s="5">
        <v>7036</v>
      </c>
      <c r="CQ34" s="6">
        <f t="shared" si="113"/>
        <v>14191</v>
      </c>
      <c r="CR34" s="5">
        <v>5104</v>
      </c>
      <c r="CS34" s="5">
        <v>4732</v>
      </c>
      <c r="CT34" s="6">
        <f t="shared" si="148"/>
        <v>9836</v>
      </c>
      <c r="CU34" s="61"/>
      <c r="CV34" s="61"/>
      <c r="CW34" s="60">
        <f t="shared" si="51"/>
        <v>0</v>
      </c>
      <c r="CX34" s="5">
        <f t="shared" si="52"/>
        <v>5104</v>
      </c>
      <c r="CY34" s="5">
        <f t="shared" si="53"/>
        <v>4732</v>
      </c>
      <c r="CZ34" s="6">
        <f t="shared" si="128"/>
        <v>9836</v>
      </c>
      <c r="DA34" s="78">
        <f t="shared" si="129"/>
        <v>71.33473095737247</v>
      </c>
      <c r="DB34" s="78">
        <f t="shared" si="130"/>
        <v>67.2541216600341</v>
      </c>
      <c r="DC34" s="78">
        <f t="shared" si="131"/>
        <v>69.31153548023396</v>
      </c>
      <c r="DD34" s="5">
        <v>2091</v>
      </c>
      <c r="DE34" s="5">
        <v>2311</v>
      </c>
      <c r="DF34" s="6">
        <f t="shared" si="55"/>
        <v>4402</v>
      </c>
      <c r="DG34" s="5">
        <v>685</v>
      </c>
      <c r="DH34" s="5">
        <v>686</v>
      </c>
      <c r="DI34" s="6">
        <f t="shared" si="56"/>
        <v>1371</v>
      </c>
      <c r="DJ34" s="61"/>
      <c r="DK34" s="61"/>
      <c r="DL34" s="61">
        <f t="shared" si="132"/>
        <v>0</v>
      </c>
      <c r="DM34" s="5">
        <f t="shared" si="57"/>
        <v>685</v>
      </c>
      <c r="DN34" s="5">
        <f t="shared" si="58"/>
        <v>686</v>
      </c>
      <c r="DO34" s="6">
        <f t="shared" si="133"/>
        <v>1371</v>
      </c>
      <c r="DP34" s="78">
        <f t="shared" si="134"/>
        <v>32.75944524151124</v>
      </c>
      <c r="DQ34" s="78">
        <f t="shared" si="135"/>
        <v>29.684119428818693</v>
      </c>
      <c r="DR34" s="78">
        <f t="shared" si="136"/>
        <v>31.144934120854156</v>
      </c>
      <c r="DS34" s="6">
        <f t="shared" si="60"/>
        <v>9246</v>
      </c>
      <c r="DT34" s="6">
        <f t="shared" si="61"/>
        <v>9347</v>
      </c>
      <c r="DU34" s="6">
        <f t="shared" si="62"/>
        <v>18593</v>
      </c>
      <c r="DV34" s="6">
        <f t="shared" si="63"/>
        <v>5789</v>
      </c>
      <c r="DW34" s="6">
        <f t="shared" si="64"/>
        <v>5418</v>
      </c>
      <c r="DX34" s="6">
        <f t="shared" si="65"/>
        <v>11207</v>
      </c>
      <c r="DY34" s="60">
        <f t="shared" si="137"/>
        <v>0</v>
      </c>
      <c r="DZ34" s="60">
        <f t="shared" si="138"/>
        <v>0</v>
      </c>
      <c r="EA34" s="60">
        <f t="shared" si="66"/>
        <v>0</v>
      </c>
      <c r="EB34" s="5">
        <f t="shared" si="67"/>
        <v>5789</v>
      </c>
      <c r="EC34" s="5">
        <f t="shared" si="68"/>
        <v>5418</v>
      </c>
      <c r="ED34" s="6">
        <f t="shared" si="139"/>
        <v>11207</v>
      </c>
      <c r="EE34" s="78">
        <f t="shared" si="140"/>
        <v>62.610858749729616</v>
      </c>
      <c r="EF34" s="78">
        <f t="shared" si="141"/>
        <v>57.965122499197605</v>
      </c>
      <c r="EG34" s="78">
        <f t="shared" si="142"/>
        <v>60.27537245199807</v>
      </c>
      <c r="EH34" s="79">
        <f t="shared" si="143"/>
        <v>6503</v>
      </c>
      <c r="EI34" s="79">
        <f t="shared" si="144"/>
        <v>5960</v>
      </c>
      <c r="EJ34" s="79">
        <f t="shared" si="145"/>
        <v>12463</v>
      </c>
      <c r="EK34" s="89">
        <v>295</v>
      </c>
      <c r="EL34" s="89">
        <v>284</v>
      </c>
      <c r="EM34" s="79">
        <f t="shared" si="71"/>
        <v>579</v>
      </c>
      <c r="EN34" s="79">
        <v>1027</v>
      </c>
      <c r="EO34" s="79">
        <v>1044</v>
      </c>
      <c r="EP34" s="79">
        <f t="shared" si="72"/>
        <v>2071</v>
      </c>
      <c r="EQ34" s="85">
        <f t="shared" si="73"/>
        <v>4.536367830232201</v>
      </c>
      <c r="ER34" s="85">
        <f t="shared" si="74"/>
        <v>4.76510067114094</v>
      </c>
      <c r="ES34" s="85">
        <f t="shared" si="75"/>
        <v>4.645751424215678</v>
      </c>
      <c r="ET34" s="85">
        <f t="shared" si="76"/>
        <v>15.792711056435492</v>
      </c>
      <c r="EU34" s="85">
        <f t="shared" si="77"/>
        <v>17.516778523489933</v>
      </c>
      <c r="EV34" s="85">
        <f t="shared" si="78"/>
        <v>16.617186873144508</v>
      </c>
      <c r="EW34" s="60">
        <f t="shared" si="79"/>
        <v>0</v>
      </c>
      <c r="EX34" s="60">
        <f t="shared" si="80"/>
        <v>0</v>
      </c>
      <c r="EY34" s="60">
        <f t="shared" si="81"/>
        <v>0</v>
      </c>
      <c r="EZ34" s="60"/>
      <c r="FA34" s="60"/>
      <c r="FB34" s="60">
        <f t="shared" si="82"/>
        <v>0</v>
      </c>
      <c r="FC34" s="60"/>
      <c r="FD34" s="60"/>
      <c r="FE34" s="60">
        <f t="shared" si="83"/>
        <v>0</v>
      </c>
      <c r="FF34" s="82" t="e">
        <f t="shared" si="84"/>
        <v>#DIV/0!</v>
      </c>
      <c r="FG34" s="82" t="e">
        <f t="shared" si="85"/>
        <v>#DIV/0!</v>
      </c>
      <c r="FH34" s="82" t="e">
        <f t="shared" si="86"/>
        <v>#DIV/0!</v>
      </c>
      <c r="FI34" s="82" t="e">
        <f t="shared" si="87"/>
        <v>#DIV/0!</v>
      </c>
      <c r="FJ34" s="82" t="e">
        <f t="shared" si="88"/>
        <v>#DIV/0!</v>
      </c>
      <c r="FK34" s="82" t="e">
        <f t="shared" si="89"/>
        <v>#DIV/0!</v>
      </c>
      <c r="FL34" s="79">
        <f t="shared" si="90"/>
        <v>5789</v>
      </c>
      <c r="FM34" s="79">
        <f t="shared" si="91"/>
        <v>5418</v>
      </c>
      <c r="FN34" s="79">
        <f t="shared" si="92"/>
        <v>11207</v>
      </c>
      <c r="FO34" s="89">
        <v>194</v>
      </c>
      <c r="FP34" s="89">
        <v>226</v>
      </c>
      <c r="FQ34" s="79">
        <f t="shared" si="93"/>
        <v>420</v>
      </c>
      <c r="FR34" s="79">
        <v>874</v>
      </c>
      <c r="FS34" s="79">
        <v>908</v>
      </c>
      <c r="FT34" s="79">
        <f t="shared" si="94"/>
        <v>1782</v>
      </c>
      <c r="FU34" s="85">
        <f t="shared" si="95"/>
        <v>3.351183278631888</v>
      </c>
      <c r="FV34" s="85">
        <f t="shared" si="96"/>
        <v>4.171280915466962</v>
      </c>
      <c r="FW34" s="85">
        <f t="shared" si="97"/>
        <v>3.7476577139287945</v>
      </c>
      <c r="FX34" s="85">
        <f t="shared" si="98"/>
        <v>15.097598894455</v>
      </c>
      <c r="FY34" s="85">
        <f t="shared" si="99"/>
        <v>16.758951642672574</v>
      </c>
      <c r="FZ34" s="85">
        <f t="shared" si="100"/>
        <v>15.900776300526458</v>
      </c>
    </row>
    <row r="35" spans="1:182" ht="29.25" customHeight="1">
      <c r="A35" s="3">
        <v>26</v>
      </c>
      <c r="B35" s="119" t="s">
        <v>86</v>
      </c>
      <c r="C35" s="5">
        <v>223392</v>
      </c>
      <c r="D35" s="5">
        <v>229183</v>
      </c>
      <c r="E35" s="77">
        <f t="shared" si="101"/>
        <v>452575</v>
      </c>
      <c r="F35" s="5">
        <v>158097</v>
      </c>
      <c r="G35" s="5">
        <v>154661</v>
      </c>
      <c r="H35" s="6">
        <f t="shared" si="27"/>
        <v>312758</v>
      </c>
      <c r="I35" s="63"/>
      <c r="J35" s="63"/>
      <c r="K35" s="62">
        <f t="shared" si="102"/>
        <v>0</v>
      </c>
      <c r="L35" s="5">
        <f t="shared" si="103"/>
        <v>158097</v>
      </c>
      <c r="M35" s="5">
        <f t="shared" si="104"/>
        <v>154661</v>
      </c>
      <c r="N35" s="5">
        <f t="shared" si="105"/>
        <v>312758</v>
      </c>
      <c r="O35" s="78">
        <f t="shared" si="26"/>
        <v>70.77111087236786</v>
      </c>
      <c r="P35" s="78">
        <f t="shared" si="26"/>
        <v>67.4836266215208</v>
      </c>
      <c r="Q35" s="78">
        <f t="shared" si="26"/>
        <v>69.1063359664144</v>
      </c>
      <c r="R35" s="63"/>
      <c r="S35" s="63"/>
      <c r="T35" s="60">
        <f t="shared" si="114"/>
        <v>0</v>
      </c>
      <c r="U35" s="63"/>
      <c r="V35" s="63"/>
      <c r="W35" s="60">
        <f t="shared" si="28"/>
        <v>0</v>
      </c>
      <c r="X35" s="63"/>
      <c r="Y35" s="63"/>
      <c r="Z35" s="60">
        <f t="shared" si="29"/>
        <v>0</v>
      </c>
      <c r="AA35" s="63">
        <f>SUM(U35,X35)</f>
        <v>0</v>
      </c>
      <c r="AB35" s="63">
        <f t="shared" si="107"/>
        <v>0</v>
      </c>
      <c r="AC35" s="63">
        <f t="shared" si="108"/>
        <v>0</v>
      </c>
      <c r="AD35" s="82">
        <f t="shared" si="115"/>
      </c>
      <c r="AE35" s="82">
        <f t="shared" si="115"/>
      </c>
      <c r="AF35" s="82">
        <f t="shared" si="115"/>
      </c>
      <c r="AG35" s="6">
        <f t="shared" si="31"/>
        <v>223392</v>
      </c>
      <c r="AH35" s="6">
        <f t="shared" si="31"/>
        <v>229183</v>
      </c>
      <c r="AI35" s="6">
        <f t="shared" si="32"/>
        <v>452575</v>
      </c>
      <c r="AJ35" s="6">
        <f t="shared" si="33"/>
        <v>158097</v>
      </c>
      <c r="AK35" s="6">
        <f t="shared" si="33"/>
        <v>154661</v>
      </c>
      <c r="AL35" s="6">
        <f t="shared" si="34"/>
        <v>312758</v>
      </c>
      <c r="AM35" s="60">
        <f t="shared" si="116"/>
        <v>0</v>
      </c>
      <c r="AN35" s="60">
        <f t="shared" si="116"/>
        <v>0</v>
      </c>
      <c r="AO35" s="60">
        <f t="shared" si="35"/>
        <v>0</v>
      </c>
      <c r="AP35" s="5">
        <f t="shared" si="36"/>
        <v>158097</v>
      </c>
      <c r="AQ35" s="5">
        <f t="shared" si="36"/>
        <v>154661</v>
      </c>
      <c r="AR35" s="6">
        <f t="shared" si="117"/>
        <v>312758</v>
      </c>
      <c r="AS35" s="78">
        <f t="shared" si="118"/>
        <v>70.77111087236786</v>
      </c>
      <c r="AT35" s="78">
        <f t="shared" si="118"/>
        <v>67.4836266215208</v>
      </c>
      <c r="AU35" s="78">
        <f t="shared" si="118"/>
        <v>69.1063359664144</v>
      </c>
      <c r="AV35" s="63"/>
      <c r="AW35" s="63"/>
      <c r="AX35" s="60">
        <f t="shared" si="38"/>
        <v>0</v>
      </c>
      <c r="AY35" s="63"/>
      <c r="AZ35" s="63"/>
      <c r="BA35" s="60">
        <f t="shared" si="39"/>
        <v>0</v>
      </c>
      <c r="BB35" s="63"/>
      <c r="BC35" s="63"/>
      <c r="BD35" s="60">
        <f t="shared" si="109"/>
        <v>0</v>
      </c>
      <c r="BE35" s="63">
        <f t="shared" si="110"/>
        <v>0</v>
      </c>
      <c r="BF35" s="63">
        <f t="shared" si="111"/>
        <v>0</v>
      </c>
      <c r="BG35" s="60">
        <f t="shared" si="112"/>
        <v>0</v>
      </c>
      <c r="BH35" s="82">
        <f t="shared" si="119"/>
      </c>
      <c r="BI35" s="82">
        <f t="shared" si="119"/>
      </c>
      <c r="BJ35" s="82">
        <f t="shared" si="119"/>
      </c>
      <c r="BK35" s="63"/>
      <c r="BL35" s="63"/>
      <c r="BM35" s="60">
        <f t="shared" si="120"/>
        <v>0</v>
      </c>
      <c r="BN35" s="63"/>
      <c r="BO35" s="63"/>
      <c r="BP35" s="60">
        <f t="shared" si="41"/>
        <v>0</v>
      </c>
      <c r="BQ35" s="63"/>
      <c r="BR35" s="63"/>
      <c r="BS35" s="60">
        <f t="shared" si="42"/>
        <v>0</v>
      </c>
      <c r="BT35" s="63">
        <f>SUM(BN35,BQ35)</f>
        <v>0</v>
      </c>
      <c r="BU35" s="63">
        <f t="shared" si="122"/>
        <v>0</v>
      </c>
      <c r="BV35" s="60">
        <f t="shared" si="123"/>
        <v>0</v>
      </c>
      <c r="BW35" s="82">
        <f t="shared" si="124"/>
      </c>
      <c r="BX35" s="82">
        <f t="shared" si="124"/>
      </c>
      <c r="BY35" s="82">
        <f t="shared" si="124"/>
      </c>
      <c r="BZ35" s="60">
        <f t="shared" si="44"/>
        <v>0</v>
      </c>
      <c r="CA35" s="60">
        <f t="shared" si="44"/>
        <v>0</v>
      </c>
      <c r="CB35" s="60">
        <f t="shared" si="45"/>
        <v>0</v>
      </c>
      <c r="CC35" s="60">
        <f t="shared" si="46"/>
        <v>0</v>
      </c>
      <c r="CD35" s="60">
        <f t="shared" si="46"/>
        <v>0</v>
      </c>
      <c r="CE35" s="60">
        <f t="shared" si="47"/>
        <v>0</v>
      </c>
      <c r="CF35" s="60">
        <f t="shared" si="125"/>
        <v>0</v>
      </c>
      <c r="CG35" s="60">
        <f t="shared" si="125"/>
        <v>0</v>
      </c>
      <c r="CH35" s="60">
        <f t="shared" si="48"/>
        <v>0</v>
      </c>
      <c r="CI35" s="63">
        <f t="shared" si="49"/>
        <v>0</v>
      </c>
      <c r="CJ35" s="63">
        <f t="shared" si="49"/>
        <v>0</v>
      </c>
      <c r="CK35" s="60">
        <f t="shared" si="126"/>
        <v>0</v>
      </c>
      <c r="CL35" s="82">
        <f t="shared" si="127"/>
      </c>
      <c r="CM35" s="82">
        <f t="shared" si="127"/>
      </c>
      <c r="CN35" s="82">
        <f t="shared" si="127"/>
      </c>
      <c r="CO35" s="63"/>
      <c r="CP35" s="63"/>
      <c r="CQ35" s="60">
        <f t="shared" si="113"/>
        <v>0</v>
      </c>
      <c r="CR35" s="63"/>
      <c r="CS35" s="63"/>
      <c r="CT35" s="60">
        <f t="shared" si="148"/>
        <v>0</v>
      </c>
      <c r="CU35" s="63"/>
      <c r="CV35" s="63"/>
      <c r="CW35" s="60">
        <f t="shared" si="51"/>
        <v>0</v>
      </c>
      <c r="CX35" s="63">
        <f t="shared" si="52"/>
        <v>0</v>
      </c>
      <c r="CY35" s="63">
        <f t="shared" si="53"/>
        <v>0</v>
      </c>
      <c r="CZ35" s="60">
        <f t="shared" si="128"/>
        <v>0</v>
      </c>
      <c r="DA35" s="82">
        <f t="shared" si="129"/>
      </c>
      <c r="DB35" s="82">
        <f t="shared" si="130"/>
      </c>
      <c r="DC35" s="82">
        <f t="shared" si="131"/>
      </c>
      <c r="DD35" s="63"/>
      <c r="DE35" s="63"/>
      <c r="DF35" s="60">
        <f t="shared" si="55"/>
        <v>0</v>
      </c>
      <c r="DG35" s="63"/>
      <c r="DH35" s="63"/>
      <c r="DI35" s="60">
        <f t="shared" si="56"/>
        <v>0</v>
      </c>
      <c r="DJ35" s="63"/>
      <c r="DK35" s="63"/>
      <c r="DL35" s="61">
        <f t="shared" si="132"/>
        <v>0</v>
      </c>
      <c r="DM35" s="63">
        <f t="shared" si="57"/>
        <v>0</v>
      </c>
      <c r="DN35" s="63">
        <f t="shared" si="58"/>
        <v>0</v>
      </c>
      <c r="DO35" s="60">
        <f t="shared" si="133"/>
        <v>0</v>
      </c>
      <c r="DP35" s="82">
        <f t="shared" si="134"/>
      </c>
      <c r="DQ35" s="82">
        <f t="shared" si="135"/>
      </c>
      <c r="DR35" s="82">
        <f t="shared" si="136"/>
      </c>
      <c r="DS35" s="60">
        <f t="shared" si="60"/>
        <v>0</v>
      </c>
      <c r="DT35" s="60">
        <f t="shared" si="61"/>
        <v>0</v>
      </c>
      <c r="DU35" s="60">
        <f t="shared" si="62"/>
        <v>0</v>
      </c>
      <c r="DV35" s="60">
        <f t="shared" si="63"/>
        <v>0</v>
      </c>
      <c r="DW35" s="60">
        <f t="shared" si="64"/>
        <v>0</v>
      </c>
      <c r="DX35" s="60">
        <f t="shared" si="65"/>
        <v>0</v>
      </c>
      <c r="DY35" s="60">
        <f t="shared" si="137"/>
        <v>0</v>
      </c>
      <c r="DZ35" s="60">
        <f t="shared" si="138"/>
        <v>0</v>
      </c>
      <c r="EA35" s="60">
        <f t="shared" si="66"/>
        <v>0</v>
      </c>
      <c r="EB35" s="63">
        <f t="shared" si="67"/>
        <v>0</v>
      </c>
      <c r="EC35" s="63">
        <f t="shared" si="68"/>
        <v>0</v>
      </c>
      <c r="ED35" s="60">
        <f t="shared" si="139"/>
        <v>0</v>
      </c>
      <c r="EE35" s="82">
        <f t="shared" si="140"/>
      </c>
      <c r="EF35" s="82">
        <f t="shared" si="141"/>
      </c>
      <c r="EG35" s="82">
        <f t="shared" si="142"/>
      </c>
      <c r="EH35" s="79">
        <f t="shared" si="143"/>
        <v>158097</v>
      </c>
      <c r="EI35" s="79">
        <f t="shared" si="144"/>
        <v>154661</v>
      </c>
      <c r="EJ35" s="79">
        <f t="shared" si="145"/>
        <v>312758</v>
      </c>
      <c r="EK35" s="60"/>
      <c r="EL35" s="60"/>
      <c r="EM35" s="60">
        <f t="shared" si="71"/>
        <v>0</v>
      </c>
      <c r="EN35" s="60"/>
      <c r="EO35" s="60"/>
      <c r="EP35" s="60">
        <f t="shared" si="72"/>
        <v>0</v>
      </c>
      <c r="EQ35" s="82">
        <f t="shared" si="73"/>
        <v>0</v>
      </c>
      <c r="ER35" s="82">
        <f t="shared" si="74"/>
        <v>0</v>
      </c>
      <c r="ES35" s="82">
        <f t="shared" si="75"/>
        <v>0</v>
      </c>
      <c r="ET35" s="82">
        <f t="shared" si="76"/>
        <v>0</v>
      </c>
      <c r="EU35" s="82">
        <f t="shared" si="77"/>
        <v>0</v>
      </c>
      <c r="EV35" s="82">
        <f t="shared" si="78"/>
        <v>0</v>
      </c>
      <c r="EW35" s="60">
        <f t="shared" si="79"/>
        <v>0</v>
      </c>
      <c r="EX35" s="60">
        <f t="shared" si="80"/>
        <v>0</v>
      </c>
      <c r="EY35" s="60">
        <f t="shared" si="81"/>
        <v>0</v>
      </c>
      <c r="EZ35" s="60"/>
      <c r="FA35" s="60"/>
      <c r="FB35" s="60">
        <f t="shared" si="82"/>
        <v>0</v>
      </c>
      <c r="FC35" s="60"/>
      <c r="FD35" s="60"/>
      <c r="FE35" s="60">
        <f t="shared" si="83"/>
        <v>0</v>
      </c>
      <c r="FF35" s="82" t="e">
        <f t="shared" si="84"/>
        <v>#DIV/0!</v>
      </c>
      <c r="FG35" s="82" t="e">
        <f t="shared" si="85"/>
        <v>#DIV/0!</v>
      </c>
      <c r="FH35" s="82" t="e">
        <f t="shared" si="86"/>
        <v>#DIV/0!</v>
      </c>
      <c r="FI35" s="82" t="e">
        <f t="shared" si="87"/>
        <v>#DIV/0!</v>
      </c>
      <c r="FJ35" s="82" t="e">
        <f t="shared" si="88"/>
        <v>#DIV/0!</v>
      </c>
      <c r="FK35" s="82" t="e">
        <f t="shared" si="89"/>
        <v>#DIV/0!</v>
      </c>
      <c r="FL35" s="60">
        <f t="shared" si="90"/>
        <v>0</v>
      </c>
      <c r="FM35" s="60">
        <f t="shared" si="91"/>
        <v>0</v>
      </c>
      <c r="FN35" s="60">
        <f t="shared" si="92"/>
        <v>0</v>
      </c>
      <c r="FO35" s="60"/>
      <c r="FP35" s="60"/>
      <c r="FQ35" s="60">
        <f t="shared" si="93"/>
        <v>0</v>
      </c>
      <c r="FR35" s="60"/>
      <c r="FS35" s="60"/>
      <c r="FT35" s="60">
        <f t="shared" si="94"/>
        <v>0</v>
      </c>
      <c r="FU35" s="82" t="e">
        <f t="shared" si="95"/>
        <v>#DIV/0!</v>
      </c>
      <c r="FV35" s="82" t="e">
        <f t="shared" si="96"/>
        <v>#DIV/0!</v>
      </c>
      <c r="FW35" s="82" t="e">
        <f t="shared" si="97"/>
        <v>#DIV/0!</v>
      </c>
      <c r="FX35" s="82" t="e">
        <f t="shared" si="98"/>
        <v>#DIV/0!</v>
      </c>
      <c r="FY35" s="82" t="e">
        <f t="shared" si="99"/>
        <v>#DIV/0!</v>
      </c>
      <c r="FZ35" s="82" t="e">
        <f t="shared" si="100"/>
        <v>#DIV/0!</v>
      </c>
    </row>
    <row r="36" spans="1:182" ht="33" customHeight="1">
      <c r="A36" s="3">
        <v>27</v>
      </c>
      <c r="B36" s="119" t="s">
        <v>64</v>
      </c>
      <c r="C36" s="5">
        <v>214803</v>
      </c>
      <c r="D36" s="5">
        <v>171342</v>
      </c>
      <c r="E36" s="77">
        <f t="shared" si="101"/>
        <v>386145</v>
      </c>
      <c r="F36" s="5">
        <v>151361</v>
      </c>
      <c r="G36" s="5">
        <v>133849</v>
      </c>
      <c r="H36" s="6">
        <f t="shared" si="27"/>
        <v>285210</v>
      </c>
      <c r="I36" s="11">
        <v>16707</v>
      </c>
      <c r="J36" s="11">
        <v>10456</v>
      </c>
      <c r="K36" s="7">
        <f t="shared" si="102"/>
        <v>27163</v>
      </c>
      <c r="L36" s="5">
        <f t="shared" si="103"/>
        <v>168068</v>
      </c>
      <c r="M36" s="5">
        <f t="shared" si="104"/>
        <v>144305</v>
      </c>
      <c r="N36" s="5">
        <f t="shared" si="105"/>
        <v>312373</v>
      </c>
      <c r="O36" s="78">
        <f t="shared" si="26"/>
        <v>78.24285508116739</v>
      </c>
      <c r="P36" s="78">
        <f t="shared" si="26"/>
        <v>84.22044799290308</v>
      </c>
      <c r="Q36" s="78">
        <f t="shared" si="26"/>
        <v>80.89525955275867</v>
      </c>
      <c r="R36" s="63"/>
      <c r="S36" s="63"/>
      <c r="T36" s="60">
        <f t="shared" si="114"/>
        <v>0</v>
      </c>
      <c r="U36" s="63"/>
      <c r="V36" s="63"/>
      <c r="W36" s="60">
        <f t="shared" si="28"/>
        <v>0</v>
      </c>
      <c r="X36" s="63"/>
      <c r="Y36" s="63"/>
      <c r="Z36" s="60">
        <f t="shared" si="29"/>
        <v>0</v>
      </c>
      <c r="AA36" s="63">
        <f>SUM(U36,X36)</f>
        <v>0</v>
      </c>
      <c r="AB36" s="63">
        <f t="shared" si="107"/>
        <v>0</v>
      </c>
      <c r="AC36" s="63">
        <f t="shared" si="108"/>
        <v>0</v>
      </c>
      <c r="AD36" s="82">
        <f t="shared" si="115"/>
      </c>
      <c r="AE36" s="82">
        <f t="shared" si="115"/>
      </c>
      <c r="AF36" s="82">
        <f t="shared" si="115"/>
      </c>
      <c r="AG36" s="6">
        <f t="shared" si="31"/>
        <v>214803</v>
      </c>
      <c r="AH36" s="6">
        <f t="shared" si="31"/>
        <v>171342</v>
      </c>
      <c r="AI36" s="6">
        <f t="shared" si="32"/>
        <v>386145</v>
      </c>
      <c r="AJ36" s="6">
        <f t="shared" si="33"/>
        <v>151361</v>
      </c>
      <c r="AK36" s="6">
        <f t="shared" si="33"/>
        <v>133849</v>
      </c>
      <c r="AL36" s="6">
        <f t="shared" si="34"/>
        <v>285210</v>
      </c>
      <c r="AM36" s="6">
        <f t="shared" si="116"/>
        <v>16707</v>
      </c>
      <c r="AN36" s="6">
        <f t="shared" si="116"/>
        <v>10456</v>
      </c>
      <c r="AO36" s="6">
        <f t="shared" si="35"/>
        <v>27163</v>
      </c>
      <c r="AP36" s="5">
        <f t="shared" si="36"/>
        <v>168068</v>
      </c>
      <c r="AQ36" s="5">
        <f t="shared" si="36"/>
        <v>144305</v>
      </c>
      <c r="AR36" s="6">
        <f t="shared" si="117"/>
        <v>312373</v>
      </c>
      <c r="AS36" s="78">
        <f t="shared" si="118"/>
        <v>78.24285508116739</v>
      </c>
      <c r="AT36" s="78">
        <f t="shared" si="118"/>
        <v>84.22044799290308</v>
      </c>
      <c r="AU36" s="78">
        <f t="shared" si="118"/>
        <v>80.89525955275867</v>
      </c>
      <c r="AV36" s="5">
        <v>29781</v>
      </c>
      <c r="AW36" s="5">
        <v>26417</v>
      </c>
      <c r="AX36" s="6">
        <f t="shared" si="38"/>
        <v>56198</v>
      </c>
      <c r="AY36" s="5">
        <v>20892</v>
      </c>
      <c r="AZ36" s="5">
        <v>19743</v>
      </c>
      <c r="BA36" s="6">
        <f t="shared" si="39"/>
        <v>40635</v>
      </c>
      <c r="BB36" s="4">
        <v>2297</v>
      </c>
      <c r="BC36" s="4">
        <v>1832</v>
      </c>
      <c r="BD36" s="6">
        <f t="shared" si="109"/>
        <v>4129</v>
      </c>
      <c r="BE36" s="5">
        <f t="shared" si="110"/>
        <v>23189</v>
      </c>
      <c r="BF36" s="5">
        <f t="shared" si="111"/>
        <v>21575</v>
      </c>
      <c r="BG36" s="6">
        <f t="shared" si="112"/>
        <v>44764</v>
      </c>
      <c r="BH36" s="78">
        <f t="shared" si="119"/>
        <v>77.86508176354052</v>
      </c>
      <c r="BI36" s="78">
        <f t="shared" si="119"/>
        <v>81.67089374266571</v>
      </c>
      <c r="BJ36" s="78">
        <f t="shared" si="119"/>
        <v>79.6540802163778</v>
      </c>
      <c r="BK36" s="63"/>
      <c r="BL36" s="63"/>
      <c r="BM36" s="60">
        <f t="shared" si="120"/>
        <v>0</v>
      </c>
      <c r="BN36" s="63"/>
      <c r="BO36" s="63"/>
      <c r="BP36" s="60">
        <f t="shared" si="41"/>
        <v>0</v>
      </c>
      <c r="BQ36" s="63"/>
      <c r="BR36" s="63"/>
      <c r="BS36" s="60">
        <f t="shared" si="42"/>
        <v>0</v>
      </c>
      <c r="BT36" s="63">
        <f>SUM(BN36,BQ36)</f>
        <v>0</v>
      </c>
      <c r="BU36" s="63">
        <f t="shared" si="122"/>
        <v>0</v>
      </c>
      <c r="BV36" s="60">
        <f t="shared" si="123"/>
        <v>0</v>
      </c>
      <c r="BW36" s="82">
        <f t="shared" si="124"/>
      </c>
      <c r="BX36" s="82">
        <f t="shared" si="124"/>
      </c>
      <c r="BY36" s="82">
        <f t="shared" si="124"/>
      </c>
      <c r="BZ36" s="6">
        <f t="shared" si="44"/>
        <v>29781</v>
      </c>
      <c r="CA36" s="6">
        <f t="shared" si="44"/>
        <v>26417</v>
      </c>
      <c r="CB36" s="6">
        <f t="shared" si="45"/>
        <v>56198</v>
      </c>
      <c r="CC36" s="6">
        <f t="shared" si="46"/>
        <v>20892</v>
      </c>
      <c r="CD36" s="6">
        <f t="shared" si="46"/>
        <v>19743</v>
      </c>
      <c r="CE36" s="6">
        <f t="shared" si="47"/>
        <v>40635</v>
      </c>
      <c r="CF36" s="6">
        <f t="shared" si="125"/>
        <v>2297</v>
      </c>
      <c r="CG36" s="6">
        <f t="shared" si="125"/>
        <v>1832</v>
      </c>
      <c r="CH36" s="6">
        <f t="shared" si="48"/>
        <v>4129</v>
      </c>
      <c r="CI36" s="5">
        <f t="shared" si="49"/>
        <v>23189</v>
      </c>
      <c r="CJ36" s="5">
        <f t="shared" si="49"/>
        <v>21575</v>
      </c>
      <c r="CK36" s="6">
        <f t="shared" si="126"/>
        <v>44764</v>
      </c>
      <c r="CL36" s="78">
        <f t="shared" si="127"/>
        <v>77.86508176354052</v>
      </c>
      <c r="CM36" s="78">
        <f t="shared" si="127"/>
        <v>81.67089374266571</v>
      </c>
      <c r="CN36" s="78">
        <f t="shared" si="127"/>
        <v>79.6540802163778</v>
      </c>
      <c r="CO36" s="5">
        <v>37</v>
      </c>
      <c r="CP36" s="5">
        <v>42</v>
      </c>
      <c r="CQ36" s="6">
        <f t="shared" si="113"/>
        <v>79</v>
      </c>
      <c r="CR36" s="5">
        <v>24</v>
      </c>
      <c r="CS36" s="5">
        <v>31</v>
      </c>
      <c r="CT36" s="6">
        <f t="shared" si="148"/>
        <v>55</v>
      </c>
      <c r="CU36" s="4">
        <v>6</v>
      </c>
      <c r="CV36" s="4">
        <v>4</v>
      </c>
      <c r="CW36" s="6">
        <f t="shared" si="51"/>
        <v>10</v>
      </c>
      <c r="CX36" s="5">
        <f t="shared" si="52"/>
        <v>30</v>
      </c>
      <c r="CY36" s="5">
        <f t="shared" si="53"/>
        <v>35</v>
      </c>
      <c r="CZ36" s="6">
        <f t="shared" si="128"/>
        <v>65</v>
      </c>
      <c r="DA36" s="78">
        <f t="shared" si="129"/>
        <v>81.08108108108108</v>
      </c>
      <c r="DB36" s="78">
        <f t="shared" si="130"/>
        <v>83.33333333333334</v>
      </c>
      <c r="DC36" s="78">
        <f t="shared" si="131"/>
        <v>82.27848101265823</v>
      </c>
      <c r="DD36" s="63"/>
      <c r="DE36" s="63"/>
      <c r="DF36" s="60">
        <f t="shared" si="55"/>
        <v>0</v>
      </c>
      <c r="DG36" s="63"/>
      <c r="DH36" s="63"/>
      <c r="DI36" s="60">
        <f t="shared" si="56"/>
        <v>0</v>
      </c>
      <c r="DJ36" s="63"/>
      <c r="DK36" s="63"/>
      <c r="DL36" s="61">
        <f t="shared" si="132"/>
        <v>0</v>
      </c>
      <c r="DM36" s="63">
        <f t="shared" si="57"/>
        <v>0</v>
      </c>
      <c r="DN36" s="63">
        <f t="shared" si="58"/>
        <v>0</v>
      </c>
      <c r="DO36" s="60">
        <f t="shared" si="133"/>
        <v>0</v>
      </c>
      <c r="DP36" s="82">
        <f t="shared" si="134"/>
      </c>
      <c r="DQ36" s="82">
        <f t="shared" si="135"/>
      </c>
      <c r="DR36" s="82">
        <f t="shared" si="136"/>
      </c>
      <c r="DS36" s="6">
        <f t="shared" si="60"/>
        <v>37</v>
      </c>
      <c r="DT36" s="6">
        <f t="shared" si="61"/>
        <v>42</v>
      </c>
      <c r="DU36" s="6">
        <f t="shared" si="62"/>
        <v>79</v>
      </c>
      <c r="DV36" s="6">
        <f t="shared" si="63"/>
        <v>24</v>
      </c>
      <c r="DW36" s="6">
        <f t="shared" si="64"/>
        <v>31</v>
      </c>
      <c r="DX36" s="6">
        <f t="shared" si="65"/>
        <v>55</v>
      </c>
      <c r="DY36" s="6">
        <f t="shared" si="137"/>
        <v>6</v>
      </c>
      <c r="DZ36" s="6">
        <f t="shared" si="138"/>
        <v>4</v>
      </c>
      <c r="EA36" s="6">
        <f t="shared" si="66"/>
        <v>10</v>
      </c>
      <c r="EB36" s="5">
        <f t="shared" si="67"/>
        <v>30</v>
      </c>
      <c r="EC36" s="5">
        <f t="shared" si="68"/>
        <v>35</v>
      </c>
      <c r="ED36" s="6">
        <f t="shared" si="139"/>
        <v>65</v>
      </c>
      <c r="EE36" s="78">
        <f t="shared" si="140"/>
        <v>81.08108108108108</v>
      </c>
      <c r="EF36" s="78">
        <f t="shared" si="141"/>
        <v>83.33333333333334</v>
      </c>
      <c r="EG36" s="78">
        <f t="shared" si="142"/>
        <v>82.27848101265823</v>
      </c>
      <c r="EH36" s="79">
        <f t="shared" si="143"/>
        <v>168068</v>
      </c>
      <c r="EI36" s="79">
        <f t="shared" si="144"/>
        <v>144305</v>
      </c>
      <c r="EJ36" s="79">
        <f t="shared" si="145"/>
        <v>312373</v>
      </c>
      <c r="EK36" s="89">
        <v>15851</v>
      </c>
      <c r="EL36" s="89">
        <v>30375</v>
      </c>
      <c r="EM36" s="79">
        <f t="shared" si="71"/>
        <v>46226</v>
      </c>
      <c r="EN36" s="79">
        <v>66284</v>
      </c>
      <c r="EO36" s="79">
        <v>64331</v>
      </c>
      <c r="EP36" s="79">
        <f t="shared" si="72"/>
        <v>130615</v>
      </c>
      <c r="EQ36" s="85">
        <f t="shared" si="73"/>
        <v>9.431301616012567</v>
      </c>
      <c r="ER36" s="85">
        <f t="shared" si="74"/>
        <v>21.049166695540695</v>
      </c>
      <c r="ES36" s="85">
        <f t="shared" si="75"/>
        <v>14.798334042955057</v>
      </c>
      <c r="ET36" s="85">
        <f t="shared" si="76"/>
        <v>39.43879858152653</v>
      </c>
      <c r="EU36" s="85">
        <f t="shared" si="77"/>
        <v>44.57988288694086</v>
      </c>
      <c r="EV36" s="85">
        <f t="shared" si="78"/>
        <v>41.81379312552621</v>
      </c>
      <c r="EW36" s="79">
        <f t="shared" si="79"/>
        <v>23189</v>
      </c>
      <c r="EX36" s="79">
        <f t="shared" si="80"/>
        <v>21575</v>
      </c>
      <c r="EY36" s="79">
        <f t="shared" si="81"/>
        <v>44764</v>
      </c>
      <c r="EZ36" s="89">
        <v>704</v>
      </c>
      <c r="FA36" s="89">
        <v>1465</v>
      </c>
      <c r="FB36" s="79">
        <f t="shared" si="82"/>
        <v>2169</v>
      </c>
      <c r="FC36" s="79">
        <v>7220</v>
      </c>
      <c r="FD36" s="79">
        <v>9291</v>
      </c>
      <c r="FE36" s="79">
        <f t="shared" si="83"/>
        <v>16511</v>
      </c>
      <c r="FF36" s="85">
        <f t="shared" si="84"/>
        <v>3.03592220449351</v>
      </c>
      <c r="FG36" s="85">
        <f t="shared" si="85"/>
        <v>6.79026651216686</v>
      </c>
      <c r="FH36" s="85">
        <f t="shared" si="86"/>
        <v>4.845411491377</v>
      </c>
      <c r="FI36" s="85">
        <f t="shared" si="87"/>
        <v>31.135452154038553</v>
      </c>
      <c r="FJ36" s="85">
        <f t="shared" si="88"/>
        <v>43.063731170336034</v>
      </c>
      <c r="FK36" s="85">
        <f t="shared" si="89"/>
        <v>36.884550084889646</v>
      </c>
      <c r="FL36" s="79">
        <f t="shared" si="90"/>
        <v>30</v>
      </c>
      <c r="FM36" s="79">
        <f t="shared" si="91"/>
        <v>35</v>
      </c>
      <c r="FN36" s="79">
        <f t="shared" si="92"/>
        <v>65</v>
      </c>
      <c r="FO36" s="89">
        <v>0</v>
      </c>
      <c r="FP36" s="89">
        <v>3</v>
      </c>
      <c r="FQ36" s="79">
        <f t="shared" si="93"/>
        <v>3</v>
      </c>
      <c r="FR36" s="79">
        <v>11</v>
      </c>
      <c r="FS36" s="79">
        <v>12</v>
      </c>
      <c r="FT36" s="79">
        <f t="shared" si="94"/>
        <v>23</v>
      </c>
      <c r="FU36" s="85">
        <f t="shared" si="95"/>
        <v>0</v>
      </c>
      <c r="FV36" s="85">
        <f t="shared" si="96"/>
        <v>8.571428571428571</v>
      </c>
      <c r="FW36" s="85">
        <f t="shared" si="97"/>
        <v>4.615384615384615</v>
      </c>
      <c r="FX36" s="85">
        <f t="shared" si="98"/>
        <v>36.66666666666667</v>
      </c>
      <c r="FY36" s="85">
        <f t="shared" si="99"/>
        <v>34.285714285714285</v>
      </c>
      <c r="FZ36" s="85">
        <f t="shared" si="100"/>
        <v>35.38461538461539</v>
      </c>
    </row>
    <row r="37" spans="1:182" ht="29.25" customHeight="1">
      <c r="A37" s="3">
        <v>28</v>
      </c>
      <c r="B37" s="119" t="s">
        <v>65</v>
      </c>
      <c r="C37" s="5">
        <v>595396</v>
      </c>
      <c r="D37" s="5">
        <v>389389</v>
      </c>
      <c r="E37" s="77">
        <f t="shared" si="101"/>
        <v>984785</v>
      </c>
      <c r="F37" s="5">
        <v>374113</v>
      </c>
      <c r="G37" s="5">
        <v>246411</v>
      </c>
      <c r="H37" s="6">
        <f t="shared" si="27"/>
        <v>620524</v>
      </c>
      <c r="I37" s="5">
        <v>12592</v>
      </c>
      <c r="J37" s="5">
        <v>10655</v>
      </c>
      <c r="K37" s="7">
        <f t="shared" si="102"/>
        <v>23247</v>
      </c>
      <c r="L37" s="5">
        <f t="shared" si="103"/>
        <v>386705</v>
      </c>
      <c r="M37" s="5">
        <f t="shared" si="104"/>
        <v>257066</v>
      </c>
      <c r="N37" s="5">
        <f t="shared" si="105"/>
        <v>643771</v>
      </c>
      <c r="O37" s="78">
        <f t="shared" si="26"/>
        <v>64.94921027349865</v>
      </c>
      <c r="P37" s="78">
        <f t="shared" si="26"/>
        <v>66.01778684040895</v>
      </c>
      <c r="Q37" s="78">
        <f t="shared" si="26"/>
        <v>65.37173088542168</v>
      </c>
      <c r="R37" s="5">
        <v>10179</v>
      </c>
      <c r="S37" s="5">
        <v>8059</v>
      </c>
      <c r="T37" s="6">
        <f>R37+S37</f>
        <v>18238</v>
      </c>
      <c r="U37" s="5">
        <v>432</v>
      </c>
      <c r="V37" s="5">
        <v>391</v>
      </c>
      <c r="W37" s="6">
        <f t="shared" si="28"/>
        <v>823</v>
      </c>
      <c r="X37" s="5">
        <v>99</v>
      </c>
      <c r="Y37" s="5">
        <v>110</v>
      </c>
      <c r="Z37" s="6">
        <f t="shared" si="29"/>
        <v>209</v>
      </c>
      <c r="AA37" s="5">
        <f>SUM(U37,X37)</f>
        <v>531</v>
      </c>
      <c r="AB37" s="5">
        <f t="shared" si="107"/>
        <v>501</v>
      </c>
      <c r="AC37" s="5">
        <f t="shared" si="108"/>
        <v>1032</v>
      </c>
      <c r="AD37" s="78">
        <f t="shared" si="115"/>
        <v>5.216622458001768</v>
      </c>
      <c r="AE37" s="78">
        <f t="shared" si="115"/>
        <v>6.216652190098027</v>
      </c>
      <c r="AF37" s="78">
        <f t="shared" si="115"/>
        <v>5.6585151880688676</v>
      </c>
      <c r="AG37" s="6">
        <f t="shared" si="31"/>
        <v>605575</v>
      </c>
      <c r="AH37" s="6">
        <f t="shared" si="31"/>
        <v>397448</v>
      </c>
      <c r="AI37" s="6">
        <f t="shared" si="32"/>
        <v>1003023</v>
      </c>
      <c r="AJ37" s="6">
        <f t="shared" si="33"/>
        <v>374545</v>
      </c>
      <c r="AK37" s="6">
        <f t="shared" si="33"/>
        <v>246802</v>
      </c>
      <c r="AL37" s="6">
        <f t="shared" si="34"/>
        <v>621347</v>
      </c>
      <c r="AM37" s="6">
        <f t="shared" si="116"/>
        <v>12691</v>
      </c>
      <c r="AN37" s="6">
        <f t="shared" si="116"/>
        <v>10765</v>
      </c>
      <c r="AO37" s="6">
        <f t="shared" si="35"/>
        <v>23456</v>
      </c>
      <c r="AP37" s="5">
        <f t="shared" si="36"/>
        <v>387236</v>
      </c>
      <c r="AQ37" s="5">
        <f t="shared" si="36"/>
        <v>257567</v>
      </c>
      <c r="AR37" s="6">
        <f t="shared" si="117"/>
        <v>644803</v>
      </c>
      <c r="AS37" s="78">
        <f t="shared" si="118"/>
        <v>63.94517607232796</v>
      </c>
      <c r="AT37" s="78">
        <f t="shared" si="118"/>
        <v>64.80520722207686</v>
      </c>
      <c r="AU37" s="78">
        <f t="shared" si="118"/>
        <v>64.28596353224204</v>
      </c>
      <c r="AV37" s="5">
        <v>100290</v>
      </c>
      <c r="AW37" s="5">
        <v>61838</v>
      </c>
      <c r="AX37" s="6">
        <f t="shared" si="38"/>
        <v>162128</v>
      </c>
      <c r="AY37" s="5">
        <v>58608</v>
      </c>
      <c r="AZ37" s="5">
        <v>35610</v>
      </c>
      <c r="BA37" s="6">
        <f t="shared" si="39"/>
        <v>94218</v>
      </c>
      <c r="BB37" s="5">
        <v>2216</v>
      </c>
      <c r="BC37" s="5">
        <v>1837</v>
      </c>
      <c r="BD37" s="6">
        <f t="shared" si="109"/>
        <v>4053</v>
      </c>
      <c r="BE37" s="5">
        <f t="shared" si="110"/>
        <v>60824</v>
      </c>
      <c r="BF37" s="5">
        <f t="shared" si="111"/>
        <v>37447</v>
      </c>
      <c r="BG37" s="6">
        <f t="shared" si="112"/>
        <v>98271</v>
      </c>
      <c r="BH37" s="78">
        <f t="shared" si="119"/>
        <v>60.648120450692986</v>
      </c>
      <c r="BI37" s="78">
        <f t="shared" si="119"/>
        <v>60.55661567321064</v>
      </c>
      <c r="BJ37" s="78">
        <f t="shared" si="119"/>
        <v>60.613219184841604</v>
      </c>
      <c r="BK37" s="5">
        <v>1962</v>
      </c>
      <c r="BL37" s="5">
        <v>1488</v>
      </c>
      <c r="BM37" s="6">
        <f t="shared" si="120"/>
        <v>3450</v>
      </c>
      <c r="BN37" s="5">
        <v>41</v>
      </c>
      <c r="BO37" s="5">
        <v>46</v>
      </c>
      <c r="BP37" s="6">
        <f t="shared" si="41"/>
        <v>87</v>
      </c>
      <c r="BQ37" s="5">
        <v>16</v>
      </c>
      <c r="BR37" s="5">
        <v>11</v>
      </c>
      <c r="BS37" s="6">
        <f t="shared" si="42"/>
        <v>27</v>
      </c>
      <c r="BT37" s="5">
        <f>SUM(BN37,BQ37)</f>
        <v>57</v>
      </c>
      <c r="BU37" s="5">
        <f t="shared" si="122"/>
        <v>57</v>
      </c>
      <c r="BV37" s="6">
        <f t="shared" si="123"/>
        <v>114</v>
      </c>
      <c r="BW37" s="78">
        <f t="shared" si="124"/>
        <v>2.90519877675841</v>
      </c>
      <c r="BX37" s="78">
        <f t="shared" si="124"/>
        <v>3.8306451612903225</v>
      </c>
      <c r="BY37" s="78">
        <f t="shared" si="124"/>
        <v>3.304347826086956</v>
      </c>
      <c r="BZ37" s="6">
        <f t="shared" si="44"/>
        <v>102252</v>
      </c>
      <c r="CA37" s="6">
        <f t="shared" si="44"/>
        <v>63326</v>
      </c>
      <c r="CB37" s="6">
        <f t="shared" si="45"/>
        <v>165578</v>
      </c>
      <c r="CC37" s="6">
        <f t="shared" si="46"/>
        <v>58649</v>
      </c>
      <c r="CD37" s="6">
        <f t="shared" si="46"/>
        <v>35656</v>
      </c>
      <c r="CE37" s="6">
        <f t="shared" si="47"/>
        <v>94305</v>
      </c>
      <c r="CF37" s="6">
        <f t="shared" si="125"/>
        <v>2232</v>
      </c>
      <c r="CG37" s="6">
        <f t="shared" si="125"/>
        <v>1848</v>
      </c>
      <c r="CH37" s="6">
        <f t="shared" si="48"/>
        <v>4080</v>
      </c>
      <c r="CI37" s="5">
        <f t="shared" si="49"/>
        <v>60881</v>
      </c>
      <c r="CJ37" s="5">
        <f t="shared" si="49"/>
        <v>37504</v>
      </c>
      <c r="CK37" s="6">
        <f t="shared" si="126"/>
        <v>98385</v>
      </c>
      <c r="CL37" s="78">
        <f t="shared" si="127"/>
        <v>59.540155693776164</v>
      </c>
      <c r="CM37" s="78">
        <f t="shared" si="127"/>
        <v>59.223699586267884</v>
      </c>
      <c r="CN37" s="78">
        <f t="shared" si="127"/>
        <v>59.41912572926354</v>
      </c>
      <c r="CO37" s="5">
        <v>75438</v>
      </c>
      <c r="CP37" s="5">
        <v>53026</v>
      </c>
      <c r="CQ37" s="6">
        <f t="shared" si="113"/>
        <v>128464</v>
      </c>
      <c r="CR37" s="5">
        <v>37415</v>
      </c>
      <c r="CS37" s="5">
        <v>23981</v>
      </c>
      <c r="CT37" s="6">
        <f t="shared" si="148"/>
        <v>61396</v>
      </c>
      <c r="CU37" s="5">
        <v>1856</v>
      </c>
      <c r="CV37" s="5">
        <v>1605</v>
      </c>
      <c r="CW37" s="6">
        <f>CU37+CV37</f>
        <v>3461</v>
      </c>
      <c r="CX37" s="5">
        <f t="shared" si="52"/>
        <v>39271</v>
      </c>
      <c r="CY37" s="5">
        <f t="shared" si="53"/>
        <v>25586</v>
      </c>
      <c r="CZ37" s="6">
        <f t="shared" si="128"/>
        <v>64857</v>
      </c>
      <c r="DA37" s="78">
        <f t="shared" si="129"/>
        <v>52.05731859275167</v>
      </c>
      <c r="DB37" s="78">
        <f t="shared" si="130"/>
        <v>48.25180100328141</v>
      </c>
      <c r="DC37" s="78">
        <f t="shared" si="131"/>
        <v>50.486517623614404</v>
      </c>
      <c r="DD37" s="5">
        <v>979</v>
      </c>
      <c r="DE37" s="5">
        <v>651</v>
      </c>
      <c r="DF37" s="6">
        <f t="shared" si="55"/>
        <v>1630</v>
      </c>
      <c r="DG37" s="5">
        <v>14</v>
      </c>
      <c r="DH37" s="5">
        <v>14</v>
      </c>
      <c r="DI37" s="6">
        <f t="shared" si="56"/>
        <v>28</v>
      </c>
      <c r="DJ37" s="5">
        <v>8</v>
      </c>
      <c r="DK37" s="5">
        <v>4</v>
      </c>
      <c r="DL37" s="4">
        <f t="shared" si="132"/>
        <v>12</v>
      </c>
      <c r="DM37" s="5">
        <f t="shared" si="57"/>
        <v>22</v>
      </c>
      <c r="DN37" s="5">
        <f t="shared" si="58"/>
        <v>18</v>
      </c>
      <c r="DO37" s="6">
        <f t="shared" si="133"/>
        <v>40</v>
      </c>
      <c r="DP37" s="78">
        <f t="shared" si="134"/>
        <v>2.247191011235955</v>
      </c>
      <c r="DQ37" s="78">
        <f t="shared" si="135"/>
        <v>2.7649769585253456</v>
      </c>
      <c r="DR37" s="78">
        <f t="shared" si="136"/>
        <v>2.4539877300613497</v>
      </c>
      <c r="DS37" s="6">
        <f t="shared" si="60"/>
        <v>76417</v>
      </c>
      <c r="DT37" s="6">
        <f t="shared" si="61"/>
        <v>53677</v>
      </c>
      <c r="DU37" s="6">
        <f t="shared" si="62"/>
        <v>130094</v>
      </c>
      <c r="DV37" s="6">
        <f t="shared" si="63"/>
        <v>37429</v>
      </c>
      <c r="DW37" s="6">
        <f t="shared" si="64"/>
        <v>23995</v>
      </c>
      <c r="DX37" s="6">
        <f t="shared" si="65"/>
        <v>61424</v>
      </c>
      <c r="DY37" s="6">
        <f t="shared" si="137"/>
        <v>1864</v>
      </c>
      <c r="DZ37" s="6">
        <f t="shared" si="138"/>
        <v>1609</v>
      </c>
      <c r="EA37" s="6">
        <f t="shared" si="66"/>
        <v>3473</v>
      </c>
      <c r="EB37" s="5">
        <f t="shared" si="67"/>
        <v>39293</v>
      </c>
      <c r="EC37" s="5">
        <f t="shared" si="68"/>
        <v>25604</v>
      </c>
      <c r="ED37" s="6">
        <f t="shared" si="139"/>
        <v>64897</v>
      </c>
      <c r="EE37" s="78">
        <f t="shared" si="140"/>
        <v>51.419186830155596</v>
      </c>
      <c r="EF37" s="78">
        <f t="shared" si="141"/>
        <v>47.70013227266799</v>
      </c>
      <c r="EG37" s="78">
        <f t="shared" si="142"/>
        <v>49.88469875628392</v>
      </c>
      <c r="EH37" s="79">
        <f t="shared" si="143"/>
        <v>387236</v>
      </c>
      <c r="EI37" s="79">
        <f t="shared" si="144"/>
        <v>257567</v>
      </c>
      <c r="EJ37" s="79">
        <f t="shared" si="145"/>
        <v>644803</v>
      </c>
      <c r="EK37" s="89">
        <v>12372</v>
      </c>
      <c r="EL37" s="89">
        <v>7646</v>
      </c>
      <c r="EM37" s="79">
        <f t="shared" si="71"/>
        <v>20018</v>
      </c>
      <c r="EN37" s="79">
        <v>60559</v>
      </c>
      <c r="EO37" s="79">
        <v>39806</v>
      </c>
      <c r="EP37" s="79">
        <f t="shared" si="72"/>
        <v>100365</v>
      </c>
      <c r="EQ37" s="85">
        <f t="shared" si="73"/>
        <v>3.194950882665868</v>
      </c>
      <c r="ER37" s="85">
        <f t="shared" si="74"/>
        <v>2.9685479894551707</v>
      </c>
      <c r="ES37" s="85">
        <f t="shared" si="75"/>
        <v>3.1045140919009375</v>
      </c>
      <c r="ET37" s="85">
        <f t="shared" si="76"/>
        <v>15.638783584170893</v>
      </c>
      <c r="EU37" s="85">
        <f t="shared" si="77"/>
        <v>15.454619574712599</v>
      </c>
      <c r="EV37" s="85">
        <f t="shared" si="78"/>
        <v>15.565219144451872</v>
      </c>
      <c r="EW37" s="79">
        <f t="shared" si="79"/>
        <v>60881</v>
      </c>
      <c r="EX37" s="79">
        <f t="shared" si="80"/>
        <v>37504</v>
      </c>
      <c r="EY37" s="79">
        <f t="shared" si="81"/>
        <v>98385</v>
      </c>
      <c r="EZ37" s="89">
        <v>1052</v>
      </c>
      <c r="FA37" s="89">
        <v>490</v>
      </c>
      <c r="FB37" s="79">
        <f t="shared" si="82"/>
        <v>1542</v>
      </c>
      <c r="FC37" s="79">
        <v>7090</v>
      </c>
      <c r="FD37" s="79">
        <v>3890</v>
      </c>
      <c r="FE37" s="79">
        <f t="shared" si="83"/>
        <v>10980</v>
      </c>
      <c r="FF37" s="85">
        <f t="shared" si="84"/>
        <v>1.7279611044496643</v>
      </c>
      <c r="FG37" s="85">
        <f t="shared" si="85"/>
        <v>1.3065273037542662</v>
      </c>
      <c r="FH37" s="85">
        <f t="shared" si="86"/>
        <v>1.5673120902576612</v>
      </c>
      <c r="FI37" s="85">
        <f t="shared" si="87"/>
        <v>11.645669420673118</v>
      </c>
      <c r="FJ37" s="85">
        <f t="shared" si="88"/>
        <v>10.372226962457336</v>
      </c>
      <c r="FK37" s="85">
        <f t="shared" si="89"/>
        <v>11.160237841134318</v>
      </c>
      <c r="FL37" s="79">
        <f t="shared" si="90"/>
        <v>39293</v>
      </c>
      <c r="FM37" s="79">
        <f t="shared" si="91"/>
        <v>25604</v>
      </c>
      <c r="FN37" s="79">
        <f t="shared" si="92"/>
        <v>64897</v>
      </c>
      <c r="FO37" s="89">
        <v>595</v>
      </c>
      <c r="FP37" s="89">
        <v>297</v>
      </c>
      <c r="FQ37" s="79">
        <f t="shared" si="93"/>
        <v>892</v>
      </c>
      <c r="FR37" s="79">
        <v>3985</v>
      </c>
      <c r="FS37" s="79">
        <v>1940</v>
      </c>
      <c r="FT37" s="79">
        <f t="shared" si="94"/>
        <v>5925</v>
      </c>
      <c r="FU37" s="85">
        <f t="shared" si="95"/>
        <v>1.514264627287303</v>
      </c>
      <c r="FV37" s="85">
        <f t="shared" si="96"/>
        <v>1.1599750039056396</v>
      </c>
      <c r="FW37" s="85">
        <f t="shared" si="97"/>
        <v>1.3744857235311339</v>
      </c>
      <c r="FX37" s="85">
        <f t="shared" si="98"/>
        <v>10.141755528974626</v>
      </c>
      <c r="FY37" s="85">
        <f t="shared" si="99"/>
        <v>7.576941102952663</v>
      </c>
      <c r="FZ37" s="85">
        <f t="shared" si="100"/>
        <v>9.129851919195032</v>
      </c>
    </row>
    <row r="38" spans="1:182" ht="29.25" customHeight="1">
      <c r="A38" s="3">
        <v>29</v>
      </c>
      <c r="B38" s="119" t="s">
        <v>66</v>
      </c>
      <c r="C38" s="5">
        <v>526796</v>
      </c>
      <c r="D38" s="5">
        <v>524138</v>
      </c>
      <c r="E38" s="77">
        <v>1050934</v>
      </c>
      <c r="F38" s="5">
        <v>439404</v>
      </c>
      <c r="G38" s="5">
        <v>466158</v>
      </c>
      <c r="H38" s="6">
        <v>905562</v>
      </c>
      <c r="I38" s="70"/>
      <c r="J38" s="70"/>
      <c r="K38" s="71">
        <v>0</v>
      </c>
      <c r="L38" s="5">
        <v>439404</v>
      </c>
      <c r="M38" s="5">
        <v>466158</v>
      </c>
      <c r="N38" s="5">
        <v>905562</v>
      </c>
      <c r="O38" s="78">
        <v>83.41065611735851</v>
      </c>
      <c r="P38" s="78">
        <v>88.93802777131214</v>
      </c>
      <c r="Q38" s="78">
        <v>86.16735208871347</v>
      </c>
      <c r="R38" s="4">
        <v>51028</v>
      </c>
      <c r="S38" s="4">
        <v>21200</v>
      </c>
      <c r="T38" s="6">
        <v>72228</v>
      </c>
      <c r="U38" s="4">
        <v>16163</v>
      </c>
      <c r="V38" s="4">
        <v>8936</v>
      </c>
      <c r="W38" s="6">
        <v>25099</v>
      </c>
      <c r="X38" s="4">
        <v>15070</v>
      </c>
      <c r="Y38" s="4">
        <v>11488</v>
      </c>
      <c r="Z38" s="6">
        <v>26558</v>
      </c>
      <c r="AA38" s="5">
        <v>31233</v>
      </c>
      <c r="AB38" s="5">
        <v>20424</v>
      </c>
      <c r="AC38" s="5">
        <v>51657</v>
      </c>
      <c r="AD38" s="78">
        <v>61.20757231323979</v>
      </c>
      <c r="AE38" s="78">
        <v>96.33962264150944</v>
      </c>
      <c r="AF38" s="78">
        <v>71.51935537464695</v>
      </c>
      <c r="AG38" s="6">
        <v>577824</v>
      </c>
      <c r="AH38" s="6">
        <v>545338</v>
      </c>
      <c r="AI38" s="6">
        <v>1123162</v>
      </c>
      <c r="AJ38" s="6">
        <v>455567</v>
      </c>
      <c r="AK38" s="6">
        <v>475094</v>
      </c>
      <c r="AL38" s="6">
        <v>930661</v>
      </c>
      <c r="AM38" s="6">
        <v>15070</v>
      </c>
      <c r="AN38" s="6">
        <v>11488</v>
      </c>
      <c r="AO38" s="6">
        <v>26558</v>
      </c>
      <c r="AP38" s="5">
        <v>470637</v>
      </c>
      <c r="AQ38" s="5">
        <v>486582</v>
      </c>
      <c r="AR38" s="6">
        <v>957219</v>
      </c>
      <c r="AS38" s="78">
        <v>81.44988785512544</v>
      </c>
      <c r="AT38" s="78">
        <v>89.22576457169681</v>
      </c>
      <c r="AU38" s="78">
        <v>85.22537265327709</v>
      </c>
      <c r="AV38" s="5">
        <v>126281</v>
      </c>
      <c r="AW38" s="5">
        <v>131825</v>
      </c>
      <c r="AX38" s="6">
        <v>258106</v>
      </c>
      <c r="AY38" s="5">
        <v>93720</v>
      </c>
      <c r="AZ38" s="5">
        <v>106812</v>
      </c>
      <c r="BA38" s="6">
        <v>200532</v>
      </c>
      <c r="BB38" s="61"/>
      <c r="BC38" s="61"/>
      <c r="BD38" s="60">
        <v>0</v>
      </c>
      <c r="BE38" s="5">
        <v>93720</v>
      </c>
      <c r="BF38" s="5">
        <v>106812</v>
      </c>
      <c r="BG38" s="6">
        <v>200532</v>
      </c>
      <c r="BH38" s="78">
        <v>74.21544016914659</v>
      </c>
      <c r="BI38" s="78">
        <v>81.02560212402807</v>
      </c>
      <c r="BJ38" s="78">
        <v>77.6936607440354</v>
      </c>
      <c r="BK38" s="5">
        <v>16009</v>
      </c>
      <c r="BL38" s="5">
        <v>7449</v>
      </c>
      <c r="BM38" s="6">
        <v>23458</v>
      </c>
      <c r="BN38" s="5">
        <v>4844</v>
      </c>
      <c r="BO38" s="5">
        <v>2936</v>
      </c>
      <c r="BP38" s="6">
        <v>7780</v>
      </c>
      <c r="BQ38" s="4">
        <v>4697</v>
      </c>
      <c r="BR38" s="4">
        <v>4460</v>
      </c>
      <c r="BS38" s="6">
        <v>9157</v>
      </c>
      <c r="BT38" s="5">
        <v>9541</v>
      </c>
      <c r="BU38" s="5">
        <v>7396</v>
      </c>
      <c r="BV38" s="6">
        <v>16937</v>
      </c>
      <c r="BW38" s="78">
        <v>59.597726278968075</v>
      </c>
      <c r="BX38" s="78">
        <v>99.28849510001344</v>
      </c>
      <c r="BY38" s="78">
        <v>72.20138119191746</v>
      </c>
      <c r="BZ38" s="6">
        <v>142290</v>
      </c>
      <c r="CA38" s="6">
        <v>139274</v>
      </c>
      <c r="CB38" s="6">
        <v>281564</v>
      </c>
      <c r="CC38" s="6">
        <v>98564</v>
      </c>
      <c r="CD38" s="6">
        <v>109748</v>
      </c>
      <c r="CE38" s="6">
        <v>208312</v>
      </c>
      <c r="CF38" s="6">
        <v>4697</v>
      </c>
      <c r="CG38" s="6">
        <v>4460</v>
      </c>
      <c r="CH38" s="6">
        <v>9157</v>
      </c>
      <c r="CI38" s="5">
        <v>103261</v>
      </c>
      <c r="CJ38" s="5">
        <v>114208</v>
      </c>
      <c r="CK38" s="6">
        <v>217469</v>
      </c>
      <c r="CL38" s="78">
        <v>72.57080610021787</v>
      </c>
      <c r="CM38" s="78">
        <v>82.00238379022646</v>
      </c>
      <c r="CN38" s="78">
        <v>77.23608131721384</v>
      </c>
      <c r="CO38" s="5">
        <v>4508</v>
      </c>
      <c r="CP38" s="5">
        <v>3964</v>
      </c>
      <c r="CQ38" s="6">
        <v>8472</v>
      </c>
      <c r="CR38" s="5">
        <v>3377</v>
      </c>
      <c r="CS38" s="5">
        <v>3050</v>
      </c>
      <c r="CT38" s="6">
        <v>6427</v>
      </c>
      <c r="CU38" s="61"/>
      <c r="CV38" s="61"/>
      <c r="CW38" s="60">
        <v>0</v>
      </c>
      <c r="CX38" s="5">
        <v>3377</v>
      </c>
      <c r="CY38" s="5">
        <v>3050</v>
      </c>
      <c r="CZ38" s="6">
        <v>6427</v>
      </c>
      <c r="DA38" s="78">
        <v>74.91126885536823</v>
      </c>
      <c r="DB38" s="78">
        <v>76.94248234106963</v>
      </c>
      <c r="DC38" s="78">
        <v>75.86166194523135</v>
      </c>
      <c r="DD38" s="5">
        <v>541</v>
      </c>
      <c r="DE38" s="5">
        <v>283</v>
      </c>
      <c r="DF38" s="6">
        <v>824</v>
      </c>
      <c r="DG38" s="5">
        <v>160</v>
      </c>
      <c r="DH38" s="5">
        <v>123</v>
      </c>
      <c r="DI38" s="6">
        <v>283</v>
      </c>
      <c r="DJ38" s="4">
        <v>168</v>
      </c>
      <c r="DK38" s="4">
        <v>122</v>
      </c>
      <c r="DL38" s="4">
        <v>290</v>
      </c>
      <c r="DM38" s="5">
        <v>328</v>
      </c>
      <c r="DN38" s="5">
        <v>245</v>
      </c>
      <c r="DO38" s="6">
        <v>573</v>
      </c>
      <c r="DP38" s="78">
        <v>60.62846580406654</v>
      </c>
      <c r="DQ38" s="78">
        <v>86.57243816254417</v>
      </c>
      <c r="DR38" s="78">
        <v>69.53883495145631</v>
      </c>
      <c r="DS38" s="6">
        <v>5049</v>
      </c>
      <c r="DT38" s="6">
        <v>4247</v>
      </c>
      <c r="DU38" s="6">
        <v>9296</v>
      </c>
      <c r="DV38" s="6">
        <v>3537</v>
      </c>
      <c r="DW38" s="6">
        <v>3173</v>
      </c>
      <c r="DX38" s="6">
        <v>6710</v>
      </c>
      <c r="DY38" s="6">
        <v>168</v>
      </c>
      <c r="DZ38" s="6">
        <v>122</v>
      </c>
      <c r="EA38" s="6">
        <v>290</v>
      </c>
      <c r="EB38" s="5">
        <v>3705</v>
      </c>
      <c r="EC38" s="5">
        <v>3295</v>
      </c>
      <c r="ED38" s="6">
        <v>7000</v>
      </c>
      <c r="EE38" s="78">
        <v>73.38086749851456</v>
      </c>
      <c r="EF38" s="78">
        <v>77.58417706616434</v>
      </c>
      <c r="EG38" s="78">
        <v>75.30120481927712</v>
      </c>
      <c r="EH38" s="79">
        <v>470637</v>
      </c>
      <c r="EI38" s="79">
        <v>486582</v>
      </c>
      <c r="EJ38" s="79">
        <v>957219</v>
      </c>
      <c r="EK38" s="60"/>
      <c r="EL38" s="60"/>
      <c r="EM38" s="60">
        <v>0</v>
      </c>
      <c r="EN38" s="60"/>
      <c r="EO38" s="60"/>
      <c r="EP38" s="60">
        <v>0</v>
      </c>
      <c r="EQ38" s="82">
        <v>0</v>
      </c>
      <c r="ER38" s="82">
        <v>0</v>
      </c>
      <c r="ES38" s="82">
        <v>0</v>
      </c>
      <c r="ET38" s="82">
        <v>0</v>
      </c>
      <c r="EU38" s="82">
        <v>0</v>
      </c>
      <c r="EV38" s="82">
        <v>0</v>
      </c>
      <c r="EW38" s="79">
        <v>103261</v>
      </c>
      <c r="EX38" s="79">
        <v>114208</v>
      </c>
      <c r="EY38" s="79">
        <v>217469</v>
      </c>
      <c r="EZ38" s="60"/>
      <c r="FA38" s="60"/>
      <c r="FB38" s="60">
        <v>0</v>
      </c>
      <c r="FC38" s="60"/>
      <c r="FD38" s="60"/>
      <c r="FE38" s="60">
        <v>0</v>
      </c>
      <c r="FF38" s="82">
        <v>0</v>
      </c>
      <c r="FG38" s="82">
        <v>0</v>
      </c>
      <c r="FH38" s="82">
        <v>0</v>
      </c>
      <c r="FI38" s="82">
        <v>0</v>
      </c>
      <c r="FJ38" s="82">
        <v>0</v>
      </c>
      <c r="FK38" s="82">
        <v>0</v>
      </c>
      <c r="FL38" s="79">
        <v>3705</v>
      </c>
      <c r="FM38" s="79">
        <v>3295</v>
      </c>
      <c r="FN38" s="79">
        <v>7000</v>
      </c>
      <c r="FO38" s="60"/>
      <c r="FP38" s="60"/>
      <c r="FQ38" s="60">
        <v>0</v>
      </c>
      <c r="FR38" s="60"/>
      <c r="FS38" s="60"/>
      <c r="FT38" s="60">
        <v>0</v>
      </c>
      <c r="FU38" s="82">
        <v>0</v>
      </c>
      <c r="FV38" s="82">
        <v>0</v>
      </c>
      <c r="FW38" s="82">
        <v>0</v>
      </c>
      <c r="FX38" s="82">
        <v>0</v>
      </c>
      <c r="FY38" s="82">
        <v>0</v>
      </c>
      <c r="FZ38" s="82">
        <v>0</v>
      </c>
    </row>
    <row r="39" spans="1:182" ht="29.25" customHeight="1">
      <c r="A39" s="3">
        <v>30</v>
      </c>
      <c r="B39" s="119" t="s">
        <v>85</v>
      </c>
      <c r="C39" s="9">
        <v>16557</v>
      </c>
      <c r="D39" s="5">
        <v>15044</v>
      </c>
      <c r="E39" s="77">
        <f t="shared" si="101"/>
        <v>31601</v>
      </c>
      <c r="F39" s="10">
        <v>11156</v>
      </c>
      <c r="G39" s="5">
        <v>9014</v>
      </c>
      <c r="H39" s="6">
        <f>F39+G39</f>
        <v>20170</v>
      </c>
      <c r="I39" s="61"/>
      <c r="J39" s="61"/>
      <c r="K39" s="62">
        <f t="shared" si="102"/>
        <v>0</v>
      </c>
      <c r="L39" s="5">
        <f t="shared" si="103"/>
        <v>11156</v>
      </c>
      <c r="M39" s="5">
        <f t="shared" si="104"/>
        <v>9014</v>
      </c>
      <c r="N39" s="5">
        <f t="shared" si="105"/>
        <v>20170</v>
      </c>
      <c r="O39" s="78">
        <f t="shared" si="26"/>
        <v>67.37935616355621</v>
      </c>
      <c r="P39" s="78">
        <f t="shared" si="26"/>
        <v>59.91757511300187</v>
      </c>
      <c r="Q39" s="78">
        <f t="shared" si="26"/>
        <v>63.82709407930128</v>
      </c>
      <c r="R39" s="9">
        <v>7572</v>
      </c>
      <c r="S39" s="5">
        <v>6615</v>
      </c>
      <c r="T39" s="6">
        <f>R39+S39</f>
        <v>14187</v>
      </c>
      <c r="U39" s="10">
        <v>2619</v>
      </c>
      <c r="V39" s="5">
        <v>2323</v>
      </c>
      <c r="W39" s="6">
        <f t="shared" si="28"/>
        <v>4942</v>
      </c>
      <c r="X39" s="61"/>
      <c r="Y39" s="61"/>
      <c r="Z39" s="60">
        <f t="shared" si="29"/>
        <v>0</v>
      </c>
      <c r="AA39" s="5">
        <f>SUM(U39,X39)</f>
        <v>2619</v>
      </c>
      <c r="AB39" s="5">
        <f t="shared" si="107"/>
        <v>2323</v>
      </c>
      <c r="AC39" s="5">
        <f t="shared" si="108"/>
        <v>4942</v>
      </c>
      <c r="AD39" s="78">
        <f t="shared" si="115"/>
        <v>34.58795562599049</v>
      </c>
      <c r="AE39" s="78">
        <f t="shared" si="115"/>
        <v>35.11715797430083</v>
      </c>
      <c r="AF39" s="78">
        <f t="shared" si="115"/>
        <v>34.83470783111299</v>
      </c>
      <c r="AG39" s="6">
        <f t="shared" si="31"/>
        <v>24129</v>
      </c>
      <c r="AH39" s="6">
        <f t="shared" si="31"/>
        <v>21659</v>
      </c>
      <c r="AI39" s="6">
        <f t="shared" si="32"/>
        <v>45788</v>
      </c>
      <c r="AJ39" s="6">
        <f t="shared" si="33"/>
        <v>13775</v>
      </c>
      <c r="AK39" s="6">
        <f t="shared" si="33"/>
        <v>11337</v>
      </c>
      <c r="AL39" s="6">
        <f t="shared" si="34"/>
        <v>25112</v>
      </c>
      <c r="AM39" s="60">
        <f t="shared" si="116"/>
        <v>0</v>
      </c>
      <c r="AN39" s="60">
        <f t="shared" si="116"/>
        <v>0</v>
      </c>
      <c r="AO39" s="60">
        <f t="shared" si="35"/>
        <v>0</v>
      </c>
      <c r="AP39" s="5">
        <f t="shared" si="36"/>
        <v>13775</v>
      </c>
      <c r="AQ39" s="5">
        <f t="shared" si="36"/>
        <v>11337</v>
      </c>
      <c r="AR39" s="6">
        <f t="shared" si="117"/>
        <v>25112</v>
      </c>
      <c r="AS39" s="78">
        <f t="shared" si="118"/>
        <v>57.08898006548138</v>
      </c>
      <c r="AT39" s="78">
        <f t="shared" si="118"/>
        <v>52.34313680225311</v>
      </c>
      <c r="AU39" s="78">
        <f t="shared" si="118"/>
        <v>54.84406394688565</v>
      </c>
      <c r="AV39" s="5">
        <v>3331</v>
      </c>
      <c r="AW39" s="5">
        <v>2911</v>
      </c>
      <c r="AX39" s="6">
        <f t="shared" si="38"/>
        <v>6242</v>
      </c>
      <c r="AY39" s="5">
        <v>2394</v>
      </c>
      <c r="AZ39" s="5">
        <v>1817</v>
      </c>
      <c r="BA39" s="6">
        <f t="shared" si="39"/>
        <v>4211</v>
      </c>
      <c r="BB39" s="61"/>
      <c r="BC39" s="61"/>
      <c r="BD39" s="60">
        <f t="shared" si="109"/>
        <v>0</v>
      </c>
      <c r="BE39" s="5">
        <f t="shared" si="110"/>
        <v>2394</v>
      </c>
      <c r="BF39" s="5">
        <f t="shared" si="111"/>
        <v>1817</v>
      </c>
      <c r="BG39" s="6">
        <f t="shared" si="112"/>
        <v>4211</v>
      </c>
      <c r="BH39" s="78">
        <f t="shared" si="119"/>
        <v>71.87030921645152</v>
      </c>
      <c r="BI39" s="78">
        <f t="shared" si="119"/>
        <v>62.418412916523536</v>
      </c>
      <c r="BJ39" s="78">
        <f t="shared" si="119"/>
        <v>67.46235181031722</v>
      </c>
      <c r="BK39" s="5">
        <v>1507</v>
      </c>
      <c r="BL39" s="5">
        <v>1182</v>
      </c>
      <c r="BM39" s="6">
        <f t="shared" si="120"/>
        <v>2689</v>
      </c>
      <c r="BN39" s="5">
        <v>495</v>
      </c>
      <c r="BO39" s="5">
        <v>402</v>
      </c>
      <c r="BP39" s="6">
        <f t="shared" si="41"/>
        <v>897</v>
      </c>
      <c r="BQ39" s="61"/>
      <c r="BR39" s="61"/>
      <c r="BS39" s="60">
        <f t="shared" si="42"/>
        <v>0</v>
      </c>
      <c r="BT39" s="5">
        <f>SUM(BN39,BQ39)</f>
        <v>495</v>
      </c>
      <c r="BU39" s="5">
        <f t="shared" si="122"/>
        <v>402</v>
      </c>
      <c r="BV39" s="6">
        <f t="shared" si="123"/>
        <v>897</v>
      </c>
      <c r="BW39" s="78">
        <f t="shared" si="124"/>
        <v>32.846715328467155</v>
      </c>
      <c r="BX39" s="78">
        <f t="shared" si="124"/>
        <v>34.01015228426396</v>
      </c>
      <c r="BY39" s="78">
        <f t="shared" si="124"/>
        <v>33.35812569728523</v>
      </c>
      <c r="BZ39" s="6">
        <f t="shared" si="44"/>
        <v>4838</v>
      </c>
      <c r="CA39" s="6">
        <f t="shared" si="44"/>
        <v>4093</v>
      </c>
      <c r="CB39" s="6">
        <f t="shared" si="45"/>
        <v>8931</v>
      </c>
      <c r="CC39" s="6">
        <f t="shared" si="46"/>
        <v>2889</v>
      </c>
      <c r="CD39" s="6">
        <f t="shared" si="46"/>
        <v>2219</v>
      </c>
      <c r="CE39" s="6">
        <f t="shared" si="47"/>
        <v>5108</v>
      </c>
      <c r="CF39" s="60">
        <f t="shared" si="125"/>
        <v>0</v>
      </c>
      <c r="CG39" s="60">
        <f t="shared" si="125"/>
        <v>0</v>
      </c>
      <c r="CH39" s="60">
        <f t="shared" si="48"/>
        <v>0</v>
      </c>
      <c r="CI39" s="5">
        <f t="shared" si="49"/>
        <v>2889</v>
      </c>
      <c r="CJ39" s="5">
        <f t="shared" si="49"/>
        <v>2219</v>
      </c>
      <c r="CK39" s="6">
        <f t="shared" si="126"/>
        <v>5108</v>
      </c>
      <c r="CL39" s="78">
        <f t="shared" si="127"/>
        <v>59.7147581645308</v>
      </c>
      <c r="CM39" s="78">
        <f t="shared" si="127"/>
        <v>54.21451258245785</v>
      </c>
      <c r="CN39" s="78">
        <f t="shared" si="127"/>
        <v>57.1940432202441</v>
      </c>
      <c r="CO39" s="5">
        <v>4420</v>
      </c>
      <c r="CP39" s="5">
        <v>3558</v>
      </c>
      <c r="CQ39" s="6">
        <f t="shared" si="113"/>
        <v>7978</v>
      </c>
      <c r="CR39" s="5">
        <v>2121</v>
      </c>
      <c r="CS39" s="5">
        <v>1365</v>
      </c>
      <c r="CT39" s="6">
        <f t="shared" si="148"/>
        <v>3486</v>
      </c>
      <c r="CU39" s="61"/>
      <c r="CV39" s="61"/>
      <c r="CW39" s="60">
        <f>CU39+CV39</f>
        <v>0</v>
      </c>
      <c r="CX39" s="5">
        <f t="shared" si="52"/>
        <v>2121</v>
      </c>
      <c r="CY39" s="5">
        <f t="shared" si="53"/>
        <v>1365</v>
      </c>
      <c r="CZ39" s="6">
        <f t="shared" si="128"/>
        <v>3486</v>
      </c>
      <c r="DA39" s="78">
        <f t="shared" si="129"/>
        <v>47.98642533936652</v>
      </c>
      <c r="DB39" s="78">
        <f t="shared" si="130"/>
        <v>38.364249578414835</v>
      </c>
      <c r="DC39" s="78">
        <f t="shared" si="131"/>
        <v>43.695161694660314</v>
      </c>
      <c r="DD39" s="5">
        <v>3178</v>
      </c>
      <c r="DE39" s="5">
        <v>2611</v>
      </c>
      <c r="DF39" s="6">
        <f t="shared" si="55"/>
        <v>5789</v>
      </c>
      <c r="DG39" s="5">
        <v>1066</v>
      </c>
      <c r="DH39" s="5">
        <v>880</v>
      </c>
      <c r="DI39" s="6">
        <f t="shared" si="56"/>
        <v>1946</v>
      </c>
      <c r="DJ39" s="61"/>
      <c r="DK39" s="61"/>
      <c r="DL39" s="61">
        <f t="shared" si="132"/>
        <v>0</v>
      </c>
      <c r="DM39" s="5">
        <f t="shared" si="57"/>
        <v>1066</v>
      </c>
      <c r="DN39" s="5">
        <f t="shared" si="58"/>
        <v>880</v>
      </c>
      <c r="DO39" s="6">
        <f t="shared" si="133"/>
        <v>1946</v>
      </c>
      <c r="DP39" s="78">
        <f t="shared" si="134"/>
        <v>33.54310887350535</v>
      </c>
      <c r="DQ39" s="78">
        <f t="shared" si="135"/>
        <v>33.7035618536959</v>
      </c>
      <c r="DR39" s="78">
        <f t="shared" si="136"/>
        <v>33.61547762998791</v>
      </c>
      <c r="DS39" s="6">
        <f t="shared" si="60"/>
        <v>7598</v>
      </c>
      <c r="DT39" s="6">
        <f t="shared" si="61"/>
        <v>6169</v>
      </c>
      <c r="DU39" s="6">
        <f t="shared" si="62"/>
        <v>13767</v>
      </c>
      <c r="DV39" s="6">
        <f t="shared" si="63"/>
        <v>3187</v>
      </c>
      <c r="DW39" s="6">
        <f t="shared" si="64"/>
        <v>2245</v>
      </c>
      <c r="DX39" s="6">
        <f t="shared" si="65"/>
        <v>5432</v>
      </c>
      <c r="DY39" s="60">
        <f t="shared" si="137"/>
        <v>0</v>
      </c>
      <c r="DZ39" s="60">
        <f t="shared" si="138"/>
        <v>0</v>
      </c>
      <c r="EA39" s="60">
        <f t="shared" si="66"/>
        <v>0</v>
      </c>
      <c r="EB39" s="5">
        <f t="shared" si="67"/>
        <v>3187</v>
      </c>
      <c r="EC39" s="5">
        <f t="shared" si="68"/>
        <v>2245</v>
      </c>
      <c r="ED39" s="6">
        <f t="shared" si="139"/>
        <v>5432</v>
      </c>
      <c r="EE39" s="78">
        <f t="shared" si="140"/>
        <v>41.94524874967097</v>
      </c>
      <c r="EF39" s="78">
        <f t="shared" si="141"/>
        <v>36.39163559734155</v>
      </c>
      <c r="EG39" s="78">
        <f t="shared" si="142"/>
        <v>39.45667175128931</v>
      </c>
      <c r="EH39" s="79">
        <f t="shared" si="143"/>
        <v>13775</v>
      </c>
      <c r="EI39" s="79">
        <f t="shared" si="144"/>
        <v>11337</v>
      </c>
      <c r="EJ39" s="79">
        <f t="shared" si="145"/>
        <v>25112</v>
      </c>
      <c r="EK39" s="60"/>
      <c r="EL39" s="60"/>
      <c r="EM39" s="60">
        <f t="shared" si="71"/>
        <v>0</v>
      </c>
      <c r="EN39" s="79">
        <v>1242</v>
      </c>
      <c r="EO39" s="79">
        <v>884</v>
      </c>
      <c r="EP39" s="79">
        <f t="shared" si="72"/>
        <v>2126</v>
      </c>
      <c r="EQ39" s="82">
        <f t="shared" si="73"/>
        <v>0</v>
      </c>
      <c r="ER39" s="82">
        <f t="shared" si="74"/>
        <v>0</v>
      </c>
      <c r="ES39" s="82">
        <f t="shared" si="75"/>
        <v>0</v>
      </c>
      <c r="ET39" s="85">
        <f t="shared" si="76"/>
        <v>9.01633393829401</v>
      </c>
      <c r="EU39" s="85">
        <f t="shared" si="77"/>
        <v>7.797477286760166</v>
      </c>
      <c r="EV39" s="85">
        <f t="shared" si="78"/>
        <v>8.466071997451417</v>
      </c>
      <c r="EW39" s="79">
        <f t="shared" si="79"/>
        <v>2889</v>
      </c>
      <c r="EX39" s="79">
        <f t="shared" si="80"/>
        <v>2219</v>
      </c>
      <c r="EY39" s="79">
        <f t="shared" si="81"/>
        <v>5108</v>
      </c>
      <c r="EZ39" s="60"/>
      <c r="FA39" s="60"/>
      <c r="FB39" s="60">
        <f t="shared" si="82"/>
        <v>0</v>
      </c>
      <c r="FC39" s="79">
        <v>214</v>
      </c>
      <c r="FD39" s="79">
        <v>140</v>
      </c>
      <c r="FE39" s="79">
        <f t="shared" si="83"/>
        <v>354</v>
      </c>
      <c r="FF39" s="82">
        <f t="shared" si="84"/>
        <v>0</v>
      </c>
      <c r="FG39" s="82">
        <f t="shared" si="85"/>
        <v>0</v>
      </c>
      <c r="FH39" s="82">
        <f t="shared" si="86"/>
        <v>0</v>
      </c>
      <c r="FI39" s="85">
        <f t="shared" si="87"/>
        <v>7.407407407407407</v>
      </c>
      <c r="FJ39" s="85">
        <f t="shared" si="88"/>
        <v>6.309148264984227</v>
      </c>
      <c r="FK39" s="85">
        <f t="shared" si="89"/>
        <v>6.930305403288958</v>
      </c>
      <c r="FL39" s="79">
        <f t="shared" si="90"/>
        <v>3187</v>
      </c>
      <c r="FM39" s="79">
        <f t="shared" si="91"/>
        <v>2245</v>
      </c>
      <c r="FN39" s="79">
        <f t="shared" si="92"/>
        <v>5432</v>
      </c>
      <c r="FO39" s="60"/>
      <c r="FP39" s="60"/>
      <c r="FQ39" s="60">
        <f t="shared" si="93"/>
        <v>0</v>
      </c>
      <c r="FR39" s="79">
        <v>70</v>
      </c>
      <c r="FS39" s="79">
        <v>44</v>
      </c>
      <c r="FT39" s="79">
        <f t="shared" si="94"/>
        <v>114</v>
      </c>
      <c r="FU39" s="82">
        <f t="shared" si="95"/>
        <v>0</v>
      </c>
      <c r="FV39" s="82">
        <f t="shared" si="96"/>
        <v>0</v>
      </c>
      <c r="FW39" s="82">
        <f t="shared" si="97"/>
        <v>0</v>
      </c>
      <c r="FX39" s="85">
        <f t="shared" si="98"/>
        <v>2.196422968308754</v>
      </c>
      <c r="FY39" s="85">
        <f t="shared" si="99"/>
        <v>1.9599109131403119</v>
      </c>
      <c r="FZ39" s="85">
        <f t="shared" si="100"/>
        <v>2.098674521354934</v>
      </c>
    </row>
    <row r="40" spans="1:182" ht="29.25" customHeight="1">
      <c r="A40" s="3">
        <v>31</v>
      </c>
      <c r="B40" s="119" t="s">
        <v>67</v>
      </c>
      <c r="C40" s="5">
        <v>1748138</v>
      </c>
      <c r="D40" s="5">
        <v>1310893</v>
      </c>
      <c r="E40" s="77">
        <f t="shared" si="101"/>
        <v>3059031</v>
      </c>
      <c r="F40" s="5">
        <v>1160384</v>
      </c>
      <c r="G40" s="5">
        <v>1022357</v>
      </c>
      <c r="H40" s="6">
        <f>F40+G40</f>
        <v>2182741</v>
      </c>
      <c r="I40" s="4">
        <v>28286</v>
      </c>
      <c r="J40" s="4">
        <v>13066</v>
      </c>
      <c r="K40" s="7">
        <f t="shared" si="102"/>
        <v>41352</v>
      </c>
      <c r="L40" s="5">
        <f t="shared" si="103"/>
        <v>1188670</v>
      </c>
      <c r="M40" s="5">
        <f t="shared" si="104"/>
        <v>1035423</v>
      </c>
      <c r="N40" s="5">
        <f t="shared" si="105"/>
        <v>2224093</v>
      </c>
      <c r="O40" s="78">
        <f t="shared" si="26"/>
        <v>67.99634811439371</v>
      </c>
      <c r="P40" s="78">
        <f t="shared" si="26"/>
        <v>78.9860804810156</v>
      </c>
      <c r="Q40" s="78">
        <f t="shared" si="26"/>
        <v>72.70580128151693</v>
      </c>
      <c r="R40" s="5">
        <v>174511</v>
      </c>
      <c r="S40" s="5">
        <v>72031</v>
      </c>
      <c r="T40" s="6">
        <f t="shared" si="114"/>
        <v>246542</v>
      </c>
      <c r="U40" s="5">
        <v>106991</v>
      </c>
      <c r="V40" s="5">
        <v>50245</v>
      </c>
      <c r="W40" s="6">
        <f t="shared" si="28"/>
        <v>157236</v>
      </c>
      <c r="X40" s="4">
        <v>3376</v>
      </c>
      <c r="Y40" s="4">
        <v>996</v>
      </c>
      <c r="Z40" s="6">
        <f t="shared" si="29"/>
        <v>4372</v>
      </c>
      <c r="AA40" s="5">
        <f>SUM(U40,X40)</f>
        <v>110367</v>
      </c>
      <c r="AB40" s="5">
        <f t="shared" si="107"/>
        <v>51241</v>
      </c>
      <c r="AC40" s="5">
        <f t="shared" si="108"/>
        <v>161608</v>
      </c>
      <c r="AD40" s="78">
        <f t="shared" si="115"/>
        <v>63.243577768736635</v>
      </c>
      <c r="AE40" s="78">
        <f t="shared" si="115"/>
        <v>71.1374269411781</v>
      </c>
      <c r="AF40" s="78">
        <f t="shared" si="115"/>
        <v>65.54988602347673</v>
      </c>
      <c r="AG40" s="6">
        <f t="shared" si="31"/>
        <v>1922649</v>
      </c>
      <c r="AH40" s="6">
        <f t="shared" si="31"/>
        <v>1382924</v>
      </c>
      <c r="AI40" s="6">
        <f t="shared" si="32"/>
        <v>3305573</v>
      </c>
      <c r="AJ40" s="6">
        <f t="shared" si="33"/>
        <v>1267375</v>
      </c>
      <c r="AK40" s="6">
        <f t="shared" si="33"/>
        <v>1072602</v>
      </c>
      <c r="AL40" s="6">
        <f t="shared" si="34"/>
        <v>2339977</v>
      </c>
      <c r="AM40" s="6">
        <f t="shared" si="116"/>
        <v>31662</v>
      </c>
      <c r="AN40" s="6">
        <f t="shared" si="116"/>
        <v>14062</v>
      </c>
      <c r="AO40" s="6">
        <f t="shared" si="35"/>
        <v>45724</v>
      </c>
      <c r="AP40" s="5">
        <f t="shared" si="36"/>
        <v>1299037</v>
      </c>
      <c r="AQ40" s="5">
        <f t="shared" si="36"/>
        <v>1086664</v>
      </c>
      <c r="AR40" s="6">
        <f t="shared" si="117"/>
        <v>2385701</v>
      </c>
      <c r="AS40" s="78">
        <f t="shared" si="118"/>
        <v>67.56495855457757</v>
      </c>
      <c r="AT40" s="78">
        <f t="shared" si="118"/>
        <v>78.57727539618952</v>
      </c>
      <c r="AU40" s="78">
        <f t="shared" si="118"/>
        <v>72.17208635235102</v>
      </c>
      <c r="AV40" s="5">
        <v>330282</v>
      </c>
      <c r="AW40" s="5">
        <v>249162</v>
      </c>
      <c r="AX40" s="6">
        <f t="shared" si="38"/>
        <v>579444</v>
      </c>
      <c r="AY40" s="5">
        <v>205110</v>
      </c>
      <c r="AZ40" s="5">
        <v>180326</v>
      </c>
      <c r="BA40" s="6">
        <f t="shared" si="39"/>
        <v>385436</v>
      </c>
      <c r="BB40" s="4">
        <v>5635</v>
      </c>
      <c r="BC40" s="4">
        <v>3034</v>
      </c>
      <c r="BD40" s="6">
        <f t="shared" si="109"/>
        <v>8669</v>
      </c>
      <c r="BE40" s="5">
        <f t="shared" si="110"/>
        <v>210745</v>
      </c>
      <c r="BF40" s="5">
        <f t="shared" si="111"/>
        <v>183360</v>
      </c>
      <c r="BG40" s="6">
        <f t="shared" si="112"/>
        <v>394105</v>
      </c>
      <c r="BH40" s="78">
        <f t="shared" si="119"/>
        <v>63.807594722085966</v>
      </c>
      <c r="BI40" s="78">
        <f t="shared" si="119"/>
        <v>73.59067594577023</v>
      </c>
      <c r="BJ40" s="78">
        <f t="shared" si="119"/>
        <v>68.01433788252187</v>
      </c>
      <c r="BK40" s="5">
        <v>36835</v>
      </c>
      <c r="BL40" s="5">
        <v>15925</v>
      </c>
      <c r="BM40" s="6">
        <f t="shared" si="120"/>
        <v>52760</v>
      </c>
      <c r="BN40" s="5">
        <v>22098</v>
      </c>
      <c r="BO40" s="5">
        <v>10779</v>
      </c>
      <c r="BP40" s="6">
        <f t="shared" si="41"/>
        <v>32877</v>
      </c>
      <c r="BQ40" s="4">
        <v>947</v>
      </c>
      <c r="BR40" s="4">
        <v>299</v>
      </c>
      <c r="BS40" s="6">
        <f t="shared" si="42"/>
        <v>1246</v>
      </c>
      <c r="BT40" s="5">
        <f>SUM(BN40,BQ40)</f>
        <v>23045</v>
      </c>
      <c r="BU40" s="5">
        <f t="shared" si="122"/>
        <v>11078</v>
      </c>
      <c r="BV40" s="6">
        <f t="shared" si="123"/>
        <v>34123</v>
      </c>
      <c r="BW40" s="78">
        <f t="shared" si="124"/>
        <v>62.56277996470748</v>
      </c>
      <c r="BX40" s="78">
        <f t="shared" si="124"/>
        <v>69.56357927786499</v>
      </c>
      <c r="BY40" s="78">
        <f t="shared" si="124"/>
        <v>64.67589082638362</v>
      </c>
      <c r="BZ40" s="6">
        <f t="shared" si="44"/>
        <v>367117</v>
      </c>
      <c r="CA40" s="6">
        <f t="shared" si="44"/>
        <v>265087</v>
      </c>
      <c r="CB40" s="6">
        <f t="shared" si="45"/>
        <v>632204</v>
      </c>
      <c r="CC40" s="6">
        <f t="shared" si="46"/>
        <v>227208</v>
      </c>
      <c r="CD40" s="6">
        <f t="shared" si="46"/>
        <v>191105</v>
      </c>
      <c r="CE40" s="6">
        <f t="shared" si="47"/>
        <v>418313</v>
      </c>
      <c r="CF40" s="6">
        <f t="shared" si="125"/>
        <v>6582</v>
      </c>
      <c r="CG40" s="6">
        <f t="shared" si="125"/>
        <v>3333</v>
      </c>
      <c r="CH40" s="6">
        <f t="shared" si="48"/>
        <v>9915</v>
      </c>
      <c r="CI40" s="5">
        <f t="shared" si="49"/>
        <v>233790</v>
      </c>
      <c r="CJ40" s="5">
        <f t="shared" si="49"/>
        <v>194438</v>
      </c>
      <c r="CK40" s="6">
        <f t="shared" si="126"/>
        <v>428228</v>
      </c>
      <c r="CL40" s="78">
        <f t="shared" si="127"/>
        <v>63.682695162577595</v>
      </c>
      <c r="CM40" s="78">
        <f t="shared" si="127"/>
        <v>73.34874965577339</v>
      </c>
      <c r="CN40" s="78">
        <f t="shared" si="127"/>
        <v>67.73573087168066</v>
      </c>
      <c r="CO40" s="5">
        <v>9800</v>
      </c>
      <c r="CP40" s="5">
        <v>6550</v>
      </c>
      <c r="CQ40" s="6">
        <f t="shared" si="113"/>
        <v>16350</v>
      </c>
      <c r="CR40" s="5">
        <v>6340</v>
      </c>
      <c r="CS40" s="5">
        <v>4767</v>
      </c>
      <c r="CT40" s="6">
        <f t="shared" si="148"/>
        <v>11107</v>
      </c>
      <c r="CU40" s="4">
        <v>83</v>
      </c>
      <c r="CV40" s="4">
        <v>40</v>
      </c>
      <c r="CW40" s="6">
        <f>CU40+CV40</f>
        <v>123</v>
      </c>
      <c r="CX40" s="5">
        <f t="shared" si="52"/>
        <v>6423</v>
      </c>
      <c r="CY40" s="5">
        <f t="shared" si="53"/>
        <v>4807</v>
      </c>
      <c r="CZ40" s="6">
        <f t="shared" si="128"/>
        <v>11230</v>
      </c>
      <c r="DA40" s="78">
        <f t="shared" si="129"/>
        <v>65.54081632653062</v>
      </c>
      <c r="DB40" s="78">
        <f t="shared" si="130"/>
        <v>73.38931297709924</v>
      </c>
      <c r="DC40" s="78">
        <f t="shared" si="131"/>
        <v>68.68501529051989</v>
      </c>
      <c r="DD40" s="5">
        <v>842</v>
      </c>
      <c r="DE40" s="5">
        <v>327</v>
      </c>
      <c r="DF40" s="6">
        <f t="shared" si="55"/>
        <v>1169</v>
      </c>
      <c r="DG40" s="5">
        <v>543</v>
      </c>
      <c r="DH40" s="5">
        <v>220</v>
      </c>
      <c r="DI40" s="6">
        <f t="shared" si="56"/>
        <v>763</v>
      </c>
      <c r="DJ40" s="4">
        <v>10</v>
      </c>
      <c r="DK40" s="4">
        <v>4</v>
      </c>
      <c r="DL40" s="4">
        <f t="shared" si="132"/>
        <v>14</v>
      </c>
      <c r="DM40" s="5">
        <f t="shared" si="57"/>
        <v>553</v>
      </c>
      <c r="DN40" s="5">
        <f t="shared" si="58"/>
        <v>224</v>
      </c>
      <c r="DO40" s="6">
        <f t="shared" si="133"/>
        <v>777</v>
      </c>
      <c r="DP40" s="78">
        <f t="shared" si="134"/>
        <v>65.67695961995248</v>
      </c>
      <c r="DQ40" s="78">
        <f t="shared" si="135"/>
        <v>68.50152905198776</v>
      </c>
      <c r="DR40" s="78">
        <f t="shared" si="136"/>
        <v>66.46706586826348</v>
      </c>
      <c r="DS40" s="6">
        <f t="shared" si="60"/>
        <v>10642</v>
      </c>
      <c r="DT40" s="6">
        <f t="shared" si="61"/>
        <v>6877</v>
      </c>
      <c r="DU40" s="6">
        <f t="shared" si="62"/>
        <v>17519</v>
      </c>
      <c r="DV40" s="6">
        <f t="shared" si="63"/>
        <v>6883</v>
      </c>
      <c r="DW40" s="6">
        <f t="shared" si="64"/>
        <v>4987</v>
      </c>
      <c r="DX40" s="6">
        <f t="shared" si="65"/>
        <v>11870</v>
      </c>
      <c r="DY40" s="6">
        <f t="shared" si="137"/>
        <v>93</v>
      </c>
      <c r="DZ40" s="6">
        <f t="shared" si="138"/>
        <v>44</v>
      </c>
      <c r="EA40" s="6">
        <f t="shared" si="66"/>
        <v>137</v>
      </c>
      <c r="EB40" s="5">
        <f t="shared" si="67"/>
        <v>6976</v>
      </c>
      <c r="EC40" s="5">
        <f t="shared" si="68"/>
        <v>5031</v>
      </c>
      <c r="ED40" s="6">
        <f t="shared" si="139"/>
        <v>12007</v>
      </c>
      <c r="EE40" s="78">
        <f t="shared" si="140"/>
        <v>65.55158804735952</v>
      </c>
      <c r="EF40" s="78">
        <f t="shared" si="141"/>
        <v>73.15689981096408</v>
      </c>
      <c r="EG40" s="78">
        <f t="shared" si="142"/>
        <v>68.53701695302243</v>
      </c>
      <c r="EH40" s="79">
        <f t="shared" si="143"/>
        <v>1299037</v>
      </c>
      <c r="EI40" s="79">
        <f t="shared" si="144"/>
        <v>1086664</v>
      </c>
      <c r="EJ40" s="79">
        <f t="shared" si="145"/>
        <v>2385701</v>
      </c>
      <c r="EK40" s="60"/>
      <c r="EL40" s="60"/>
      <c r="EM40" s="60">
        <f t="shared" si="71"/>
        <v>0</v>
      </c>
      <c r="EN40" s="60"/>
      <c r="EO40" s="60"/>
      <c r="EP40" s="60">
        <f t="shared" si="72"/>
        <v>0</v>
      </c>
      <c r="EQ40" s="82">
        <f t="shared" si="73"/>
        <v>0</v>
      </c>
      <c r="ER40" s="82">
        <f t="shared" si="74"/>
        <v>0</v>
      </c>
      <c r="ES40" s="82">
        <f t="shared" si="75"/>
        <v>0</v>
      </c>
      <c r="ET40" s="82">
        <f t="shared" si="76"/>
        <v>0</v>
      </c>
      <c r="EU40" s="82">
        <f t="shared" si="77"/>
        <v>0</v>
      </c>
      <c r="EV40" s="82">
        <f t="shared" si="78"/>
        <v>0</v>
      </c>
      <c r="EW40" s="79">
        <f t="shared" si="79"/>
        <v>233790</v>
      </c>
      <c r="EX40" s="79">
        <f t="shared" si="80"/>
        <v>194438</v>
      </c>
      <c r="EY40" s="79">
        <f t="shared" si="81"/>
        <v>428228</v>
      </c>
      <c r="EZ40" s="60"/>
      <c r="FA40" s="60"/>
      <c r="FB40" s="60">
        <f t="shared" si="82"/>
        <v>0</v>
      </c>
      <c r="FC40" s="60"/>
      <c r="FD40" s="60"/>
      <c r="FE40" s="60">
        <f t="shared" si="83"/>
        <v>0</v>
      </c>
      <c r="FF40" s="82">
        <f t="shared" si="84"/>
        <v>0</v>
      </c>
      <c r="FG40" s="82">
        <f t="shared" si="85"/>
        <v>0</v>
      </c>
      <c r="FH40" s="82">
        <f t="shared" si="86"/>
        <v>0</v>
      </c>
      <c r="FI40" s="82">
        <f t="shared" si="87"/>
        <v>0</v>
      </c>
      <c r="FJ40" s="82">
        <f t="shared" si="88"/>
        <v>0</v>
      </c>
      <c r="FK40" s="82">
        <f t="shared" si="89"/>
        <v>0</v>
      </c>
      <c r="FL40" s="79">
        <f t="shared" si="90"/>
        <v>6976</v>
      </c>
      <c r="FM40" s="79">
        <f t="shared" si="91"/>
        <v>5031</v>
      </c>
      <c r="FN40" s="79">
        <f t="shared" si="92"/>
        <v>12007</v>
      </c>
      <c r="FO40" s="60"/>
      <c r="FP40" s="60"/>
      <c r="FQ40" s="60">
        <f t="shared" si="93"/>
        <v>0</v>
      </c>
      <c r="FR40" s="60"/>
      <c r="FS40" s="60"/>
      <c r="FT40" s="60">
        <f t="shared" si="94"/>
        <v>0</v>
      </c>
      <c r="FU40" s="82">
        <f t="shared" si="95"/>
        <v>0</v>
      </c>
      <c r="FV40" s="82">
        <f t="shared" si="96"/>
        <v>0</v>
      </c>
      <c r="FW40" s="82">
        <f t="shared" si="97"/>
        <v>0</v>
      </c>
      <c r="FX40" s="82">
        <f t="shared" si="98"/>
        <v>0</v>
      </c>
      <c r="FY40" s="82">
        <f t="shared" si="99"/>
        <v>0</v>
      </c>
      <c r="FZ40" s="82">
        <f t="shared" si="100"/>
        <v>0</v>
      </c>
    </row>
    <row r="41" spans="1:256" ht="29.25" customHeight="1">
      <c r="A41" s="3">
        <v>32</v>
      </c>
      <c r="B41" s="119" t="s">
        <v>79</v>
      </c>
      <c r="C41" s="5">
        <v>85236</v>
      </c>
      <c r="D41" s="5">
        <v>80736</v>
      </c>
      <c r="E41" s="77">
        <f t="shared" si="101"/>
        <v>165972</v>
      </c>
      <c r="F41" s="5">
        <v>57385</v>
      </c>
      <c r="G41" s="5">
        <v>62495</v>
      </c>
      <c r="H41" s="6">
        <f t="shared" si="27"/>
        <v>119880</v>
      </c>
      <c r="I41" s="61"/>
      <c r="J41" s="61"/>
      <c r="K41" s="62">
        <f t="shared" si="102"/>
        <v>0</v>
      </c>
      <c r="L41" s="5">
        <f t="shared" si="103"/>
        <v>57385</v>
      </c>
      <c r="M41" s="5">
        <f t="shared" si="104"/>
        <v>62495</v>
      </c>
      <c r="N41" s="5">
        <f t="shared" si="105"/>
        <v>119880</v>
      </c>
      <c r="O41" s="78">
        <f t="shared" si="26"/>
        <v>67.32483926979211</v>
      </c>
      <c r="P41" s="78">
        <f t="shared" si="26"/>
        <v>77.4066091954023</v>
      </c>
      <c r="Q41" s="78">
        <f t="shared" si="26"/>
        <v>72.22905068324778</v>
      </c>
      <c r="R41" s="5">
        <v>8617</v>
      </c>
      <c r="S41" s="5">
        <v>4149</v>
      </c>
      <c r="T41" s="6">
        <f t="shared" si="114"/>
        <v>12766</v>
      </c>
      <c r="U41" s="5">
        <v>3595</v>
      </c>
      <c r="V41" s="5">
        <v>2109</v>
      </c>
      <c r="W41" s="6">
        <f t="shared" si="28"/>
        <v>5704</v>
      </c>
      <c r="X41" s="61"/>
      <c r="Y41" s="61"/>
      <c r="Z41" s="60">
        <f t="shared" si="29"/>
        <v>0</v>
      </c>
      <c r="AA41" s="5">
        <f>SUM(U41,X41)</f>
        <v>3595</v>
      </c>
      <c r="AB41" s="5">
        <f t="shared" si="107"/>
        <v>2109</v>
      </c>
      <c r="AC41" s="5">
        <f t="shared" si="108"/>
        <v>5704</v>
      </c>
      <c r="AD41" s="78">
        <f t="shared" si="115"/>
        <v>41.71985609841012</v>
      </c>
      <c r="AE41" s="78">
        <f t="shared" si="115"/>
        <v>50.831525668835866</v>
      </c>
      <c r="AF41" s="78">
        <f t="shared" si="115"/>
        <v>44.68118439605202</v>
      </c>
      <c r="AG41" s="6">
        <f t="shared" si="31"/>
        <v>93853</v>
      </c>
      <c r="AH41" s="6">
        <f t="shared" si="31"/>
        <v>84885</v>
      </c>
      <c r="AI41" s="6">
        <f t="shared" si="32"/>
        <v>178738</v>
      </c>
      <c r="AJ41" s="6">
        <f t="shared" si="33"/>
        <v>60980</v>
      </c>
      <c r="AK41" s="6">
        <f t="shared" si="33"/>
        <v>64604</v>
      </c>
      <c r="AL41" s="6">
        <f t="shared" si="34"/>
        <v>125584</v>
      </c>
      <c r="AM41" s="60">
        <f t="shared" si="116"/>
        <v>0</v>
      </c>
      <c r="AN41" s="60">
        <f t="shared" si="116"/>
        <v>0</v>
      </c>
      <c r="AO41" s="60">
        <f t="shared" si="35"/>
        <v>0</v>
      </c>
      <c r="AP41" s="5">
        <f t="shared" si="36"/>
        <v>60980</v>
      </c>
      <c r="AQ41" s="5">
        <f t="shared" si="36"/>
        <v>64604</v>
      </c>
      <c r="AR41" s="6">
        <f t="shared" si="117"/>
        <v>125584</v>
      </c>
      <c r="AS41" s="78">
        <f t="shared" si="118"/>
        <v>64.97394862178088</v>
      </c>
      <c r="AT41" s="78">
        <f t="shared" si="118"/>
        <v>76.10767508982741</v>
      </c>
      <c r="AU41" s="78">
        <f t="shared" si="118"/>
        <v>70.26150007273215</v>
      </c>
      <c r="AV41" s="4">
        <v>20186</v>
      </c>
      <c r="AW41" s="4">
        <v>17760</v>
      </c>
      <c r="AX41" s="6">
        <f t="shared" si="38"/>
        <v>37946</v>
      </c>
      <c r="AY41" s="4">
        <v>12114</v>
      </c>
      <c r="AZ41" s="4">
        <v>12419</v>
      </c>
      <c r="BA41" s="6">
        <f t="shared" si="39"/>
        <v>24533</v>
      </c>
      <c r="BB41" s="61"/>
      <c r="BC41" s="61"/>
      <c r="BD41" s="60">
        <f t="shared" si="109"/>
        <v>0</v>
      </c>
      <c r="BE41" s="5">
        <f t="shared" si="110"/>
        <v>12114</v>
      </c>
      <c r="BF41" s="5">
        <f t="shared" si="111"/>
        <v>12419</v>
      </c>
      <c r="BG41" s="6">
        <f t="shared" si="112"/>
        <v>24533</v>
      </c>
      <c r="BH41" s="78">
        <f t="shared" si="119"/>
        <v>60.01188942831666</v>
      </c>
      <c r="BI41" s="78">
        <f t="shared" si="119"/>
        <v>69.9268018018018</v>
      </c>
      <c r="BJ41" s="78">
        <f t="shared" si="119"/>
        <v>64.65240078005587</v>
      </c>
      <c r="BK41" s="5">
        <v>2844</v>
      </c>
      <c r="BL41" s="5">
        <v>1238</v>
      </c>
      <c r="BM41" s="6">
        <f t="shared" si="120"/>
        <v>4082</v>
      </c>
      <c r="BN41" s="5">
        <v>1059</v>
      </c>
      <c r="BO41" s="5">
        <v>578</v>
      </c>
      <c r="BP41" s="6">
        <f t="shared" si="41"/>
        <v>1637</v>
      </c>
      <c r="BQ41" s="61"/>
      <c r="BR41" s="61"/>
      <c r="BS41" s="60">
        <f t="shared" si="42"/>
        <v>0</v>
      </c>
      <c r="BT41" s="5">
        <f>SUM(BN41,BQ41)</f>
        <v>1059</v>
      </c>
      <c r="BU41" s="5">
        <f t="shared" si="122"/>
        <v>578</v>
      </c>
      <c r="BV41" s="6">
        <f t="shared" si="123"/>
        <v>1637</v>
      </c>
      <c r="BW41" s="78">
        <f t="shared" si="124"/>
        <v>37.23628691983122</v>
      </c>
      <c r="BX41" s="78">
        <f t="shared" si="124"/>
        <v>46.68820678513732</v>
      </c>
      <c r="BY41" s="78">
        <f t="shared" si="124"/>
        <v>40.10289073983341</v>
      </c>
      <c r="BZ41" s="6">
        <f t="shared" si="44"/>
        <v>23030</v>
      </c>
      <c r="CA41" s="6">
        <f t="shared" si="44"/>
        <v>18998</v>
      </c>
      <c r="CB41" s="6">
        <f t="shared" si="45"/>
        <v>42028</v>
      </c>
      <c r="CC41" s="6">
        <f t="shared" si="46"/>
        <v>13173</v>
      </c>
      <c r="CD41" s="6">
        <f t="shared" si="46"/>
        <v>12997</v>
      </c>
      <c r="CE41" s="6">
        <f t="shared" si="47"/>
        <v>26170</v>
      </c>
      <c r="CF41" s="60">
        <f t="shared" si="125"/>
        <v>0</v>
      </c>
      <c r="CG41" s="60">
        <f t="shared" si="125"/>
        <v>0</v>
      </c>
      <c r="CH41" s="60">
        <f t="shared" si="48"/>
        <v>0</v>
      </c>
      <c r="CI41" s="5">
        <f t="shared" si="49"/>
        <v>13173</v>
      </c>
      <c r="CJ41" s="5">
        <f t="shared" si="49"/>
        <v>12997</v>
      </c>
      <c r="CK41" s="6">
        <f t="shared" si="126"/>
        <v>26170</v>
      </c>
      <c r="CL41" s="78">
        <f t="shared" si="127"/>
        <v>57.199305254016494</v>
      </c>
      <c r="CM41" s="78">
        <f t="shared" si="127"/>
        <v>68.4124644699442</v>
      </c>
      <c r="CN41" s="78">
        <f t="shared" si="127"/>
        <v>62.268011801656044</v>
      </c>
      <c r="CO41" s="5">
        <v>3071</v>
      </c>
      <c r="CP41" s="5">
        <v>3363</v>
      </c>
      <c r="CQ41" s="6">
        <f t="shared" si="113"/>
        <v>6434</v>
      </c>
      <c r="CR41" s="5">
        <v>2106</v>
      </c>
      <c r="CS41" s="5">
        <v>2554</v>
      </c>
      <c r="CT41" s="6">
        <f t="shared" si="148"/>
        <v>4660</v>
      </c>
      <c r="CU41" s="61"/>
      <c r="CV41" s="61"/>
      <c r="CW41" s="60">
        <f>CU41+CV41</f>
        <v>0</v>
      </c>
      <c r="CX41" s="5">
        <f t="shared" si="52"/>
        <v>2106</v>
      </c>
      <c r="CY41" s="5">
        <f t="shared" si="53"/>
        <v>2554</v>
      </c>
      <c r="CZ41" s="6">
        <f t="shared" si="128"/>
        <v>4660</v>
      </c>
      <c r="DA41" s="78">
        <f t="shared" si="129"/>
        <v>68.57701074568544</v>
      </c>
      <c r="DB41" s="78">
        <f t="shared" si="130"/>
        <v>75.94409753196551</v>
      </c>
      <c r="DC41" s="78">
        <f t="shared" si="131"/>
        <v>72.42772769661175</v>
      </c>
      <c r="DD41" s="5">
        <v>296</v>
      </c>
      <c r="DE41" s="5">
        <v>193</v>
      </c>
      <c r="DF41" s="6">
        <f t="shared" si="55"/>
        <v>489</v>
      </c>
      <c r="DG41" s="5">
        <v>121</v>
      </c>
      <c r="DH41" s="5">
        <v>93</v>
      </c>
      <c r="DI41" s="6">
        <f t="shared" si="56"/>
        <v>214</v>
      </c>
      <c r="DJ41" s="61"/>
      <c r="DK41" s="61"/>
      <c r="DL41" s="61">
        <f t="shared" si="132"/>
        <v>0</v>
      </c>
      <c r="DM41" s="5">
        <f t="shared" si="57"/>
        <v>121</v>
      </c>
      <c r="DN41" s="5">
        <f t="shared" si="58"/>
        <v>93</v>
      </c>
      <c r="DO41" s="6">
        <f t="shared" si="133"/>
        <v>214</v>
      </c>
      <c r="DP41" s="78">
        <f t="shared" si="134"/>
        <v>40.87837837837838</v>
      </c>
      <c r="DQ41" s="78">
        <f t="shared" si="135"/>
        <v>48.18652849740933</v>
      </c>
      <c r="DR41" s="78">
        <f t="shared" si="136"/>
        <v>43.76278118609407</v>
      </c>
      <c r="DS41" s="6">
        <f t="shared" si="60"/>
        <v>3367</v>
      </c>
      <c r="DT41" s="6">
        <f t="shared" si="61"/>
        <v>3556</v>
      </c>
      <c r="DU41" s="6">
        <f t="shared" si="62"/>
        <v>6923</v>
      </c>
      <c r="DV41" s="6">
        <f t="shared" si="63"/>
        <v>2227</v>
      </c>
      <c r="DW41" s="6">
        <f t="shared" si="64"/>
        <v>2647</v>
      </c>
      <c r="DX41" s="6">
        <f t="shared" si="65"/>
        <v>4874</v>
      </c>
      <c r="DY41" s="60">
        <f t="shared" si="137"/>
        <v>0</v>
      </c>
      <c r="DZ41" s="60">
        <f t="shared" si="138"/>
        <v>0</v>
      </c>
      <c r="EA41" s="60">
        <f t="shared" si="66"/>
        <v>0</v>
      </c>
      <c r="EB41" s="5">
        <f t="shared" si="67"/>
        <v>2227</v>
      </c>
      <c r="EC41" s="5">
        <f t="shared" si="68"/>
        <v>2647</v>
      </c>
      <c r="ED41" s="6">
        <f t="shared" si="139"/>
        <v>4874</v>
      </c>
      <c r="EE41" s="78">
        <f t="shared" si="140"/>
        <v>66.14196614196615</v>
      </c>
      <c r="EF41" s="78">
        <f t="shared" si="141"/>
        <v>74.43757030371204</v>
      </c>
      <c r="EG41" s="78">
        <f t="shared" si="142"/>
        <v>70.40300447782754</v>
      </c>
      <c r="EH41" s="79">
        <f t="shared" si="143"/>
        <v>60980</v>
      </c>
      <c r="EI41" s="79">
        <f t="shared" si="144"/>
        <v>64604</v>
      </c>
      <c r="EJ41" s="79">
        <f t="shared" si="145"/>
        <v>125584</v>
      </c>
      <c r="EK41" s="89">
        <v>1713</v>
      </c>
      <c r="EL41" s="89">
        <v>1270</v>
      </c>
      <c r="EM41" s="79">
        <f t="shared" si="71"/>
        <v>2983</v>
      </c>
      <c r="EN41" s="79">
        <v>12719</v>
      </c>
      <c r="EO41" s="79">
        <v>13259</v>
      </c>
      <c r="EP41" s="79">
        <f t="shared" si="72"/>
        <v>25978</v>
      </c>
      <c r="EQ41" s="85">
        <f t="shared" si="73"/>
        <v>2.809117743522467</v>
      </c>
      <c r="ER41" s="85">
        <f t="shared" si="74"/>
        <v>1.965822549687326</v>
      </c>
      <c r="ES41" s="85">
        <f t="shared" si="75"/>
        <v>2.3753025863167285</v>
      </c>
      <c r="ET41" s="85">
        <f t="shared" si="76"/>
        <v>20.857658248606104</v>
      </c>
      <c r="EU41" s="85">
        <f t="shared" si="77"/>
        <v>20.523496997089964</v>
      </c>
      <c r="EV41" s="85">
        <f t="shared" si="78"/>
        <v>20.68575614727991</v>
      </c>
      <c r="EW41" s="79">
        <f t="shared" si="79"/>
        <v>13173</v>
      </c>
      <c r="EX41" s="79">
        <f t="shared" si="80"/>
        <v>12997</v>
      </c>
      <c r="EY41" s="79">
        <f t="shared" si="81"/>
        <v>26170</v>
      </c>
      <c r="EZ41" s="89">
        <v>138</v>
      </c>
      <c r="FA41" s="89">
        <v>95</v>
      </c>
      <c r="FB41" s="79">
        <f t="shared" si="82"/>
        <v>233</v>
      </c>
      <c r="FC41" s="79">
        <v>1305</v>
      </c>
      <c r="FD41" s="79">
        <v>1768</v>
      </c>
      <c r="FE41" s="79">
        <f t="shared" si="83"/>
        <v>3073</v>
      </c>
      <c r="FF41" s="85">
        <f t="shared" si="84"/>
        <v>1.047597358232749</v>
      </c>
      <c r="FG41" s="85">
        <f t="shared" si="85"/>
        <v>0.7309379087481727</v>
      </c>
      <c r="FH41" s="85">
        <f t="shared" si="86"/>
        <v>0.8903324417271685</v>
      </c>
      <c r="FI41" s="85">
        <f t="shared" si="87"/>
        <v>9.906627191983604</v>
      </c>
      <c r="FJ41" s="85">
        <f t="shared" si="88"/>
        <v>13.603139185965992</v>
      </c>
      <c r="FK41" s="85">
        <f t="shared" si="89"/>
        <v>11.742453190676347</v>
      </c>
      <c r="FL41" s="79">
        <f t="shared" si="90"/>
        <v>2227</v>
      </c>
      <c r="FM41" s="79">
        <f t="shared" si="91"/>
        <v>2647</v>
      </c>
      <c r="FN41" s="79">
        <f t="shared" si="92"/>
        <v>4874</v>
      </c>
      <c r="FO41" s="89">
        <v>60</v>
      </c>
      <c r="FP41" s="89">
        <v>49</v>
      </c>
      <c r="FQ41" s="79">
        <f t="shared" si="93"/>
        <v>109</v>
      </c>
      <c r="FR41" s="79">
        <v>360</v>
      </c>
      <c r="FS41" s="79">
        <v>442</v>
      </c>
      <c r="FT41" s="79">
        <f t="shared" si="94"/>
        <v>802</v>
      </c>
      <c r="FU41" s="85">
        <f t="shared" si="95"/>
        <v>2.6942074539739562</v>
      </c>
      <c r="FV41" s="85">
        <f t="shared" si="96"/>
        <v>1.8511522478277296</v>
      </c>
      <c r="FW41" s="85">
        <f t="shared" si="97"/>
        <v>2.2363561756257693</v>
      </c>
      <c r="FX41" s="85">
        <f t="shared" si="98"/>
        <v>16.165244723843735</v>
      </c>
      <c r="FY41" s="85">
        <f t="shared" si="99"/>
        <v>16.698148847752172</v>
      </c>
      <c r="FZ41" s="85">
        <f t="shared" si="100"/>
        <v>16.454657365613457</v>
      </c>
      <c r="GA41" s="25"/>
      <c r="GB41" s="25"/>
      <c r="GC41" s="25"/>
      <c r="GD41" s="25"/>
      <c r="GE41" s="25"/>
      <c r="GF41" s="25"/>
      <c r="GG41" s="25"/>
      <c r="GH41" s="25"/>
      <c r="GI41" s="25"/>
      <c r="GJ41" s="25"/>
      <c r="GK41" s="25"/>
      <c r="GL41" s="25"/>
      <c r="GM41" s="25"/>
      <c r="GN41" s="25"/>
      <c r="GO41" s="25"/>
      <c r="GP41" s="25"/>
      <c r="GQ41" s="25"/>
      <c r="GR41" s="25"/>
      <c r="GS41" s="25"/>
      <c r="GT41" s="25"/>
      <c r="GU41" s="25"/>
      <c r="GV41" s="25"/>
      <c r="GW41" s="25"/>
      <c r="GX41" s="25"/>
      <c r="GY41" s="25"/>
      <c r="GZ41" s="25"/>
      <c r="HA41" s="25"/>
      <c r="HB41" s="25"/>
      <c r="HC41" s="25"/>
      <c r="HD41" s="25"/>
      <c r="HE41" s="25"/>
      <c r="HF41" s="25"/>
      <c r="HG41" s="25"/>
      <c r="HH41" s="25"/>
      <c r="HI41" s="25"/>
      <c r="HJ41" s="25"/>
      <c r="HK41" s="25"/>
      <c r="HL41" s="25"/>
      <c r="HM41" s="25"/>
      <c r="HN41" s="25"/>
      <c r="HO41" s="25"/>
      <c r="HP41" s="25"/>
      <c r="HQ41" s="25"/>
      <c r="HR41" s="25"/>
      <c r="HS41" s="25"/>
      <c r="HT41" s="25"/>
      <c r="HU41" s="25"/>
      <c r="HV41" s="25"/>
      <c r="HW41" s="25"/>
      <c r="HX41" s="25"/>
      <c r="HY41" s="25"/>
      <c r="HZ41" s="25"/>
      <c r="IA41" s="25"/>
      <c r="IB41" s="25"/>
      <c r="IC41" s="25"/>
      <c r="ID41" s="25"/>
      <c r="IE41" s="25"/>
      <c r="IF41" s="25"/>
      <c r="IG41" s="25"/>
      <c r="IH41" s="25"/>
      <c r="II41" s="25"/>
      <c r="IJ41" s="25"/>
      <c r="IK41" s="25"/>
      <c r="IL41" s="25"/>
      <c r="IM41" s="25"/>
      <c r="IN41" s="25"/>
      <c r="IO41" s="25"/>
      <c r="IP41" s="25"/>
      <c r="IQ41" s="25"/>
      <c r="IR41" s="25"/>
      <c r="IS41" s="25"/>
      <c r="IT41" s="25"/>
      <c r="IU41" s="25"/>
      <c r="IV41" s="25"/>
    </row>
    <row r="42" spans="1:182" ht="29.25" customHeight="1">
      <c r="A42" s="3">
        <v>33</v>
      </c>
      <c r="B42" s="119" t="s">
        <v>68</v>
      </c>
      <c r="C42" s="5">
        <f>440019+25495</f>
        <v>465514</v>
      </c>
      <c r="D42" s="5">
        <f>452468+46315</f>
        <v>498783</v>
      </c>
      <c r="E42" s="77">
        <f t="shared" si="101"/>
        <v>964297</v>
      </c>
      <c r="F42" s="5">
        <f>377220+11289</f>
        <v>388509</v>
      </c>
      <c r="G42" s="5">
        <f>346216+20811</f>
        <v>367027</v>
      </c>
      <c r="H42" s="6">
        <f>F42+G42</f>
        <v>755536</v>
      </c>
      <c r="I42" s="4">
        <v>16245</v>
      </c>
      <c r="J42" s="4">
        <v>16324</v>
      </c>
      <c r="K42" s="7">
        <f t="shared" si="102"/>
        <v>32569</v>
      </c>
      <c r="L42" s="5">
        <f t="shared" si="103"/>
        <v>404754</v>
      </c>
      <c r="M42" s="5">
        <f t="shared" si="104"/>
        <v>383351</v>
      </c>
      <c r="N42" s="5">
        <f t="shared" si="105"/>
        <v>788105</v>
      </c>
      <c r="O42" s="78">
        <f>L42/C42*100</f>
        <v>86.9477609695949</v>
      </c>
      <c r="P42" s="78">
        <f>M42/D42*100</f>
        <v>76.8572705966322</v>
      </c>
      <c r="Q42" s="78">
        <f>N42/E42*100</f>
        <v>81.72845088183412</v>
      </c>
      <c r="R42" s="63"/>
      <c r="S42" s="63"/>
      <c r="T42" s="60">
        <f t="shared" si="114"/>
        <v>0</v>
      </c>
      <c r="U42" s="63"/>
      <c r="V42" s="63"/>
      <c r="W42" s="60">
        <f t="shared" si="28"/>
        <v>0</v>
      </c>
      <c r="X42" s="61"/>
      <c r="Y42" s="61"/>
      <c r="Z42" s="60">
        <f t="shared" si="29"/>
        <v>0</v>
      </c>
      <c r="AA42" s="63">
        <f>SUM(U42,X42)</f>
        <v>0</v>
      </c>
      <c r="AB42" s="63">
        <f t="shared" si="107"/>
        <v>0</v>
      </c>
      <c r="AC42" s="63">
        <f t="shared" si="108"/>
        <v>0</v>
      </c>
      <c r="AD42" s="82">
        <f>IF(R42=0,"",AA42/R42*100)</f>
      </c>
      <c r="AE42" s="82">
        <f>IF(S42=0,"",AB42/S42*100)</f>
      </c>
      <c r="AF42" s="82">
        <f>IF(T42=0,"",AC42/T42*100)</f>
      </c>
      <c r="AG42" s="6">
        <f>C42+R42</f>
        <v>465514</v>
      </c>
      <c r="AH42" s="6">
        <f>D42+S42</f>
        <v>498783</v>
      </c>
      <c r="AI42" s="6">
        <f>AG42+AH42</f>
        <v>964297</v>
      </c>
      <c r="AJ42" s="6">
        <f>F42+U42</f>
        <v>388509</v>
      </c>
      <c r="AK42" s="6">
        <f>G42+V42</f>
        <v>367027</v>
      </c>
      <c r="AL42" s="6">
        <f>AJ42+AK42</f>
        <v>755536</v>
      </c>
      <c r="AM42" s="6">
        <f>I42+X42</f>
        <v>16245</v>
      </c>
      <c r="AN42" s="6">
        <f>J42+Y42</f>
        <v>16324</v>
      </c>
      <c r="AO42" s="6">
        <f>AM42+AN42</f>
        <v>32569</v>
      </c>
      <c r="AP42" s="5">
        <f>SUM(AJ42,AM42)</f>
        <v>404754</v>
      </c>
      <c r="AQ42" s="5">
        <f>SUM(AK42,AN42)</f>
        <v>383351</v>
      </c>
      <c r="AR42" s="6">
        <f>SUM(AP42,AQ42)</f>
        <v>788105</v>
      </c>
      <c r="AS42" s="78">
        <f>IF(AG42=0,"",AP42/AG42*100)</f>
        <v>86.9477609695949</v>
      </c>
      <c r="AT42" s="78">
        <f>IF(AH42=0,"",AQ42/AH42*100)</f>
        <v>76.8572705966322</v>
      </c>
      <c r="AU42" s="78">
        <f>IF(AI42=0,"",AR42/AI42*100)</f>
        <v>81.72845088183412</v>
      </c>
      <c r="AV42" s="9">
        <f>124946+8562</f>
        <v>133508</v>
      </c>
      <c r="AW42" s="5">
        <f>116392+14823</f>
        <v>131215</v>
      </c>
      <c r="AX42" s="6">
        <f t="shared" si="38"/>
        <v>264723</v>
      </c>
      <c r="AY42" s="10">
        <f>102936+3980</f>
        <v>106916</v>
      </c>
      <c r="AZ42" s="5">
        <f>83363+6757</f>
        <v>90120</v>
      </c>
      <c r="BA42" s="6">
        <f t="shared" si="39"/>
        <v>197036</v>
      </c>
      <c r="BB42" s="4">
        <v>5289</v>
      </c>
      <c r="BC42" s="4">
        <v>4815</v>
      </c>
      <c r="BD42" s="6">
        <f t="shared" si="109"/>
        <v>10104</v>
      </c>
      <c r="BE42" s="5">
        <f t="shared" si="110"/>
        <v>112205</v>
      </c>
      <c r="BF42" s="5">
        <f t="shared" si="111"/>
        <v>94935</v>
      </c>
      <c r="BG42" s="6">
        <f t="shared" si="112"/>
        <v>207140</v>
      </c>
      <c r="BH42" s="78">
        <f>IF(AV42=0,"",BE42/AV42*100)</f>
        <v>84.0436528148126</v>
      </c>
      <c r="BI42" s="78">
        <f>IF(AW42=0,"",BF42/AW42*100)</f>
        <v>72.35072209732118</v>
      </c>
      <c r="BJ42" s="78">
        <f>IF(AX42=0,"",BG42/AX42*100)</f>
        <v>78.24782886262244</v>
      </c>
      <c r="BK42" s="63"/>
      <c r="BL42" s="63"/>
      <c r="BM42" s="60">
        <f t="shared" si="120"/>
        <v>0</v>
      </c>
      <c r="BN42" s="63"/>
      <c r="BO42" s="63"/>
      <c r="BP42" s="60">
        <f t="shared" si="41"/>
        <v>0</v>
      </c>
      <c r="BQ42" s="61"/>
      <c r="BR42" s="61"/>
      <c r="BS42" s="60">
        <f t="shared" si="42"/>
        <v>0</v>
      </c>
      <c r="BT42" s="63">
        <f>SUM(BN42,BQ42)</f>
        <v>0</v>
      </c>
      <c r="BU42" s="63">
        <f t="shared" si="122"/>
        <v>0</v>
      </c>
      <c r="BV42" s="60">
        <f t="shared" si="123"/>
        <v>0</v>
      </c>
      <c r="BW42" s="82">
        <f>IF(BK42=0,"",BT42/BK42*100)</f>
      </c>
      <c r="BX42" s="82">
        <f>IF(BL42=0,"",BU42/BL42*100)</f>
      </c>
      <c r="BY42" s="82">
        <f>IF(BM42=0,"",BV42/BM42*100)</f>
      </c>
      <c r="BZ42" s="6">
        <f>AV42+BK42</f>
        <v>133508</v>
      </c>
      <c r="CA42" s="6">
        <f>AW42+BL42</f>
        <v>131215</v>
      </c>
      <c r="CB42" s="6">
        <f>BZ42+CA42</f>
        <v>264723</v>
      </c>
      <c r="CC42" s="6">
        <f>AY42+BN42</f>
        <v>106916</v>
      </c>
      <c r="CD42" s="6">
        <f>AZ42+BO42</f>
        <v>90120</v>
      </c>
      <c r="CE42" s="6">
        <f>CC42+CD42</f>
        <v>197036</v>
      </c>
      <c r="CF42" s="6">
        <f>BB42+BQ42</f>
        <v>5289</v>
      </c>
      <c r="CG42" s="6">
        <f>BC42+BR42</f>
        <v>4815</v>
      </c>
      <c r="CH42" s="6">
        <f>CF42+CG42</f>
        <v>10104</v>
      </c>
      <c r="CI42" s="5">
        <f>SUM(CC42,CF42)</f>
        <v>112205</v>
      </c>
      <c r="CJ42" s="5">
        <f>SUM(CD42,CG42)</f>
        <v>94935</v>
      </c>
      <c r="CK42" s="6">
        <f>SUM(CI42,CJ42)</f>
        <v>207140</v>
      </c>
      <c r="CL42" s="78">
        <f aca="true" t="shared" si="149" ref="CL42:CN43">IF(BZ42=0,"",CI42/BZ42*100)</f>
        <v>84.0436528148126</v>
      </c>
      <c r="CM42" s="78">
        <f t="shared" si="149"/>
        <v>72.35072209732118</v>
      </c>
      <c r="CN42" s="78">
        <f t="shared" si="149"/>
        <v>78.24782886262244</v>
      </c>
      <c r="CO42" s="5">
        <f>23455+4207</f>
        <v>27662</v>
      </c>
      <c r="CP42" s="5">
        <f>21731+6184</f>
        <v>27915</v>
      </c>
      <c r="CQ42" s="6">
        <f t="shared" si="113"/>
        <v>55577</v>
      </c>
      <c r="CR42" s="10">
        <f>16634+1409</f>
        <v>18043</v>
      </c>
      <c r="CS42" s="5">
        <f>12479+1914</f>
        <v>14393</v>
      </c>
      <c r="CT42" s="6">
        <f t="shared" si="148"/>
        <v>32436</v>
      </c>
      <c r="CU42" s="4">
        <v>1624</v>
      </c>
      <c r="CV42" s="4">
        <v>1248</v>
      </c>
      <c r="CW42" s="6">
        <f>CU42+CV42</f>
        <v>2872</v>
      </c>
      <c r="CX42" s="5">
        <f>SUM(CR42,CU42)</f>
        <v>19667</v>
      </c>
      <c r="CY42" s="5">
        <f>SUM(CS42,CV42)</f>
        <v>15641</v>
      </c>
      <c r="CZ42" s="6">
        <f>SUM(CX42,CY42)</f>
        <v>35308</v>
      </c>
      <c r="DA42" s="78">
        <f t="shared" si="129"/>
        <v>71.0975345238956</v>
      </c>
      <c r="DB42" s="78">
        <f t="shared" si="130"/>
        <v>56.030807809421454</v>
      </c>
      <c r="DC42" s="78">
        <f t="shared" si="131"/>
        <v>63.529877467297624</v>
      </c>
      <c r="DD42" s="63"/>
      <c r="DE42" s="63"/>
      <c r="DF42" s="60">
        <f t="shared" si="55"/>
        <v>0</v>
      </c>
      <c r="DG42" s="63"/>
      <c r="DH42" s="63"/>
      <c r="DI42" s="60">
        <f t="shared" si="56"/>
        <v>0</v>
      </c>
      <c r="DJ42" s="61"/>
      <c r="DK42" s="61"/>
      <c r="DL42" s="61">
        <f t="shared" si="132"/>
        <v>0</v>
      </c>
      <c r="DM42" s="63">
        <f>SUM(DG42,DJ42)</f>
        <v>0</v>
      </c>
      <c r="DN42" s="63">
        <f>SUM(DH42,DK42)</f>
        <v>0</v>
      </c>
      <c r="DO42" s="60">
        <f>SUM(DM42,DN42)</f>
        <v>0</v>
      </c>
      <c r="DP42" s="82">
        <f t="shared" si="134"/>
      </c>
      <c r="DQ42" s="82">
        <f t="shared" si="135"/>
      </c>
      <c r="DR42" s="82">
        <f t="shared" si="136"/>
      </c>
      <c r="DS42" s="6">
        <f>CO42+DD42</f>
        <v>27662</v>
      </c>
      <c r="DT42" s="6">
        <f>CP42+DE42</f>
        <v>27915</v>
      </c>
      <c r="DU42" s="6">
        <f>DS42+DT42</f>
        <v>55577</v>
      </c>
      <c r="DV42" s="6">
        <f>CR42+DG42</f>
        <v>18043</v>
      </c>
      <c r="DW42" s="6">
        <f>CS42+DH42</f>
        <v>14393</v>
      </c>
      <c r="DX42" s="6">
        <f>DV42+DW42</f>
        <v>32436</v>
      </c>
      <c r="DY42" s="6">
        <f>CU42+DJ42</f>
        <v>1624</v>
      </c>
      <c r="DZ42" s="6">
        <f>CV42+DK42</f>
        <v>1248</v>
      </c>
      <c r="EA42" s="6">
        <f>DY42+DZ42</f>
        <v>2872</v>
      </c>
      <c r="EB42" s="5">
        <f>SUM(DV42,DY42)</f>
        <v>19667</v>
      </c>
      <c r="EC42" s="5">
        <f>SUM(DW42,DZ42)</f>
        <v>15641</v>
      </c>
      <c r="ED42" s="6">
        <f>SUM(EB42,EC42)</f>
        <v>35308</v>
      </c>
      <c r="EE42" s="78">
        <f t="shared" si="140"/>
        <v>71.0975345238956</v>
      </c>
      <c r="EF42" s="78">
        <f t="shared" si="141"/>
        <v>56.030807809421454</v>
      </c>
      <c r="EG42" s="78">
        <f t="shared" si="142"/>
        <v>63.529877467297624</v>
      </c>
      <c r="EH42" s="79">
        <f t="shared" si="143"/>
        <v>404754</v>
      </c>
      <c r="EI42" s="79">
        <f t="shared" si="144"/>
        <v>383351</v>
      </c>
      <c r="EJ42" s="79">
        <f t="shared" si="145"/>
        <v>788105</v>
      </c>
      <c r="EK42" s="60"/>
      <c r="EL42" s="60"/>
      <c r="EM42" s="60">
        <f t="shared" si="71"/>
        <v>0</v>
      </c>
      <c r="EN42" s="60"/>
      <c r="EO42" s="60"/>
      <c r="EP42" s="60">
        <f t="shared" si="72"/>
        <v>0</v>
      </c>
      <c r="EQ42" s="82">
        <f t="shared" si="73"/>
        <v>0</v>
      </c>
      <c r="ER42" s="82">
        <f t="shared" si="74"/>
        <v>0</v>
      </c>
      <c r="ES42" s="82">
        <f t="shared" si="75"/>
        <v>0</v>
      </c>
      <c r="ET42" s="82">
        <f t="shared" si="76"/>
        <v>0</v>
      </c>
      <c r="EU42" s="82">
        <f t="shared" si="77"/>
        <v>0</v>
      </c>
      <c r="EV42" s="82">
        <f t="shared" si="78"/>
        <v>0</v>
      </c>
      <c r="EW42" s="79">
        <f t="shared" si="79"/>
        <v>112205</v>
      </c>
      <c r="EX42" s="79">
        <f t="shared" si="80"/>
        <v>94935</v>
      </c>
      <c r="EY42" s="79">
        <f t="shared" si="81"/>
        <v>207140</v>
      </c>
      <c r="EZ42" s="60"/>
      <c r="FA42" s="60"/>
      <c r="FB42" s="60">
        <f t="shared" si="82"/>
        <v>0</v>
      </c>
      <c r="FC42" s="60"/>
      <c r="FD42" s="60"/>
      <c r="FE42" s="60">
        <f t="shared" si="83"/>
        <v>0</v>
      </c>
      <c r="FF42" s="82">
        <f t="shared" si="84"/>
        <v>0</v>
      </c>
      <c r="FG42" s="82">
        <f t="shared" si="85"/>
        <v>0</v>
      </c>
      <c r="FH42" s="82">
        <f t="shared" si="86"/>
        <v>0</v>
      </c>
      <c r="FI42" s="82">
        <f t="shared" si="87"/>
        <v>0</v>
      </c>
      <c r="FJ42" s="82">
        <f t="shared" si="88"/>
        <v>0</v>
      </c>
      <c r="FK42" s="82">
        <f t="shared" si="89"/>
        <v>0</v>
      </c>
      <c r="FL42" s="79">
        <f t="shared" si="90"/>
        <v>19667</v>
      </c>
      <c r="FM42" s="79">
        <f t="shared" si="91"/>
        <v>15641</v>
      </c>
      <c r="FN42" s="79">
        <f t="shared" si="92"/>
        <v>35308</v>
      </c>
      <c r="FO42" s="60"/>
      <c r="FP42" s="60"/>
      <c r="FQ42" s="60">
        <f t="shared" si="93"/>
        <v>0</v>
      </c>
      <c r="FR42" s="60"/>
      <c r="FS42" s="60"/>
      <c r="FT42" s="60">
        <f t="shared" si="94"/>
        <v>0</v>
      </c>
      <c r="FU42" s="82">
        <f t="shared" si="95"/>
        <v>0</v>
      </c>
      <c r="FV42" s="82">
        <f t="shared" si="96"/>
        <v>0</v>
      </c>
      <c r="FW42" s="82">
        <f t="shared" si="97"/>
        <v>0</v>
      </c>
      <c r="FX42" s="82">
        <f t="shared" si="98"/>
        <v>0</v>
      </c>
      <c r="FY42" s="82">
        <f t="shared" si="99"/>
        <v>0</v>
      </c>
      <c r="FZ42" s="82">
        <f t="shared" si="100"/>
        <v>0</v>
      </c>
    </row>
    <row r="43" spans="1:182" ht="29.25" customHeight="1">
      <c r="A43" s="47">
        <v>34</v>
      </c>
      <c r="B43" s="120" t="s">
        <v>84</v>
      </c>
      <c r="C43" s="96">
        <f>12920+3566</f>
        <v>16486</v>
      </c>
      <c r="D43" s="96">
        <f>25572+3119</f>
        <v>28691</v>
      </c>
      <c r="E43" s="97">
        <f t="shared" si="101"/>
        <v>45177</v>
      </c>
      <c r="F43" s="96">
        <f>10719+3044</f>
        <v>13763</v>
      </c>
      <c r="G43" s="96">
        <f>18679+2037</f>
        <v>20716</v>
      </c>
      <c r="H43" s="98">
        <f t="shared" si="27"/>
        <v>34479</v>
      </c>
      <c r="I43" s="99"/>
      <c r="J43" s="99"/>
      <c r="K43" s="100">
        <f t="shared" si="102"/>
        <v>0</v>
      </c>
      <c r="L43" s="96">
        <f t="shared" si="103"/>
        <v>13763</v>
      </c>
      <c r="M43" s="96">
        <f t="shared" si="104"/>
        <v>20716</v>
      </c>
      <c r="N43" s="96">
        <f t="shared" si="105"/>
        <v>34479</v>
      </c>
      <c r="O43" s="101">
        <f t="shared" si="26"/>
        <v>83.48295523474462</v>
      </c>
      <c r="P43" s="101">
        <f t="shared" si="26"/>
        <v>72.20382698407167</v>
      </c>
      <c r="Q43" s="101">
        <f t="shared" si="26"/>
        <v>76.31980875224119</v>
      </c>
      <c r="R43" s="96">
        <v>465</v>
      </c>
      <c r="S43" s="96">
        <v>616</v>
      </c>
      <c r="T43" s="98">
        <f t="shared" si="114"/>
        <v>1081</v>
      </c>
      <c r="U43" s="96">
        <v>382</v>
      </c>
      <c r="V43" s="96">
        <v>488</v>
      </c>
      <c r="W43" s="98">
        <f t="shared" si="28"/>
        <v>870</v>
      </c>
      <c r="X43" s="99"/>
      <c r="Y43" s="99"/>
      <c r="Z43" s="102">
        <f t="shared" si="29"/>
        <v>0</v>
      </c>
      <c r="AA43" s="96">
        <f>SUM(U43,X43)</f>
        <v>382</v>
      </c>
      <c r="AB43" s="96">
        <f t="shared" si="107"/>
        <v>488</v>
      </c>
      <c r="AC43" s="96">
        <f t="shared" si="108"/>
        <v>870</v>
      </c>
      <c r="AD43" s="101">
        <f t="shared" si="115"/>
        <v>82.15053763440861</v>
      </c>
      <c r="AE43" s="101">
        <f t="shared" si="115"/>
        <v>79.22077922077922</v>
      </c>
      <c r="AF43" s="101">
        <f t="shared" si="115"/>
        <v>80.48103607770582</v>
      </c>
      <c r="AG43" s="98">
        <f t="shared" si="31"/>
        <v>16951</v>
      </c>
      <c r="AH43" s="98">
        <f t="shared" si="31"/>
        <v>29307</v>
      </c>
      <c r="AI43" s="98">
        <f t="shared" si="32"/>
        <v>46258</v>
      </c>
      <c r="AJ43" s="98">
        <f t="shared" si="33"/>
        <v>14145</v>
      </c>
      <c r="AK43" s="98">
        <f t="shared" si="33"/>
        <v>21204</v>
      </c>
      <c r="AL43" s="98">
        <f t="shared" si="34"/>
        <v>35349</v>
      </c>
      <c r="AM43" s="102">
        <f t="shared" si="116"/>
        <v>0</v>
      </c>
      <c r="AN43" s="102">
        <f t="shared" si="116"/>
        <v>0</v>
      </c>
      <c r="AO43" s="102">
        <f t="shared" si="35"/>
        <v>0</v>
      </c>
      <c r="AP43" s="96">
        <f t="shared" si="36"/>
        <v>14145</v>
      </c>
      <c r="AQ43" s="96">
        <f t="shared" si="36"/>
        <v>21204</v>
      </c>
      <c r="AR43" s="98">
        <f t="shared" si="117"/>
        <v>35349</v>
      </c>
      <c r="AS43" s="101">
        <f t="shared" si="118"/>
        <v>83.44640434192672</v>
      </c>
      <c r="AT43" s="101">
        <f t="shared" si="118"/>
        <v>72.3513153854028</v>
      </c>
      <c r="AU43" s="101">
        <f t="shared" si="118"/>
        <v>76.4170521855679</v>
      </c>
      <c r="AV43" s="96">
        <v>380</v>
      </c>
      <c r="AW43" s="96">
        <v>533</v>
      </c>
      <c r="AX43" s="98">
        <f t="shared" si="38"/>
        <v>913</v>
      </c>
      <c r="AY43" s="96">
        <v>282</v>
      </c>
      <c r="AZ43" s="96">
        <v>308</v>
      </c>
      <c r="BA43" s="98">
        <f t="shared" si="39"/>
        <v>590</v>
      </c>
      <c r="BB43" s="103"/>
      <c r="BC43" s="103"/>
      <c r="BD43" s="102">
        <f t="shared" si="109"/>
        <v>0</v>
      </c>
      <c r="BE43" s="96">
        <f t="shared" si="110"/>
        <v>282</v>
      </c>
      <c r="BF43" s="96">
        <f t="shared" si="111"/>
        <v>308</v>
      </c>
      <c r="BG43" s="98">
        <f t="shared" si="112"/>
        <v>590</v>
      </c>
      <c r="BH43" s="101">
        <f t="shared" si="119"/>
        <v>74.21052631578947</v>
      </c>
      <c r="BI43" s="101">
        <f t="shared" si="119"/>
        <v>57.78611632270169</v>
      </c>
      <c r="BJ43" s="101">
        <f t="shared" si="119"/>
        <v>64.62212486308871</v>
      </c>
      <c r="BK43" s="96">
        <v>38</v>
      </c>
      <c r="BL43" s="96">
        <v>11</v>
      </c>
      <c r="BM43" s="98">
        <f t="shared" si="120"/>
        <v>49</v>
      </c>
      <c r="BN43" s="96">
        <v>33</v>
      </c>
      <c r="BO43" s="96">
        <v>9</v>
      </c>
      <c r="BP43" s="98">
        <f t="shared" si="41"/>
        <v>42</v>
      </c>
      <c r="BQ43" s="103"/>
      <c r="BR43" s="103"/>
      <c r="BS43" s="102">
        <f t="shared" si="42"/>
        <v>0</v>
      </c>
      <c r="BT43" s="96">
        <f>SUM(BN43,BQ43)</f>
        <v>33</v>
      </c>
      <c r="BU43" s="96">
        <f t="shared" si="122"/>
        <v>9</v>
      </c>
      <c r="BV43" s="98">
        <f t="shared" si="123"/>
        <v>42</v>
      </c>
      <c r="BW43" s="101">
        <f t="shared" si="124"/>
        <v>86.8421052631579</v>
      </c>
      <c r="BX43" s="101">
        <f t="shared" si="124"/>
        <v>81.81818181818183</v>
      </c>
      <c r="BY43" s="101">
        <f t="shared" si="124"/>
        <v>85.71428571428571</v>
      </c>
      <c r="BZ43" s="98">
        <f t="shared" si="44"/>
        <v>418</v>
      </c>
      <c r="CA43" s="98">
        <f t="shared" si="44"/>
        <v>544</v>
      </c>
      <c r="CB43" s="98">
        <f t="shared" si="45"/>
        <v>962</v>
      </c>
      <c r="CC43" s="98">
        <f t="shared" si="46"/>
        <v>315</v>
      </c>
      <c r="CD43" s="98">
        <f t="shared" si="46"/>
        <v>317</v>
      </c>
      <c r="CE43" s="98">
        <f t="shared" si="47"/>
        <v>632</v>
      </c>
      <c r="CF43" s="102">
        <f t="shared" si="125"/>
        <v>0</v>
      </c>
      <c r="CG43" s="102">
        <f t="shared" si="125"/>
        <v>0</v>
      </c>
      <c r="CH43" s="102">
        <f t="shared" si="48"/>
        <v>0</v>
      </c>
      <c r="CI43" s="96">
        <f>SUM(CC43,CF43)</f>
        <v>315</v>
      </c>
      <c r="CJ43" s="96">
        <f>SUM(CD43,CG43)</f>
        <v>317</v>
      </c>
      <c r="CK43" s="98">
        <f>SUM(CI43,CJ43)</f>
        <v>632</v>
      </c>
      <c r="CL43" s="101">
        <f t="shared" si="149"/>
        <v>75.35885167464114</v>
      </c>
      <c r="CM43" s="101">
        <f t="shared" si="149"/>
        <v>58.27205882352941</v>
      </c>
      <c r="CN43" s="101">
        <f t="shared" si="149"/>
        <v>65.6964656964657</v>
      </c>
      <c r="CO43" s="96">
        <v>153</v>
      </c>
      <c r="CP43" s="96">
        <v>143</v>
      </c>
      <c r="CQ43" s="98">
        <f t="shared" si="113"/>
        <v>296</v>
      </c>
      <c r="CR43" s="96">
        <v>102</v>
      </c>
      <c r="CS43" s="96">
        <v>76</v>
      </c>
      <c r="CT43" s="98">
        <f t="shared" si="148"/>
        <v>178</v>
      </c>
      <c r="CU43" s="103"/>
      <c r="CV43" s="103"/>
      <c r="CW43" s="102">
        <f>CU43+CV43</f>
        <v>0</v>
      </c>
      <c r="CX43" s="96">
        <f>SUM(CR43,CU43)</f>
        <v>102</v>
      </c>
      <c r="CY43" s="96">
        <f>SUM(CS43,CV43)</f>
        <v>76</v>
      </c>
      <c r="CZ43" s="98">
        <f>SUM(CX43,CY43)</f>
        <v>178</v>
      </c>
      <c r="DA43" s="101">
        <f t="shared" si="129"/>
        <v>66.66666666666666</v>
      </c>
      <c r="DB43" s="101">
        <f t="shared" si="130"/>
        <v>53.14685314685315</v>
      </c>
      <c r="DC43" s="101">
        <f t="shared" si="131"/>
        <v>60.13513513513513</v>
      </c>
      <c r="DD43" s="96">
        <v>11</v>
      </c>
      <c r="DE43" s="96">
        <v>17</v>
      </c>
      <c r="DF43" s="98">
        <f t="shared" si="55"/>
        <v>28</v>
      </c>
      <c r="DG43" s="96">
        <v>7</v>
      </c>
      <c r="DH43" s="96">
        <v>12</v>
      </c>
      <c r="DI43" s="98">
        <f t="shared" si="56"/>
        <v>19</v>
      </c>
      <c r="DJ43" s="103"/>
      <c r="DK43" s="103"/>
      <c r="DL43" s="103">
        <f t="shared" si="132"/>
        <v>0</v>
      </c>
      <c r="DM43" s="96">
        <f>SUM(DG43,DJ43)</f>
        <v>7</v>
      </c>
      <c r="DN43" s="96">
        <f>SUM(DH43,DK43)</f>
        <v>12</v>
      </c>
      <c r="DO43" s="98">
        <f>SUM(DM43,DN43)</f>
        <v>19</v>
      </c>
      <c r="DP43" s="101">
        <f t="shared" si="134"/>
        <v>63.63636363636363</v>
      </c>
      <c r="DQ43" s="101">
        <f t="shared" si="135"/>
        <v>70.58823529411765</v>
      </c>
      <c r="DR43" s="101">
        <f t="shared" si="136"/>
        <v>67.85714285714286</v>
      </c>
      <c r="DS43" s="98">
        <f>CO43+DD43</f>
        <v>164</v>
      </c>
      <c r="DT43" s="98">
        <f>CP43+DE43</f>
        <v>160</v>
      </c>
      <c r="DU43" s="98">
        <f>DS43+DT43</f>
        <v>324</v>
      </c>
      <c r="DV43" s="98">
        <f>CR43+DG43</f>
        <v>109</v>
      </c>
      <c r="DW43" s="98">
        <f>CS43+DH43</f>
        <v>88</v>
      </c>
      <c r="DX43" s="98">
        <f>DV43+DW43</f>
        <v>197</v>
      </c>
      <c r="DY43" s="102">
        <f>CU43+DJ43</f>
        <v>0</v>
      </c>
      <c r="DZ43" s="102">
        <f>CV43+DK43</f>
        <v>0</v>
      </c>
      <c r="EA43" s="102">
        <f>DY43+DZ43</f>
        <v>0</v>
      </c>
      <c r="EB43" s="96">
        <f>SUM(DV43,DY43)</f>
        <v>109</v>
      </c>
      <c r="EC43" s="96">
        <f>SUM(DW43,DZ43)</f>
        <v>88</v>
      </c>
      <c r="ED43" s="98">
        <f>SUM(EB43,EC43)</f>
        <v>197</v>
      </c>
      <c r="EE43" s="101">
        <f t="shared" si="140"/>
        <v>66.46341463414635</v>
      </c>
      <c r="EF43" s="101">
        <f t="shared" si="141"/>
        <v>55.00000000000001</v>
      </c>
      <c r="EG43" s="101">
        <f t="shared" si="142"/>
        <v>60.802469135802475</v>
      </c>
      <c r="EH43" s="104">
        <f t="shared" si="143"/>
        <v>14145</v>
      </c>
      <c r="EI43" s="104">
        <f t="shared" si="144"/>
        <v>21204</v>
      </c>
      <c r="EJ43" s="104">
        <f t="shared" si="145"/>
        <v>35349</v>
      </c>
      <c r="EK43" s="105">
        <f>243+63</f>
        <v>306</v>
      </c>
      <c r="EL43" s="105">
        <f>192+1</f>
        <v>193</v>
      </c>
      <c r="EM43" s="104">
        <f t="shared" si="71"/>
        <v>499</v>
      </c>
      <c r="EN43" s="104">
        <f>998+519</f>
        <v>1517</v>
      </c>
      <c r="EO43" s="104">
        <f>1025+99</f>
        <v>1124</v>
      </c>
      <c r="EP43" s="104">
        <f t="shared" si="72"/>
        <v>2641</v>
      </c>
      <c r="EQ43" s="106">
        <f t="shared" si="73"/>
        <v>2.1633085896076354</v>
      </c>
      <c r="ER43" s="106">
        <f t="shared" si="74"/>
        <v>0.9102056215808338</v>
      </c>
      <c r="ES43" s="106">
        <f t="shared" si="75"/>
        <v>1.4116382358765454</v>
      </c>
      <c r="ET43" s="106">
        <f t="shared" si="76"/>
        <v>10.724637681159422</v>
      </c>
      <c r="EU43" s="106">
        <f t="shared" si="77"/>
        <v>5.300886625165063</v>
      </c>
      <c r="EV43" s="106">
        <f t="shared" si="78"/>
        <v>7.471215593086084</v>
      </c>
      <c r="EW43" s="104">
        <f t="shared" si="79"/>
        <v>315</v>
      </c>
      <c r="EX43" s="104">
        <f t="shared" si="80"/>
        <v>317</v>
      </c>
      <c r="EY43" s="104">
        <f t="shared" si="81"/>
        <v>632</v>
      </c>
      <c r="EZ43" s="105">
        <v>6</v>
      </c>
      <c r="FA43" s="105">
        <v>0</v>
      </c>
      <c r="FB43" s="104">
        <f t="shared" si="82"/>
        <v>6</v>
      </c>
      <c r="FC43" s="104">
        <v>19</v>
      </c>
      <c r="FD43" s="104">
        <v>8</v>
      </c>
      <c r="FE43" s="104">
        <f t="shared" si="83"/>
        <v>27</v>
      </c>
      <c r="FF43" s="106">
        <f t="shared" si="84"/>
        <v>1.9047619047619049</v>
      </c>
      <c r="FG43" s="107">
        <f t="shared" si="85"/>
        <v>0</v>
      </c>
      <c r="FH43" s="106">
        <f t="shared" si="86"/>
        <v>0.9493670886075949</v>
      </c>
      <c r="FI43" s="106">
        <f t="shared" si="87"/>
        <v>6.031746031746032</v>
      </c>
      <c r="FJ43" s="106">
        <f t="shared" si="88"/>
        <v>2.5236593059936907</v>
      </c>
      <c r="FK43" s="106">
        <f t="shared" si="89"/>
        <v>4.272151898734177</v>
      </c>
      <c r="FL43" s="104">
        <f t="shared" si="90"/>
        <v>109</v>
      </c>
      <c r="FM43" s="104">
        <f t="shared" si="91"/>
        <v>88</v>
      </c>
      <c r="FN43" s="104">
        <f t="shared" si="92"/>
        <v>197</v>
      </c>
      <c r="FO43" s="105">
        <v>0</v>
      </c>
      <c r="FP43" s="105">
        <v>0</v>
      </c>
      <c r="FQ43" s="104">
        <f t="shared" si="93"/>
        <v>0</v>
      </c>
      <c r="FR43" s="104">
        <v>0</v>
      </c>
      <c r="FS43" s="104">
        <v>1</v>
      </c>
      <c r="FT43" s="104">
        <f t="shared" si="94"/>
        <v>1</v>
      </c>
      <c r="FU43" s="107">
        <f t="shared" si="95"/>
        <v>0</v>
      </c>
      <c r="FV43" s="107">
        <f t="shared" si="96"/>
        <v>0</v>
      </c>
      <c r="FW43" s="107">
        <f t="shared" si="97"/>
        <v>0</v>
      </c>
      <c r="FX43" s="107">
        <f t="shared" si="98"/>
        <v>0</v>
      </c>
      <c r="FY43" s="106">
        <f t="shared" si="99"/>
        <v>1.1363636363636365</v>
      </c>
      <c r="FZ43" s="106">
        <f t="shared" si="100"/>
        <v>0.5076142131979695</v>
      </c>
    </row>
    <row r="44" spans="1:256" s="22" customFormat="1" ht="19.5" customHeight="1">
      <c r="A44" s="172" t="s">
        <v>7</v>
      </c>
      <c r="B44" s="172"/>
      <c r="C44" s="140">
        <f aca="true" t="shared" si="150" ref="C44:H44">SUM(C9:C43)</f>
        <v>9093733</v>
      </c>
      <c r="D44" s="140">
        <f t="shared" si="150"/>
        <v>7622086</v>
      </c>
      <c r="E44" s="140">
        <f t="shared" si="150"/>
        <v>16715819</v>
      </c>
      <c r="F44" s="140">
        <f t="shared" si="150"/>
        <v>6737449</v>
      </c>
      <c r="G44" s="140">
        <f t="shared" si="150"/>
        <v>5877090</v>
      </c>
      <c r="H44" s="140">
        <f t="shared" si="150"/>
        <v>12614539</v>
      </c>
      <c r="I44" s="141">
        <f aca="true" t="shared" si="151" ref="I44:N44">SUM(I9:I43)</f>
        <v>254106</v>
      </c>
      <c r="J44" s="141">
        <f t="shared" si="151"/>
        <v>189926</v>
      </c>
      <c r="K44" s="141">
        <f t="shared" si="151"/>
        <v>444032</v>
      </c>
      <c r="L44" s="141">
        <f t="shared" si="151"/>
        <v>6991555</v>
      </c>
      <c r="M44" s="141">
        <f t="shared" si="151"/>
        <v>6067016</v>
      </c>
      <c r="N44" s="141">
        <f t="shared" si="151"/>
        <v>13058571</v>
      </c>
      <c r="O44" s="142">
        <f>L44/C44*100</f>
        <v>76.88322276451267</v>
      </c>
      <c r="P44" s="142">
        <f>M44/D44*100</f>
        <v>79.5978423754337</v>
      </c>
      <c r="Q44" s="142">
        <f>N44/E44*100</f>
        <v>78.1210361275149</v>
      </c>
      <c r="R44" s="140">
        <f aca="true" t="shared" si="152" ref="R44:W44">SUM(R9:R43)</f>
        <v>846183</v>
      </c>
      <c r="S44" s="140">
        <f t="shared" si="152"/>
        <v>464656</v>
      </c>
      <c r="T44" s="140">
        <f t="shared" si="152"/>
        <v>1310839</v>
      </c>
      <c r="U44" s="140">
        <f t="shared" si="152"/>
        <v>364139</v>
      </c>
      <c r="V44" s="140">
        <f t="shared" si="152"/>
        <v>215880</v>
      </c>
      <c r="W44" s="140">
        <f t="shared" si="152"/>
        <v>580019</v>
      </c>
      <c r="X44" s="141">
        <f aca="true" t="shared" si="153" ref="X44:AC44">SUM(X9:X43)</f>
        <v>75082</v>
      </c>
      <c r="Y44" s="141">
        <f t="shared" si="153"/>
        <v>51655</v>
      </c>
      <c r="Z44" s="141">
        <f t="shared" si="153"/>
        <v>126737</v>
      </c>
      <c r="AA44" s="141">
        <f t="shared" si="153"/>
        <v>439221</v>
      </c>
      <c r="AB44" s="141">
        <f t="shared" si="153"/>
        <v>267535</v>
      </c>
      <c r="AC44" s="141">
        <f t="shared" si="153"/>
        <v>706756</v>
      </c>
      <c r="AD44" s="142">
        <f>IF(R44=0,"",AA44/R44*100)</f>
        <v>51.906147960902075</v>
      </c>
      <c r="AE44" s="142">
        <f>IF(S44=0,"",AB44/S44*100)</f>
        <v>57.577003202369056</v>
      </c>
      <c r="AF44" s="142">
        <f>IF(T44=0,"",AC44/T44*100)</f>
        <v>53.9163085626839</v>
      </c>
      <c r="AG44" s="140">
        <f aca="true" t="shared" si="154" ref="AG44:AR44">SUM(AG9:AG43)</f>
        <v>9939916</v>
      </c>
      <c r="AH44" s="140">
        <f t="shared" si="154"/>
        <v>8086742</v>
      </c>
      <c r="AI44" s="140">
        <f t="shared" si="154"/>
        <v>18026658</v>
      </c>
      <c r="AJ44" s="140">
        <f t="shared" si="154"/>
        <v>7101588</v>
      </c>
      <c r="AK44" s="140">
        <f t="shared" si="154"/>
        <v>6092970</v>
      </c>
      <c r="AL44" s="140">
        <f t="shared" si="154"/>
        <v>13194558</v>
      </c>
      <c r="AM44" s="141">
        <f t="shared" si="154"/>
        <v>329188</v>
      </c>
      <c r="AN44" s="141">
        <f t="shared" si="154"/>
        <v>241581</v>
      </c>
      <c r="AO44" s="141">
        <f t="shared" si="154"/>
        <v>570769</v>
      </c>
      <c r="AP44" s="141">
        <f t="shared" si="154"/>
        <v>7430776</v>
      </c>
      <c r="AQ44" s="141">
        <f t="shared" si="154"/>
        <v>6334551</v>
      </c>
      <c r="AR44" s="141">
        <f t="shared" si="154"/>
        <v>13765327</v>
      </c>
      <c r="AS44" s="142">
        <f>IF(AG44=0,"",AP44/AG44*100)</f>
        <v>74.75692953542062</v>
      </c>
      <c r="AT44" s="142">
        <f>IF(AH44=0,"",AQ44/AH44*100)</f>
        <v>78.33254727305508</v>
      </c>
      <c r="AU44" s="142">
        <f>IF(AI44=0,"",AR44/AI44*100)</f>
        <v>76.36094832442042</v>
      </c>
      <c r="AV44" s="140">
        <f aca="true" t="shared" si="155" ref="AV44:BG44">SUM(AV9:AV43)</f>
        <v>1445723</v>
      </c>
      <c r="AW44" s="140">
        <f t="shared" si="155"/>
        <v>1208031</v>
      </c>
      <c r="AX44" s="140">
        <f t="shared" si="155"/>
        <v>2653754</v>
      </c>
      <c r="AY44" s="140">
        <f t="shared" si="155"/>
        <v>975707</v>
      </c>
      <c r="AZ44" s="140">
        <f t="shared" si="155"/>
        <v>851767</v>
      </c>
      <c r="BA44" s="140">
        <f t="shared" si="155"/>
        <v>1827474</v>
      </c>
      <c r="BB44" s="141">
        <f t="shared" si="155"/>
        <v>48388</v>
      </c>
      <c r="BC44" s="141">
        <f t="shared" si="155"/>
        <v>36698</v>
      </c>
      <c r="BD44" s="141">
        <f t="shared" si="155"/>
        <v>85086</v>
      </c>
      <c r="BE44" s="141">
        <f t="shared" si="155"/>
        <v>1024095</v>
      </c>
      <c r="BF44" s="141">
        <f t="shared" si="155"/>
        <v>888465</v>
      </c>
      <c r="BG44" s="141">
        <f t="shared" si="155"/>
        <v>1912560</v>
      </c>
      <c r="BH44" s="142">
        <f>IF(AV44=0,"",BE44/AV44*100)</f>
        <v>70.83618369494017</v>
      </c>
      <c r="BI44" s="142">
        <f>IF(AW44=0,"",BF44/AW44*100)</f>
        <v>73.54653978250558</v>
      </c>
      <c r="BJ44" s="142">
        <f>IF(AX44=0,"",BG44/AX44*100)</f>
        <v>72.06998086484279</v>
      </c>
      <c r="BK44" s="140">
        <f aca="true" t="shared" si="156" ref="BK44:BV44">SUM(BK9:BK43)</f>
        <v>150836</v>
      </c>
      <c r="BL44" s="140">
        <f t="shared" si="156"/>
        <v>77395</v>
      </c>
      <c r="BM44" s="140">
        <f t="shared" si="156"/>
        <v>228231</v>
      </c>
      <c r="BN44" s="140">
        <f t="shared" si="156"/>
        <v>60969</v>
      </c>
      <c r="BO44" s="140">
        <f t="shared" si="156"/>
        <v>34878</v>
      </c>
      <c r="BP44" s="140">
        <f t="shared" si="156"/>
        <v>95847</v>
      </c>
      <c r="BQ44" s="141">
        <f t="shared" si="156"/>
        <v>11959</v>
      </c>
      <c r="BR44" s="141">
        <f t="shared" si="156"/>
        <v>8816</v>
      </c>
      <c r="BS44" s="141">
        <f t="shared" si="156"/>
        <v>20775</v>
      </c>
      <c r="BT44" s="141">
        <f t="shared" si="156"/>
        <v>72928</v>
      </c>
      <c r="BU44" s="141">
        <f t="shared" si="156"/>
        <v>43694</v>
      </c>
      <c r="BV44" s="141">
        <f t="shared" si="156"/>
        <v>116622</v>
      </c>
      <c r="BW44" s="142">
        <f>IF(BK44=0,"",BT44/BK44*100)</f>
        <v>48.34920045612453</v>
      </c>
      <c r="BX44" s="142">
        <f>IF(BL44=0,"",BU44/BL44*100)</f>
        <v>56.455843400736484</v>
      </c>
      <c r="BY44" s="142">
        <f>IF(BM44=0,"",BV44/BM44*100)</f>
        <v>51.098229425450526</v>
      </c>
      <c r="BZ44" s="140">
        <f aca="true" t="shared" si="157" ref="BZ44:CK44">SUM(BZ9:BZ43)</f>
        <v>1596559</v>
      </c>
      <c r="CA44" s="140">
        <f t="shared" si="157"/>
        <v>1285426</v>
      </c>
      <c r="CB44" s="140">
        <f t="shared" si="157"/>
        <v>2881985</v>
      </c>
      <c r="CC44" s="140">
        <f t="shared" si="157"/>
        <v>1036676</v>
      </c>
      <c r="CD44" s="140">
        <f t="shared" si="157"/>
        <v>886645</v>
      </c>
      <c r="CE44" s="140">
        <f t="shared" si="157"/>
        <v>1923321</v>
      </c>
      <c r="CF44" s="141">
        <f t="shared" si="157"/>
        <v>60347</v>
      </c>
      <c r="CG44" s="141">
        <f t="shared" si="157"/>
        <v>45514</v>
      </c>
      <c r="CH44" s="141">
        <f t="shared" si="157"/>
        <v>105861</v>
      </c>
      <c r="CI44" s="141">
        <f t="shared" si="157"/>
        <v>1097023</v>
      </c>
      <c r="CJ44" s="141">
        <f t="shared" si="157"/>
        <v>932159</v>
      </c>
      <c r="CK44" s="141">
        <f t="shared" si="157"/>
        <v>2029182</v>
      </c>
      <c r="CL44" s="142">
        <f>IF(BZ44=0,"",CI44/BZ44*100)</f>
        <v>68.71171062265785</v>
      </c>
      <c r="CM44" s="142">
        <f>IF(CA44=0,"",CJ44/CA44*100)</f>
        <v>72.51751559405209</v>
      </c>
      <c r="CN44" s="142">
        <f>IF(CB44=0,"",CK44/CB44*100)</f>
        <v>70.40917978407244</v>
      </c>
      <c r="CO44" s="140">
        <f aca="true" t="shared" si="158" ref="CO44:CZ44">SUM(CO9:CO43)</f>
        <v>570062</v>
      </c>
      <c r="CP44" s="140">
        <f t="shared" si="158"/>
        <v>495953</v>
      </c>
      <c r="CQ44" s="140">
        <f t="shared" si="158"/>
        <v>1066015</v>
      </c>
      <c r="CR44" s="140">
        <f t="shared" si="158"/>
        <v>352283</v>
      </c>
      <c r="CS44" s="140">
        <f t="shared" si="158"/>
        <v>299908</v>
      </c>
      <c r="CT44" s="140">
        <f t="shared" si="158"/>
        <v>652191</v>
      </c>
      <c r="CU44" s="141">
        <f t="shared" si="158"/>
        <v>19336</v>
      </c>
      <c r="CV44" s="141">
        <f t="shared" si="158"/>
        <v>16881</v>
      </c>
      <c r="CW44" s="141">
        <f t="shared" si="158"/>
        <v>36217</v>
      </c>
      <c r="CX44" s="141">
        <f t="shared" si="158"/>
        <v>371619</v>
      </c>
      <c r="CY44" s="141">
        <f t="shared" si="158"/>
        <v>316789</v>
      </c>
      <c r="CZ44" s="141">
        <f t="shared" si="158"/>
        <v>688408</v>
      </c>
      <c r="DA44" s="142">
        <f>IF(CO44=0,"",CX44/CO44*100)</f>
        <v>65.18922503166323</v>
      </c>
      <c r="DB44" s="142">
        <f>IF(CP44=0,"",CY44/CP44*100)</f>
        <v>63.874802652670716</v>
      </c>
      <c r="DC44" s="142">
        <f>IF(CQ44=0,"",CZ44/CQ44*100)</f>
        <v>64.57770294039015</v>
      </c>
      <c r="DD44" s="140">
        <f aca="true" t="shared" si="159" ref="DD44:DO44">SUM(DD9:DD43)</f>
        <v>68629</v>
      </c>
      <c r="DE44" s="140">
        <f t="shared" si="159"/>
        <v>51229</v>
      </c>
      <c r="DF44" s="140">
        <f t="shared" si="159"/>
        <v>119858</v>
      </c>
      <c r="DG44" s="140">
        <f t="shared" si="159"/>
        <v>22023</v>
      </c>
      <c r="DH44" s="140">
        <f t="shared" si="159"/>
        <v>16412</v>
      </c>
      <c r="DI44" s="140">
        <f t="shared" si="159"/>
        <v>38435</v>
      </c>
      <c r="DJ44" s="141">
        <f t="shared" si="159"/>
        <v>2105</v>
      </c>
      <c r="DK44" s="141">
        <f t="shared" si="159"/>
        <v>1675</v>
      </c>
      <c r="DL44" s="141">
        <f t="shared" si="159"/>
        <v>3780</v>
      </c>
      <c r="DM44" s="141">
        <f t="shared" si="159"/>
        <v>24128</v>
      </c>
      <c r="DN44" s="141">
        <f t="shared" si="159"/>
        <v>18087</v>
      </c>
      <c r="DO44" s="141">
        <f t="shared" si="159"/>
        <v>42215</v>
      </c>
      <c r="DP44" s="142">
        <f>IF(DD44=0,"",DM44/DD44*100)</f>
        <v>35.15714931005843</v>
      </c>
      <c r="DQ44" s="142">
        <f>IF(DE44=0,"",DN44/DE44*100)</f>
        <v>35.306174237248435</v>
      </c>
      <c r="DR44" s="142">
        <f>IF(DF44=0,"",DO44/DF44*100)</f>
        <v>35.22084466618832</v>
      </c>
      <c r="DS44" s="140">
        <f aca="true" t="shared" si="160" ref="DS44:DX44">SUM(DS9:DS43)</f>
        <v>638691</v>
      </c>
      <c r="DT44" s="140">
        <f t="shared" si="160"/>
        <v>547182</v>
      </c>
      <c r="DU44" s="140">
        <f t="shared" si="160"/>
        <v>1185873</v>
      </c>
      <c r="DV44" s="140">
        <f t="shared" si="160"/>
        <v>374306</v>
      </c>
      <c r="DW44" s="140">
        <f t="shared" si="160"/>
        <v>316320</v>
      </c>
      <c r="DX44" s="140">
        <f t="shared" si="160"/>
        <v>690626</v>
      </c>
      <c r="DY44" s="141">
        <f aca="true" t="shared" si="161" ref="DY44:ED44">SUM(DY9:DY43)</f>
        <v>21441</v>
      </c>
      <c r="DZ44" s="141">
        <f t="shared" si="161"/>
        <v>18556</v>
      </c>
      <c r="EA44" s="141">
        <f t="shared" si="161"/>
        <v>39997</v>
      </c>
      <c r="EB44" s="141">
        <f t="shared" si="161"/>
        <v>395747</v>
      </c>
      <c r="EC44" s="141">
        <f t="shared" si="161"/>
        <v>334876</v>
      </c>
      <c r="ED44" s="141">
        <f t="shared" si="161"/>
        <v>730623</v>
      </c>
      <c r="EE44" s="142">
        <f>IF(DS44=0,"",EB44/DS44*100)</f>
        <v>61.962200813852085</v>
      </c>
      <c r="EF44" s="142">
        <f>IF(DT44=0,"",EC44/DT44*100)</f>
        <v>61.2001125768026</v>
      </c>
      <c r="EG44" s="142">
        <f>IF(DU44=0,"",ED44/DU44*100)</f>
        <v>61.61056032138349</v>
      </c>
      <c r="EH44" s="141">
        <f aca="true" t="shared" si="162" ref="EH44:EP44">SUM(EH9:EH43)</f>
        <v>7430776</v>
      </c>
      <c r="EI44" s="141">
        <f t="shared" si="162"/>
        <v>6334551</v>
      </c>
      <c r="EJ44" s="141">
        <f t="shared" si="162"/>
        <v>13765327</v>
      </c>
      <c r="EK44" s="141">
        <f t="shared" si="162"/>
        <v>556783</v>
      </c>
      <c r="EL44" s="141">
        <f t="shared" si="162"/>
        <v>564610</v>
      </c>
      <c r="EM44" s="141">
        <f t="shared" si="162"/>
        <v>1121393</v>
      </c>
      <c r="EN44" s="141">
        <f t="shared" si="162"/>
        <v>1164459</v>
      </c>
      <c r="EO44" s="141">
        <f t="shared" si="162"/>
        <v>1011415</v>
      </c>
      <c r="EP44" s="141">
        <f t="shared" si="162"/>
        <v>2175874</v>
      </c>
      <c r="EQ44" s="141">
        <f>EK44/EH44%</f>
        <v>7.492932097535978</v>
      </c>
      <c r="ER44" s="142">
        <f>EL44/EI44%</f>
        <v>8.913181060504526</v>
      </c>
      <c r="ES44" s="142">
        <f>EM44/EJ44%</f>
        <v>8.14650461990478</v>
      </c>
      <c r="ET44" s="142">
        <f>EN44/EH44%</f>
        <v>15.670759016285784</v>
      </c>
      <c r="EU44" s="142">
        <f>EO44/EI44%</f>
        <v>15.966640729548155</v>
      </c>
      <c r="EV44" s="142">
        <f>EP44/EJ44%</f>
        <v>15.806918353628651</v>
      </c>
      <c r="EW44" s="141">
        <f aca="true" t="shared" si="163" ref="EW44:FE44">SUM(EW9:EW43)</f>
        <v>1097023</v>
      </c>
      <c r="EX44" s="141">
        <f t="shared" si="163"/>
        <v>932159</v>
      </c>
      <c r="EY44" s="141">
        <f t="shared" si="163"/>
        <v>2029182</v>
      </c>
      <c r="EZ44" s="141">
        <f t="shared" si="163"/>
        <v>50633</v>
      </c>
      <c r="FA44" s="141">
        <f t="shared" si="163"/>
        <v>52232</v>
      </c>
      <c r="FB44" s="141">
        <f t="shared" si="163"/>
        <v>102865</v>
      </c>
      <c r="FC44" s="141">
        <f t="shared" si="163"/>
        <v>151852</v>
      </c>
      <c r="FD44" s="141">
        <f t="shared" si="163"/>
        <v>137636</v>
      </c>
      <c r="FE44" s="141">
        <f t="shared" si="163"/>
        <v>289488</v>
      </c>
      <c r="FF44" s="142">
        <f>EZ44/EW44%</f>
        <v>4.615491197540981</v>
      </c>
      <c r="FG44" s="142">
        <f>FA44/EX44%</f>
        <v>5.603335911577316</v>
      </c>
      <c r="FH44" s="142">
        <f>FB44/EY44%</f>
        <v>5.069284076046407</v>
      </c>
      <c r="FI44" s="142">
        <f>FC44/EW44%</f>
        <v>13.842189270416391</v>
      </c>
      <c r="FJ44" s="142">
        <f>FD44/EX44%</f>
        <v>14.765292187277064</v>
      </c>
      <c r="FK44" s="142">
        <f>FE44/EY44%</f>
        <v>14.266241273577235</v>
      </c>
      <c r="FL44" s="141">
        <f aca="true" t="shared" si="164" ref="FL44:FT44">SUM(FL9:FL43)</f>
        <v>395747</v>
      </c>
      <c r="FM44" s="141">
        <f t="shared" si="164"/>
        <v>334876</v>
      </c>
      <c r="FN44" s="141">
        <f t="shared" si="164"/>
        <v>730623</v>
      </c>
      <c r="FO44" s="141">
        <f t="shared" si="164"/>
        <v>20964</v>
      </c>
      <c r="FP44" s="141">
        <f t="shared" si="164"/>
        <v>19110</v>
      </c>
      <c r="FQ44" s="141">
        <f t="shared" si="164"/>
        <v>40074</v>
      </c>
      <c r="FR44" s="141">
        <f t="shared" si="164"/>
        <v>68606</v>
      </c>
      <c r="FS44" s="141">
        <f t="shared" si="164"/>
        <v>61189</v>
      </c>
      <c r="FT44" s="141">
        <f t="shared" si="164"/>
        <v>129795</v>
      </c>
      <c r="FU44" s="142">
        <f>FO44/FL44%</f>
        <v>5.297323795253028</v>
      </c>
      <c r="FV44" s="142">
        <f>FP44/FM44%</f>
        <v>5.7065899019338495</v>
      </c>
      <c r="FW44" s="142">
        <f>FQ44/FN44%</f>
        <v>5.484908085291594</v>
      </c>
      <c r="FX44" s="142">
        <f>FR44/FL44%</f>
        <v>17.335823139531065</v>
      </c>
      <c r="FY44" s="142">
        <f>FS44/FM44%</f>
        <v>18.27213655203717</v>
      </c>
      <c r="FZ44" s="142">
        <f>FT44/FN44%</f>
        <v>17.764975917812606</v>
      </c>
      <c r="GA44" s="14"/>
      <c r="GB44" s="14"/>
      <c r="GC44" s="14"/>
      <c r="GD44" s="14"/>
      <c r="GE44" s="14"/>
      <c r="GF44" s="14"/>
      <c r="GG44" s="14"/>
      <c r="GH44" s="14"/>
      <c r="GI44" s="14"/>
      <c r="GJ44" s="14"/>
      <c r="GK44" s="14"/>
      <c r="GL44" s="14"/>
      <c r="GM44" s="14"/>
      <c r="GN44" s="14"/>
      <c r="GO44" s="14"/>
      <c r="GP44" s="14"/>
      <c r="GQ44" s="14"/>
      <c r="GR44" s="14"/>
      <c r="GS44" s="14"/>
      <c r="GT44" s="14"/>
      <c r="GU44" s="14"/>
      <c r="GV44" s="14"/>
      <c r="GW44" s="14"/>
      <c r="GX44" s="14"/>
      <c r="GY44" s="14"/>
      <c r="GZ44" s="14"/>
      <c r="HA44" s="14"/>
      <c r="HB44" s="14"/>
      <c r="HC44" s="14"/>
      <c r="HD44" s="14"/>
      <c r="HE44" s="14"/>
      <c r="HF44" s="14"/>
      <c r="HG44" s="14"/>
      <c r="HH44" s="14"/>
      <c r="HI44" s="14"/>
      <c r="HJ44" s="14"/>
      <c r="HK44" s="14"/>
      <c r="HL44" s="14"/>
      <c r="HM44" s="14"/>
      <c r="HN44" s="14"/>
      <c r="HO44" s="14"/>
      <c r="HP44" s="14"/>
      <c r="HQ44" s="14"/>
      <c r="HR44" s="14"/>
      <c r="HS44" s="14"/>
      <c r="HT44" s="14"/>
      <c r="HU44" s="14"/>
      <c r="HV44" s="14"/>
      <c r="HW44" s="14"/>
      <c r="HX44" s="14"/>
      <c r="HY44" s="14"/>
      <c r="HZ44" s="14"/>
      <c r="IA44" s="14"/>
      <c r="IB44" s="14"/>
      <c r="IC44" s="14"/>
      <c r="ID44" s="14"/>
      <c r="IE44" s="14"/>
      <c r="IF44" s="14"/>
      <c r="IG44" s="14"/>
      <c r="IH44" s="14"/>
      <c r="II44" s="14"/>
      <c r="IJ44" s="14"/>
      <c r="IK44" s="14"/>
      <c r="IL44" s="14"/>
      <c r="IM44" s="14"/>
      <c r="IN44" s="14"/>
      <c r="IO44" s="14"/>
      <c r="IP44" s="14"/>
      <c r="IQ44" s="14"/>
      <c r="IR44" s="14"/>
      <c r="IS44" s="14"/>
      <c r="IT44" s="14"/>
      <c r="IU44" s="14"/>
      <c r="IV44" s="14"/>
    </row>
    <row r="45" spans="1:256" s="25" customFormat="1" ht="18.75" customHeight="1">
      <c r="A45" s="23"/>
      <c r="B45" s="24"/>
      <c r="C45" s="173" t="s">
        <v>41</v>
      </c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3"/>
      <c r="R45" s="173" t="s">
        <v>41</v>
      </c>
      <c r="S45" s="173"/>
      <c r="T45" s="173"/>
      <c r="U45" s="173"/>
      <c r="V45" s="173"/>
      <c r="W45" s="173"/>
      <c r="X45" s="173"/>
      <c r="Y45" s="173"/>
      <c r="Z45" s="173"/>
      <c r="AA45" s="173"/>
      <c r="AB45" s="173"/>
      <c r="AC45" s="173"/>
      <c r="AD45" s="173"/>
      <c r="AE45" s="173"/>
      <c r="AF45" s="173"/>
      <c r="AG45" s="173" t="s">
        <v>41</v>
      </c>
      <c r="AH45" s="173"/>
      <c r="AI45" s="173"/>
      <c r="AJ45" s="173"/>
      <c r="AK45" s="173"/>
      <c r="AL45" s="173"/>
      <c r="AM45" s="173"/>
      <c r="AN45" s="173"/>
      <c r="AO45" s="173"/>
      <c r="AP45" s="173"/>
      <c r="AQ45" s="173"/>
      <c r="AR45" s="173"/>
      <c r="AS45" s="173"/>
      <c r="AT45" s="173"/>
      <c r="AU45" s="173"/>
      <c r="AV45" s="173" t="s">
        <v>41</v>
      </c>
      <c r="AW45" s="173"/>
      <c r="AX45" s="173"/>
      <c r="AY45" s="173"/>
      <c r="AZ45" s="173"/>
      <c r="BA45" s="173"/>
      <c r="BB45" s="173"/>
      <c r="BC45" s="173"/>
      <c r="BD45" s="173"/>
      <c r="BE45" s="173"/>
      <c r="BF45" s="173"/>
      <c r="BG45" s="173"/>
      <c r="BH45" s="173"/>
      <c r="BI45" s="173"/>
      <c r="BJ45" s="173"/>
      <c r="BK45" s="173" t="s">
        <v>41</v>
      </c>
      <c r="BL45" s="173"/>
      <c r="BM45" s="173"/>
      <c r="BN45" s="173"/>
      <c r="BO45" s="173"/>
      <c r="BP45" s="173"/>
      <c r="BQ45" s="173"/>
      <c r="BR45" s="173"/>
      <c r="BS45" s="173"/>
      <c r="BT45" s="173"/>
      <c r="BU45" s="173"/>
      <c r="BV45" s="173"/>
      <c r="BW45" s="173"/>
      <c r="BX45" s="173"/>
      <c r="BY45" s="173"/>
      <c r="BZ45" s="173" t="s">
        <v>41</v>
      </c>
      <c r="CA45" s="173"/>
      <c r="CB45" s="173"/>
      <c r="CC45" s="173"/>
      <c r="CD45" s="173"/>
      <c r="CE45" s="173"/>
      <c r="CF45" s="173"/>
      <c r="CG45" s="173"/>
      <c r="CH45" s="173"/>
      <c r="CI45" s="173"/>
      <c r="CJ45" s="173"/>
      <c r="CK45" s="173"/>
      <c r="CL45" s="173"/>
      <c r="CM45" s="173"/>
      <c r="CN45" s="173"/>
      <c r="CO45" s="173" t="s">
        <v>41</v>
      </c>
      <c r="CP45" s="173"/>
      <c r="CQ45" s="173"/>
      <c r="CR45" s="173"/>
      <c r="CS45" s="173"/>
      <c r="CT45" s="173"/>
      <c r="CU45" s="173"/>
      <c r="CV45" s="173"/>
      <c r="CW45" s="173"/>
      <c r="CX45" s="173"/>
      <c r="CY45" s="173"/>
      <c r="CZ45" s="173"/>
      <c r="DA45" s="173"/>
      <c r="DB45" s="173"/>
      <c r="DC45" s="173"/>
      <c r="DD45" s="173" t="s">
        <v>41</v>
      </c>
      <c r="DE45" s="173"/>
      <c r="DF45" s="173"/>
      <c r="DG45" s="173"/>
      <c r="DH45" s="173"/>
      <c r="DI45" s="173"/>
      <c r="DJ45" s="173"/>
      <c r="DK45" s="173"/>
      <c r="DL45" s="173"/>
      <c r="DM45" s="173"/>
      <c r="DN45" s="173"/>
      <c r="DO45" s="173"/>
      <c r="DP45" s="173"/>
      <c r="DQ45" s="173"/>
      <c r="DR45" s="173"/>
      <c r="DS45" s="173" t="s">
        <v>41</v>
      </c>
      <c r="DT45" s="173"/>
      <c r="DU45" s="173"/>
      <c r="DV45" s="173"/>
      <c r="DW45" s="173"/>
      <c r="DX45" s="173"/>
      <c r="DY45" s="173"/>
      <c r="DZ45" s="173"/>
      <c r="EA45" s="173"/>
      <c r="EB45" s="173"/>
      <c r="EC45" s="173"/>
      <c r="ED45" s="173"/>
      <c r="EE45" s="173"/>
      <c r="EF45" s="173"/>
      <c r="EG45" s="173"/>
      <c r="EH45" s="173" t="s">
        <v>41</v>
      </c>
      <c r="EI45" s="173"/>
      <c r="EJ45" s="173"/>
      <c r="EK45" s="173"/>
      <c r="EL45" s="173"/>
      <c r="EM45" s="173"/>
      <c r="EN45" s="173"/>
      <c r="EO45" s="173"/>
      <c r="EP45" s="173"/>
      <c r="EQ45" s="173"/>
      <c r="ER45" s="173"/>
      <c r="ES45" s="173"/>
      <c r="ET45" s="173"/>
      <c r="EU45" s="173"/>
      <c r="EV45" s="173"/>
      <c r="EW45" s="173" t="s">
        <v>41</v>
      </c>
      <c r="EX45" s="173"/>
      <c r="EY45" s="173"/>
      <c r="EZ45" s="173"/>
      <c r="FA45" s="173"/>
      <c r="FB45" s="173"/>
      <c r="FC45" s="173"/>
      <c r="FD45" s="173"/>
      <c r="FE45" s="173"/>
      <c r="FF45" s="173"/>
      <c r="FG45" s="173"/>
      <c r="FH45" s="173"/>
      <c r="FI45" s="173"/>
      <c r="FJ45" s="173"/>
      <c r="FK45" s="173"/>
      <c r="FL45" s="173" t="s">
        <v>41</v>
      </c>
      <c r="FM45" s="173"/>
      <c r="FN45" s="173"/>
      <c r="FO45" s="173"/>
      <c r="FP45" s="173"/>
      <c r="FQ45" s="173"/>
      <c r="FR45" s="173"/>
      <c r="FS45" s="173"/>
      <c r="FT45" s="173"/>
      <c r="FU45" s="173"/>
      <c r="FV45" s="173"/>
      <c r="FW45" s="173"/>
      <c r="FX45" s="173"/>
      <c r="FY45" s="173"/>
      <c r="FZ45" s="173"/>
      <c r="GA45" s="14"/>
      <c r="GB45" s="14"/>
      <c r="GC45" s="14"/>
      <c r="GD45" s="14"/>
      <c r="GE45" s="14"/>
      <c r="GF45" s="14"/>
      <c r="GG45" s="14"/>
      <c r="GH45" s="14"/>
      <c r="GI45" s="14"/>
      <c r="GJ45" s="14"/>
      <c r="GK45" s="14"/>
      <c r="GL45" s="14"/>
      <c r="GM45" s="14"/>
      <c r="GN45" s="14"/>
      <c r="GO45" s="14"/>
      <c r="GP45" s="14"/>
      <c r="GQ45" s="14"/>
      <c r="GR45" s="14"/>
      <c r="GS45" s="14"/>
      <c r="GT45" s="14"/>
      <c r="GU45" s="14"/>
      <c r="GV45" s="14"/>
      <c r="GW45" s="14"/>
      <c r="GX45" s="14"/>
      <c r="GY45" s="14"/>
      <c r="GZ45" s="14"/>
      <c r="HA45" s="14"/>
      <c r="HB45" s="14"/>
      <c r="HC45" s="14"/>
      <c r="HD45" s="14"/>
      <c r="HE45" s="14"/>
      <c r="HF45" s="14"/>
      <c r="HG45" s="14"/>
      <c r="HH45" s="14"/>
      <c r="HI45" s="14"/>
      <c r="HJ45" s="14"/>
      <c r="HK45" s="14"/>
      <c r="HL45" s="14"/>
      <c r="HM45" s="14"/>
      <c r="HN45" s="14"/>
      <c r="HO45" s="14"/>
      <c r="HP45" s="14"/>
      <c r="HQ45" s="14"/>
      <c r="HR45" s="14"/>
      <c r="HS45" s="14"/>
      <c r="HT45" s="14"/>
      <c r="HU45" s="14"/>
      <c r="HV45" s="14"/>
      <c r="HW45" s="14"/>
      <c r="HX45" s="14"/>
      <c r="HY45" s="14"/>
      <c r="HZ45" s="14"/>
      <c r="IA45" s="14"/>
      <c r="IB45" s="14"/>
      <c r="IC45" s="14"/>
      <c r="ID45" s="14"/>
      <c r="IE45" s="14"/>
      <c r="IF45" s="14"/>
      <c r="IG45" s="14"/>
      <c r="IH45" s="14"/>
      <c r="II45" s="14"/>
      <c r="IJ45" s="14"/>
      <c r="IK45" s="14"/>
      <c r="IL45" s="14"/>
      <c r="IM45" s="14"/>
      <c r="IN45" s="14"/>
      <c r="IO45" s="14"/>
      <c r="IP45" s="14"/>
      <c r="IQ45" s="14"/>
      <c r="IR45" s="14"/>
      <c r="IS45" s="14"/>
      <c r="IT45" s="14"/>
      <c r="IU45" s="14"/>
      <c r="IV45" s="14"/>
    </row>
    <row r="46" spans="1:182" ht="15">
      <c r="A46" s="32"/>
      <c r="B46" s="33"/>
      <c r="C46" s="173" t="s">
        <v>30</v>
      </c>
      <c r="D46" s="173"/>
      <c r="E46" s="173"/>
      <c r="F46" s="173"/>
      <c r="G46" s="173"/>
      <c r="H46" s="173"/>
      <c r="I46" s="173"/>
      <c r="J46" s="173"/>
      <c r="K46" s="173"/>
      <c r="L46" s="173"/>
      <c r="M46" s="173"/>
      <c r="N46" s="173"/>
      <c r="O46" s="173"/>
      <c r="P46" s="173"/>
      <c r="Q46" s="173"/>
      <c r="R46" s="173" t="s">
        <v>80</v>
      </c>
      <c r="S46" s="173"/>
      <c r="T46" s="173"/>
      <c r="U46" s="173"/>
      <c r="V46" s="173"/>
      <c r="W46" s="173"/>
      <c r="X46" s="173"/>
      <c r="Y46" s="173"/>
      <c r="Z46" s="173"/>
      <c r="AA46" s="173"/>
      <c r="AB46" s="173"/>
      <c r="AC46" s="173"/>
      <c r="AD46" s="173"/>
      <c r="AE46" s="173"/>
      <c r="AF46" s="173"/>
      <c r="AG46" s="173" t="s">
        <v>30</v>
      </c>
      <c r="AH46" s="173"/>
      <c r="AI46" s="173"/>
      <c r="AJ46" s="173"/>
      <c r="AK46" s="173"/>
      <c r="AL46" s="173"/>
      <c r="AM46" s="173"/>
      <c r="AN46" s="173"/>
      <c r="AO46" s="173"/>
      <c r="AP46" s="173"/>
      <c r="AQ46" s="173"/>
      <c r="AR46" s="173"/>
      <c r="AS46" s="173"/>
      <c r="AT46" s="173"/>
      <c r="AU46" s="173"/>
      <c r="AV46" s="173" t="s">
        <v>30</v>
      </c>
      <c r="AW46" s="173"/>
      <c r="AX46" s="173"/>
      <c r="AY46" s="173"/>
      <c r="AZ46" s="173"/>
      <c r="BA46" s="173"/>
      <c r="BB46" s="173"/>
      <c r="BC46" s="173"/>
      <c r="BD46" s="173"/>
      <c r="BE46" s="173"/>
      <c r="BF46" s="173"/>
      <c r="BG46" s="173"/>
      <c r="BH46" s="173"/>
      <c r="BI46" s="173"/>
      <c r="BJ46" s="173"/>
      <c r="BK46" s="117" t="s">
        <v>80</v>
      </c>
      <c r="BL46" s="117"/>
      <c r="BM46" s="117"/>
      <c r="BN46" s="117"/>
      <c r="BO46" s="117"/>
      <c r="BP46" s="117"/>
      <c r="BQ46" s="117"/>
      <c r="BR46" s="117"/>
      <c r="BS46" s="117"/>
      <c r="BT46" s="117"/>
      <c r="BU46" s="117"/>
      <c r="BV46" s="117"/>
      <c r="BW46" s="117"/>
      <c r="BX46" s="117"/>
      <c r="BY46" s="117"/>
      <c r="BZ46" s="173" t="s">
        <v>30</v>
      </c>
      <c r="CA46" s="173"/>
      <c r="CB46" s="173"/>
      <c r="CC46" s="173"/>
      <c r="CD46" s="173"/>
      <c r="CE46" s="173"/>
      <c r="CF46" s="173"/>
      <c r="CG46" s="173"/>
      <c r="CH46" s="173"/>
      <c r="CI46" s="173"/>
      <c r="CJ46" s="173"/>
      <c r="CK46" s="173"/>
      <c r="CL46" s="173"/>
      <c r="CM46" s="173"/>
      <c r="CN46" s="173"/>
      <c r="CO46" s="173" t="s">
        <v>30</v>
      </c>
      <c r="CP46" s="173"/>
      <c r="CQ46" s="173"/>
      <c r="CR46" s="173"/>
      <c r="CS46" s="173"/>
      <c r="CT46" s="173"/>
      <c r="CU46" s="173"/>
      <c r="CV46" s="173"/>
      <c r="CW46" s="173"/>
      <c r="CX46" s="173"/>
      <c r="CY46" s="173"/>
      <c r="CZ46" s="173"/>
      <c r="DA46" s="173"/>
      <c r="DB46" s="173"/>
      <c r="DC46" s="173"/>
      <c r="DD46" s="117" t="s">
        <v>80</v>
      </c>
      <c r="DE46" s="117"/>
      <c r="DF46" s="117"/>
      <c r="DG46" s="117"/>
      <c r="DH46" s="117"/>
      <c r="DI46" s="117"/>
      <c r="DJ46" s="117"/>
      <c r="DK46" s="117"/>
      <c r="DL46" s="117"/>
      <c r="DM46" s="117"/>
      <c r="DN46" s="117"/>
      <c r="DO46" s="117"/>
      <c r="DP46" s="117"/>
      <c r="DQ46" s="117"/>
      <c r="DR46" s="117"/>
      <c r="DS46" s="173" t="s">
        <v>30</v>
      </c>
      <c r="DT46" s="173"/>
      <c r="DU46" s="173"/>
      <c r="DV46" s="173"/>
      <c r="DW46" s="173"/>
      <c r="DX46" s="173"/>
      <c r="DY46" s="173"/>
      <c r="DZ46" s="173"/>
      <c r="EA46" s="173"/>
      <c r="EB46" s="173"/>
      <c r="EC46" s="173"/>
      <c r="ED46" s="173"/>
      <c r="EE46" s="173"/>
      <c r="EF46" s="173"/>
      <c r="EG46" s="173"/>
      <c r="EH46" s="173" t="s">
        <v>30</v>
      </c>
      <c r="EI46" s="173"/>
      <c r="EJ46" s="173"/>
      <c r="EK46" s="173"/>
      <c r="EL46" s="173"/>
      <c r="EM46" s="173"/>
      <c r="EN46" s="173"/>
      <c r="EO46" s="173"/>
      <c r="EP46" s="173"/>
      <c r="EQ46" s="173"/>
      <c r="ER46" s="173"/>
      <c r="ES46" s="173"/>
      <c r="ET46" s="173"/>
      <c r="EU46" s="173"/>
      <c r="EV46" s="173"/>
      <c r="EW46" s="173" t="s">
        <v>30</v>
      </c>
      <c r="EX46" s="173"/>
      <c r="EY46" s="173"/>
      <c r="EZ46" s="173"/>
      <c r="FA46" s="173"/>
      <c r="FB46" s="173"/>
      <c r="FC46" s="173"/>
      <c r="FD46" s="173"/>
      <c r="FE46" s="173"/>
      <c r="FF46" s="173"/>
      <c r="FG46" s="173"/>
      <c r="FH46" s="173"/>
      <c r="FI46" s="173"/>
      <c r="FJ46" s="173"/>
      <c r="FK46" s="173"/>
      <c r="FL46" s="173" t="s">
        <v>30</v>
      </c>
      <c r="FM46" s="173"/>
      <c r="FN46" s="173"/>
      <c r="FO46" s="173"/>
      <c r="FP46" s="173"/>
      <c r="FQ46" s="173"/>
      <c r="FR46" s="173"/>
      <c r="FS46" s="173"/>
      <c r="FT46" s="173"/>
      <c r="FU46" s="173"/>
      <c r="FV46" s="173"/>
      <c r="FW46" s="173"/>
      <c r="FX46" s="173"/>
      <c r="FY46" s="173"/>
      <c r="FZ46" s="173"/>
    </row>
    <row r="47" spans="3:182" ht="14.25">
      <c r="C47" s="173" t="s">
        <v>80</v>
      </c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  <c r="R47" s="174" t="s">
        <v>81</v>
      </c>
      <c r="S47" s="174"/>
      <c r="T47" s="174"/>
      <c r="U47" s="174"/>
      <c r="V47" s="174"/>
      <c r="W47" s="174"/>
      <c r="X47" s="174"/>
      <c r="Y47" s="174"/>
      <c r="Z47" s="174"/>
      <c r="AA47" s="174"/>
      <c r="AB47" s="174"/>
      <c r="AC47" s="174"/>
      <c r="AD47" s="174"/>
      <c r="AE47" s="174"/>
      <c r="AF47" s="174"/>
      <c r="AG47" s="173" t="s">
        <v>80</v>
      </c>
      <c r="AH47" s="173"/>
      <c r="AI47" s="173"/>
      <c r="AJ47" s="173"/>
      <c r="AK47" s="173"/>
      <c r="AL47" s="173"/>
      <c r="AM47" s="173"/>
      <c r="AN47" s="173"/>
      <c r="AO47" s="173"/>
      <c r="AP47" s="173"/>
      <c r="AQ47" s="173"/>
      <c r="AR47" s="173"/>
      <c r="AS47" s="173"/>
      <c r="AT47" s="173"/>
      <c r="AU47" s="173"/>
      <c r="AV47" s="173" t="s">
        <v>80</v>
      </c>
      <c r="AW47" s="173"/>
      <c r="AX47" s="173"/>
      <c r="AY47" s="173"/>
      <c r="AZ47" s="173"/>
      <c r="BA47" s="173"/>
      <c r="BB47" s="173"/>
      <c r="BC47" s="173"/>
      <c r="BD47" s="173"/>
      <c r="BE47" s="173"/>
      <c r="BF47" s="173"/>
      <c r="BG47" s="173"/>
      <c r="BH47" s="173"/>
      <c r="BI47" s="173"/>
      <c r="BJ47" s="173"/>
      <c r="BK47" s="174" t="s">
        <v>81</v>
      </c>
      <c r="BL47" s="174"/>
      <c r="BM47" s="174"/>
      <c r="BN47" s="174"/>
      <c r="BO47" s="174"/>
      <c r="BP47" s="174"/>
      <c r="BQ47" s="174"/>
      <c r="BR47" s="174"/>
      <c r="BS47" s="174"/>
      <c r="BT47" s="174"/>
      <c r="BU47" s="174"/>
      <c r="BV47" s="174"/>
      <c r="BW47" s="174"/>
      <c r="BX47" s="174"/>
      <c r="BY47" s="174"/>
      <c r="BZ47" s="173" t="s">
        <v>80</v>
      </c>
      <c r="CA47" s="173"/>
      <c r="CB47" s="173"/>
      <c r="CC47" s="173"/>
      <c r="CD47" s="173"/>
      <c r="CE47" s="173"/>
      <c r="CF47" s="173"/>
      <c r="CG47" s="173"/>
      <c r="CH47" s="173"/>
      <c r="CI47" s="173"/>
      <c r="CJ47" s="173"/>
      <c r="CK47" s="173"/>
      <c r="CL47" s="173"/>
      <c r="CM47" s="173"/>
      <c r="CN47" s="173"/>
      <c r="CO47" s="173" t="s">
        <v>80</v>
      </c>
      <c r="CP47" s="173"/>
      <c r="CQ47" s="173"/>
      <c r="CR47" s="173"/>
      <c r="CS47" s="173"/>
      <c r="CT47" s="173"/>
      <c r="CU47" s="173"/>
      <c r="CV47" s="173"/>
      <c r="CW47" s="173"/>
      <c r="CX47" s="173"/>
      <c r="CY47" s="173"/>
      <c r="CZ47" s="173"/>
      <c r="DA47" s="173"/>
      <c r="DB47" s="173"/>
      <c r="DC47" s="173"/>
      <c r="DD47" s="174" t="s">
        <v>81</v>
      </c>
      <c r="DE47" s="174"/>
      <c r="DF47" s="174"/>
      <c r="DG47" s="174"/>
      <c r="DH47" s="174"/>
      <c r="DI47" s="174"/>
      <c r="DJ47" s="174"/>
      <c r="DK47" s="174"/>
      <c r="DL47" s="174"/>
      <c r="DM47" s="174"/>
      <c r="DN47" s="174"/>
      <c r="DO47" s="174"/>
      <c r="DP47" s="174"/>
      <c r="DQ47" s="174"/>
      <c r="DR47" s="174"/>
      <c r="DS47" s="173" t="s">
        <v>80</v>
      </c>
      <c r="DT47" s="173"/>
      <c r="DU47" s="173"/>
      <c r="DV47" s="173"/>
      <c r="DW47" s="173"/>
      <c r="DX47" s="173"/>
      <c r="DY47" s="173"/>
      <c r="DZ47" s="173"/>
      <c r="EA47" s="173"/>
      <c r="EB47" s="173"/>
      <c r="EC47" s="173"/>
      <c r="ED47" s="173"/>
      <c r="EE47" s="173"/>
      <c r="EF47" s="173"/>
      <c r="EG47" s="173"/>
      <c r="EH47" s="173" t="s">
        <v>80</v>
      </c>
      <c r="EI47" s="173"/>
      <c r="EJ47" s="173"/>
      <c r="EK47" s="173"/>
      <c r="EL47" s="173"/>
      <c r="EM47" s="173"/>
      <c r="EN47" s="173"/>
      <c r="EO47" s="173"/>
      <c r="EP47" s="173"/>
      <c r="EQ47" s="173"/>
      <c r="ER47" s="173"/>
      <c r="ES47" s="173"/>
      <c r="ET47" s="173"/>
      <c r="EU47" s="173"/>
      <c r="EV47" s="173"/>
      <c r="EW47" s="173" t="s">
        <v>80</v>
      </c>
      <c r="EX47" s="173"/>
      <c r="EY47" s="173"/>
      <c r="EZ47" s="173"/>
      <c r="FA47" s="173"/>
      <c r="FB47" s="173"/>
      <c r="FC47" s="173"/>
      <c r="FD47" s="173"/>
      <c r="FE47" s="173"/>
      <c r="FF47" s="173"/>
      <c r="FG47" s="173"/>
      <c r="FH47" s="173"/>
      <c r="FI47" s="173"/>
      <c r="FJ47" s="173"/>
      <c r="FK47" s="173"/>
      <c r="FL47" s="173" t="s">
        <v>80</v>
      </c>
      <c r="FM47" s="173"/>
      <c r="FN47" s="173"/>
      <c r="FO47" s="173"/>
      <c r="FP47" s="173"/>
      <c r="FQ47" s="173"/>
      <c r="FR47" s="173"/>
      <c r="FS47" s="173"/>
      <c r="FT47" s="173"/>
      <c r="FU47" s="173"/>
      <c r="FV47" s="173"/>
      <c r="FW47" s="173"/>
      <c r="FX47" s="173"/>
      <c r="FY47" s="173"/>
      <c r="FZ47" s="173"/>
    </row>
    <row r="48" spans="3:182" ht="14.25">
      <c r="C48" s="174" t="s">
        <v>81</v>
      </c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  <c r="Q48" s="174"/>
      <c r="R48" s="175"/>
      <c r="S48" s="175"/>
      <c r="T48" s="175"/>
      <c r="U48" s="175"/>
      <c r="V48" s="175"/>
      <c r="W48" s="175"/>
      <c r="X48" s="175"/>
      <c r="Y48" s="175"/>
      <c r="Z48" s="175"/>
      <c r="AA48" s="175"/>
      <c r="AB48" s="175"/>
      <c r="AC48" s="175"/>
      <c r="AD48" s="175"/>
      <c r="AE48" s="175"/>
      <c r="AF48" s="175"/>
      <c r="AG48" s="174" t="s">
        <v>81</v>
      </c>
      <c r="AH48" s="174"/>
      <c r="AI48" s="174"/>
      <c r="AJ48" s="174"/>
      <c r="AK48" s="174"/>
      <c r="AL48" s="174"/>
      <c r="AM48" s="174"/>
      <c r="AN48" s="174"/>
      <c r="AO48" s="174"/>
      <c r="AP48" s="174"/>
      <c r="AQ48" s="174"/>
      <c r="AR48" s="174"/>
      <c r="AS48" s="174"/>
      <c r="AT48" s="174"/>
      <c r="AU48" s="174"/>
      <c r="AV48" s="174" t="s">
        <v>81</v>
      </c>
      <c r="AW48" s="174"/>
      <c r="AX48" s="174"/>
      <c r="AY48" s="174"/>
      <c r="AZ48" s="174"/>
      <c r="BA48" s="174"/>
      <c r="BB48" s="174"/>
      <c r="BC48" s="174"/>
      <c r="BD48" s="174"/>
      <c r="BE48" s="174"/>
      <c r="BF48" s="174"/>
      <c r="BG48" s="174"/>
      <c r="BH48" s="174"/>
      <c r="BI48" s="174"/>
      <c r="BJ48" s="174"/>
      <c r="BK48" s="174"/>
      <c r="BL48" s="174"/>
      <c r="BM48" s="174"/>
      <c r="BN48" s="174"/>
      <c r="BO48" s="174"/>
      <c r="BP48" s="174"/>
      <c r="BQ48" s="174"/>
      <c r="BR48" s="174"/>
      <c r="BS48" s="174"/>
      <c r="BT48" s="174"/>
      <c r="BU48" s="174"/>
      <c r="BV48" s="174"/>
      <c r="BW48" s="174"/>
      <c r="BX48" s="174"/>
      <c r="BY48" s="174"/>
      <c r="BZ48" s="174" t="s">
        <v>81</v>
      </c>
      <c r="CA48" s="174"/>
      <c r="CB48" s="174"/>
      <c r="CC48" s="174"/>
      <c r="CD48" s="174"/>
      <c r="CE48" s="174"/>
      <c r="CF48" s="174"/>
      <c r="CG48" s="174"/>
      <c r="CH48" s="174"/>
      <c r="CI48" s="174"/>
      <c r="CJ48" s="174"/>
      <c r="CK48" s="174"/>
      <c r="CL48" s="174"/>
      <c r="CM48" s="174"/>
      <c r="CN48" s="174"/>
      <c r="CO48" s="174" t="s">
        <v>81</v>
      </c>
      <c r="CP48" s="174"/>
      <c r="CQ48" s="174"/>
      <c r="CR48" s="174"/>
      <c r="CS48" s="174"/>
      <c r="CT48" s="174"/>
      <c r="CU48" s="174"/>
      <c r="CV48" s="174"/>
      <c r="CW48" s="174"/>
      <c r="CX48" s="174"/>
      <c r="CY48" s="174"/>
      <c r="CZ48" s="174"/>
      <c r="DA48" s="174"/>
      <c r="DB48" s="174"/>
      <c r="DC48" s="174"/>
      <c r="DD48" s="174"/>
      <c r="DE48" s="174"/>
      <c r="DF48" s="174"/>
      <c r="DG48" s="174"/>
      <c r="DH48" s="174"/>
      <c r="DI48" s="174"/>
      <c r="DJ48" s="174"/>
      <c r="DK48" s="174"/>
      <c r="DL48" s="174"/>
      <c r="DM48" s="174"/>
      <c r="DN48" s="174"/>
      <c r="DO48" s="174"/>
      <c r="DP48" s="174"/>
      <c r="DQ48" s="174"/>
      <c r="DR48" s="174"/>
      <c r="DS48" s="174" t="s">
        <v>81</v>
      </c>
      <c r="DT48" s="174"/>
      <c r="DU48" s="174"/>
      <c r="DV48" s="174"/>
      <c r="DW48" s="174"/>
      <c r="DX48" s="174"/>
      <c r="DY48" s="174"/>
      <c r="DZ48" s="174"/>
      <c r="EA48" s="174"/>
      <c r="EB48" s="174"/>
      <c r="EC48" s="174"/>
      <c r="ED48" s="174"/>
      <c r="EE48" s="174"/>
      <c r="EF48" s="174"/>
      <c r="EG48" s="174"/>
      <c r="EH48" s="175" t="s">
        <v>88</v>
      </c>
      <c r="EI48" s="175"/>
      <c r="EJ48" s="175"/>
      <c r="EK48" s="175"/>
      <c r="EL48" s="175"/>
      <c r="EM48" s="175"/>
      <c r="EN48" s="175"/>
      <c r="EO48" s="175"/>
      <c r="EP48" s="175"/>
      <c r="EQ48" s="175"/>
      <c r="ER48" s="175"/>
      <c r="ES48" s="175"/>
      <c r="ET48" s="175"/>
      <c r="EU48" s="175"/>
      <c r="EV48" s="175"/>
      <c r="EW48" s="175" t="s">
        <v>88</v>
      </c>
      <c r="EX48" s="175"/>
      <c r="EY48" s="175"/>
      <c r="EZ48" s="175"/>
      <c r="FA48" s="175"/>
      <c r="FB48" s="175"/>
      <c r="FC48" s="175"/>
      <c r="FD48" s="175"/>
      <c r="FE48" s="175"/>
      <c r="FF48" s="175"/>
      <c r="FG48" s="175"/>
      <c r="FH48" s="175"/>
      <c r="FI48" s="175"/>
      <c r="FJ48" s="175"/>
      <c r="FK48" s="175"/>
      <c r="FL48" s="175" t="s">
        <v>88</v>
      </c>
      <c r="FM48" s="175"/>
      <c r="FN48" s="175"/>
      <c r="FO48" s="175"/>
      <c r="FP48" s="175"/>
      <c r="FQ48" s="175"/>
      <c r="FR48" s="175"/>
      <c r="FS48" s="175"/>
      <c r="FT48" s="175"/>
      <c r="FU48" s="175"/>
      <c r="FV48" s="175"/>
      <c r="FW48" s="175"/>
      <c r="FX48" s="175"/>
      <c r="FY48" s="175"/>
      <c r="FZ48" s="175"/>
    </row>
    <row r="49" spans="138:182" ht="14.25">
      <c r="EH49" s="174" t="s">
        <v>81</v>
      </c>
      <c r="EI49" s="174"/>
      <c r="EJ49" s="174"/>
      <c r="EK49" s="174"/>
      <c r="EL49" s="174"/>
      <c r="EM49" s="174"/>
      <c r="EN49" s="174"/>
      <c r="EO49" s="174"/>
      <c r="EP49" s="174"/>
      <c r="EQ49" s="174"/>
      <c r="ER49" s="174"/>
      <c r="ES49" s="174"/>
      <c r="ET49" s="174"/>
      <c r="EU49" s="174"/>
      <c r="EV49" s="174"/>
      <c r="EW49" s="174" t="s">
        <v>81</v>
      </c>
      <c r="EX49" s="174"/>
      <c r="EY49" s="174"/>
      <c r="EZ49" s="174"/>
      <c r="FA49" s="174"/>
      <c r="FB49" s="174"/>
      <c r="FC49" s="174"/>
      <c r="FD49" s="174"/>
      <c r="FE49" s="174"/>
      <c r="FF49" s="174"/>
      <c r="FG49" s="174"/>
      <c r="FH49" s="174"/>
      <c r="FI49" s="174"/>
      <c r="FJ49" s="174"/>
      <c r="FK49" s="174"/>
      <c r="FL49" s="174" t="s">
        <v>81</v>
      </c>
      <c r="FM49" s="174"/>
      <c r="FN49" s="174"/>
      <c r="FO49" s="174"/>
      <c r="FP49" s="174"/>
      <c r="FQ49" s="174"/>
      <c r="FR49" s="174"/>
      <c r="FS49" s="174"/>
      <c r="FT49" s="174"/>
      <c r="FU49" s="174"/>
      <c r="FV49" s="174"/>
      <c r="FW49" s="174"/>
      <c r="FX49" s="174"/>
      <c r="FY49" s="174"/>
      <c r="FZ49" s="174"/>
    </row>
  </sheetData>
  <sheetProtection/>
  <protectedRanges>
    <protectedRange sqref="C10:D10" name="Range1"/>
    <protectedRange sqref="C12:D22 C33:D40 C24:D30" name="Range1_1"/>
    <protectedRange sqref="C32:D32" name="Range1_1_1"/>
    <protectedRange sqref="C23:D23" name="Range1_1_2"/>
    <protectedRange sqref="C31:D31" name="Range1_1_3"/>
  </protectedRanges>
  <mergeCells count="176">
    <mergeCell ref="EW45:FK45"/>
    <mergeCell ref="EW46:FK46"/>
    <mergeCell ref="EW47:FK47"/>
    <mergeCell ref="EW48:FK48"/>
    <mergeCell ref="EW49:FK49"/>
    <mergeCell ref="FL45:FZ45"/>
    <mergeCell ref="FL46:FZ46"/>
    <mergeCell ref="FL47:FZ47"/>
    <mergeCell ref="FL48:FZ48"/>
    <mergeCell ref="FL49:FZ49"/>
    <mergeCell ref="DS47:EG47"/>
    <mergeCell ref="DS48:EG48"/>
    <mergeCell ref="EH45:EV45"/>
    <mergeCell ref="EH46:EV46"/>
    <mergeCell ref="EH47:EV47"/>
    <mergeCell ref="EH48:EV48"/>
    <mergeCell ref="EH49:EV49"/>
    <mergeCell ref="CO45:DC45"/>
    <mergeCell ref="CO46:DC46"/>
    <mergeCell ref="CO47:DC47"/>
    <mergeCell ref="CO48:DC48"/>
    <mergeCell ref="DD45:DR45"/>
    <mergeCell ref="DD47:DR47"/>
    <mergeCell ref="DD48:DR48"/>
    <mergeCell ref="DS45:EG45"/>
    <mergeCell ref="DS46:EG46"/>
    <mergeCell ref="BK45:BY45"/>
    <mergeCell ref="BK47:BY47"/>
    <mergeCell ref="BK48:BY48"/>
    <mergeCell ref="BZ45:CN45"/>
    <mergeCell ref="BZ46:CN46"/>
    <mergeCell ref="BZ47:CN47"/>
    <mergeCell ref="BZ48:CN48"/>
    <mergeCell ref="AG47:AU47"/>
    <mergeCell ref="AG48:AU48"/>
    <mergeCell ref="AV45:BJ45"/>
    <mergeCell ref="AV46:BJ46"/>
    <mergeCell ref="AV47:BJ47"/>
    <mergeCell ref="AV48:BJ48"/>
    <mergeCell ref="C47:Q47"/>
    <mergeCell ref="C48:Q48"/>
    <mergeCell ref="R45:AF45"/>
    <mergeCell ref="R46:AF46"/>
    <mergeCell ref="R48:AF48"/>
    <mergeCell ref="R47:AF47"/>
    <mergeCell ref="A44:B44"/>
    <mergeCell ref="R11:AF11"/>
    <mergeCell ref="AG11:AU11"/>
    <mergeCell ref="AV11:BJ11"/>
    <mergeCell ref="C45:Q45"/>
    <mergeCell ref="C46:Q46"/>
    <mergeCell ref="AG45:AU45"/>
    <mergeCell ref="AG46:AU46"/>
    <mergeCell ref="BK11:BY11"/>
    <mergeCell ref="BZ11:CN11"/>
    <mergeCell ref="CO11:DC11"/>
    <mergeCell ref="DD11:DR11"/>
    <mergeCell ref="DS11:EG11"/>
    <mergeCell ref="CO8:DC8"/>
    <mergeCell ref="DD8:DR8"/>
    <mergeCell ref="DS8:EG8"/>
    <mergeCell ref="DV5:DX5"/>
    <mergeCell ref="CO4:CQ5"/>
    <mergeCell ref="CR4:CZ4"/>
    <mergeCell ref="DV4:ED4"/>
    <mergeCell ref="CR5:CT5"/>
    <mergeCell ref="CU5:CW5"/>
    <mergeCell ref="CX5:CZ5"/>
    <mergeCell ref="DY5:EA5"/>
    <mergeCell ref="DP3:DR5"/>
    <mergeCell ref="DG4:DO4"/>
    <mergeCell ref="DS3:ED3"/>
    <mergeCell ref="EE3:EG5"/>
    <mergeCell ref="A8:B8"/>
    <mergeCell ref="C8:Q8"/>
    <mergeCell ref="R8:AF8"/>
    <mergeCell ref="AG8:AU8"/>
    <mergeCell ref="BK8:BY8"/>
    <mergeCell ref="BZ8:CN8"/>
    <mergeCell ref="DJ5:DL5"/>
    <mergeCell ref="DM5:DO5"/>
    <mergeCell ref="CF5:CH5"/>
    <mergeCell ref="CI5:CK5"/>
    <mergeCell ref="CC5:CE5"/>
    <mergeCell ref="BW3:BY5"/>
    <mergeCell ref="CC4:CK4"/>
    <mergeCell ref="BK3:BV3"/>
    <mergeCell ref="AY4:BG4"/>
    <mergeCell ref="AV8:BJ8"/>
    <mergeCell ref="AY5:BA5"/>
    <mergeCell ref="BZ4:CB5"/>
    <mergeCell ref="BQ5:BS5"/>
    <mergeCell ref="BT5:BV5"/>
    <mergeCell ref="DD3:DO3"/>
    <mergeCell ref="DS4:DU5"/>
    <mergeCell ref="DD4:DF5"/>
    <mergeCell ref="DG5:DI5"/>
    <mergeCell ref="AJ5:AL5"/>
    <mergeCell ref="AG4:AI5"/>
    <mergeCell ref="BN5:BP5"/>
    <mergeCell ref="BN4:BV4"/>
    <mergeCell ref="BK4:BM5"/>
    <mergeCell ref="BH3:BJ5"/>
    <mergeCell ref="EB5:ED5"/>
    <mergeCell ref="BK2:BY2"/>
    <mergeCell ref="BZ2:CN2"/>
    <mergeCell ref="DS2:EG2"/>
    <mergeCell ref="CO2:DC2"/>
    <mergeCell ref="DD2:DR2"/>
    <mergeCell ref="BZ3:CK3"/>
    <mergeCell ref="CL3:CN5"/>
    <mergeCell ref="CO3:CZ3"/>
    <mergeCell ref="DA3:DC5"/>
    <mergeCell ref="A3:A6"/>
    <mergeCell ref="B3:B6"/>
    <mergeCell ref="C3:N3"/>
    <mergeCell ref="O3:Q5"/>
    <mergeCell ref="R3:AC3"/>
    <mergeCell ref="AD3:AF5"/>
    <mergeCell ref="C4:E5"/>
    <mergeCell ref="AA5:AC5"/>
    <mergeCell ref="C2:Q2"/>
    <mergeCell ref="R2:AF2"/>
    <mergeCell ref="F5:H5"/>
    <mergeCell ref="I5:K5"/>
    <mergeCell ref="L5:N5"/>
    <mergeCell ref="U5:W5"/>
    <mergeCell ref="F4:N4"/>
    <mergeCell ref="R4:T5"/>
    <mergeCell ref="U4:AC4"/>
    <mergeCell ref="X5:Z5"/>
    <mergeCell ref="AV2:BJ2"/>
    <mergeCell ref="BE5:BG5"/>
    <mergeCell ref="AJ4:AR4"/>
    <mergeCell ref="AM5:AO5"/>
    <mergeCell ref="AP5:AR5"/>
    <mergeCell ref="AV3:BG3"/>
    <mergeCell ref="AG3:AR3"/>
    <mergeCell ref="AV4:AX5"/>
    <mergeCell ref="AS3:AU5"/>
    <mergeCell ref="BB5:BD5"/>
    <mergeCell ref="R1:AF1"/>
    <mergeCell ref="AG1:AU1"/>
    <mergeCell ref="AV1:BJ1"/>
    <mergeCell ref="BK1:BY1"/>
    <mergeCell ref="EK3:EP4"/>
    <mergeCell ref="BZ1:CN1"/>
    <mergeCell ref="CO1:DC1"/>
    <mergeCell ref="DD1:DR1"/>
    <mergeCell ref="DS1:EG1"/>
    <mergeCell ref="AG2:AU2"/>
    <mergeCell ref="FL8:FZ8"/>
    <mergeCell ref="EW8:FK8"/>
    <mergeCell ref="EH8:EV8"/>
    <mergeCell ref="FL2:FZ2"/>
    <mergeCell ref="EW2:FK2"/>
    <mergeCell ref="FU5:FW5"/>
    <mergeCell ref="FX5:FZ5"/>
    <mergeCell ref="FU3:FZ4"/>
    <mergeCell ref="FR5:FT5"/>
    <mergeCell ref="FO3:FT4"/>
    <mergeCell ref="FO5:FQ5"/>
    <mergeCell ref="FF3:FK4"/>
    <mergeCell ref="FF5:FH5"/>
    <mergeCell ref="FI5:FK5"/>
    <mergeCell ref="EQ5:ES5"/>
    <mergeCell ref="ET5:EV5"/>
    <mergeCell ref="EZ5:FB5"/>
    <mergeCell ref="FL3:FN5"/>
    <mergeCell ref="EH3:EJ5"/>
    <mergeCell ref="EK5:EM5"/>
    <mergeCell ref="EN5:EP5"/>
    <mergeCell ref="EQ3:EV4"/>
    <mergeCell ref="EW3:EY5"/>
    <mergeCell ref="EZ3:FE4"/>
    <mergeCell ref="FC5:FE5"/>
  </mergeCells>
  <printOptions horizontalCentered="1"/>
  <pageMargins left="0" right="0" top="0.03937007874015748" bottom="0" header="0.31496062992125984" footer="0.5511811023622047"/>
  <pageSetup firstPageNumber="1" useFirstPageNumber="1" orientation="landscape" paperSize="9" scale="75" r:id="rId1"/>
  <headerFooter alignWithMargins="0">
    <oddFooter>&amp;C&amp;"Cambria,Regular"&amp;9X-&amp;P</oddFooter>
  </headerFooter>
  <rowBreaks count="1" manualBreakCount="1">
    <brk id="26" max="241" man="1"/>
  </rowBreaks>
  <colBreaks count="11" manualBreakCount="11">
    <brk id="17" max="48" man="1"/>
    <brk id="32" max="48" man="1"/>
    <brk id="47" max="48" man="1"/>
    <brk id="62" max="48" man="1"/>
    <brk id="77" max="48" man="1"/>
    <brk id="92" max="48" man="1"/>
    <brk id="107" max="48" man="1"/>
    <brk id="122" max="48" man="1"/>
    <brk id="137" max="48" man="1"/>
    <brk id="152" max="48" man="1"/>
    <brk id="167" max="4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203"/>
  <sheetViews>
    <sheetView view="pageBreakPreview" zoomScaleSheetLayoutView="10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8" sqref="C8"/>
    </sheetView>
  </sheetViews>
  <sheetFormatPr defaultColWidth="9.140625" defaultRowHeight="12.75"/>
  <cols>
    <col min="1" max="1" width="4.28125" style="0" customWidth="1"/>
    <col min="2" max="2" width="31.421875" style="0" customWidth="1"/>
    <col min="3" max="19" width="8.7109375" style="0" customWidth="1"/>
    <col min="20" max="20" width="10.140625" style="0" customWidth="1"/>
    <col min="21" max="21" width="8.8515625" style="14" customWidth="1"/>
    <col min="22" max="22" width="9.00390625" style="14" bestFit="1" customWidth="1"/>
    <col min="23" max="23" width="8.8515625" style="14" customWidth="1"/>
    <col min="24" max="24" width="8.140625" style="14" customWidth="1"/>
    <col min="25" max="25" width="6.8515625" style="14" customWidth="1"/>
    <col min="26" max="27" width="8.140625" style="14" customWidth="1"/>
    <col min="28" max="28" width="7.7109375" style="14" bestFit="1" customWidth="1"/>
    <col min="29" max="29" width="8.140625" style="14" customWidth="1"/>
    <col min="30" max="30" width="6.57421875" style="14" customWidth="1"/>
    <col min="31" max="35" width="6.8515625" style="14" customWidth="1"/>
    <col min="36" max="36" width="8.8515625" style="14" customWidth="1"/>
    <col min="37" max="37" width="8.140625" style="14" customWidth="1"/>
    <col min="38" max="38" width="8.8515625" style="14" customWidth="1"/>
    <col min="39" max="39" width="6.421875" style="14" customWidth="1"/>
    <col min="40" max="40" width="6.28125" style="14" customWidth="1"/>
    <col min="41" max="41" width="5.7109375" style="14" customWidth="1"/>
    <col min="42" max="42" width="6.421875" style="14" customWidth="1"/>
    <col min="43" max="43" width="7.00390625" style="14" customWidth="1"/>
    <col min="44" max="44" width="6.421875" style="14" customWidth="1"/>
    <col min="45" max="47" width="6.8515625" style="14" customWidth="1"/>
    <col min="48" max="48" width="7.140625" style="14" customWidth="1"/>
    <col min="49" max="50" width="6.8515625" style="14" customWidth="1"/>
    <col min="51" max="51" width="8.8515625" style="14" customWidth="1"/>
    <col min="52" max="52" width="8.140625" style="14" customWidth="1"/>
    <col min="53" max="53" width="8.8515625" style="14" customWidth="1"/>
    <col min="54" max="54" width="8.140625" style="14" customWidth="1"/>
    <col min="55" max="55" width="6.8515625" style="14" customWidth="1"/>
    <col min="56" max="57" width="8.140625" style="14" customWidth="1"/>
    <col min="58" max="58" width="7.00390625" style="14" customWidth="1"/>
    <col min="59" max="59" width="8.140625" style="14" customWidth="1"/>
    <col min="60" max="65" width="6.8515625" style="14" customWidth="1"/>
    <col min="66" max="66" width="8.8515625" style="14" hidden="1" customWidth="1"/>
    <col min="67" max="67" width="8.140625" style="14" hidden="1" customWidth="1"/>
    <col min="68" max="68" width="8.8515625" style="14" hidden="1" customWidth="1"/>
    <col min="69" max="69" width="8.140625" style="14" hidden="1" customWidth="1"/>
    <col min="70" max="70" width="6.8515625" style="14" hidden="1" customWidth="1"/>
    <col min="71" max="72" width="8.140625" style="14" hidden="1" customWidth="1"/>
    <col min="73" max="73" width="7.00390625" style="14" hidden="1" customWidth="1"/>
    <col min="74" max="74" width="8.140625" style="14" hidden="1" customWidth="1"/>
    <col min="75" max="80" width="6.8515625" style="14" hidden="1" customWidth="1"/>
  </cols>
  <sheetData>
    <row r="1" spans="3:80" ht="23.25" customHeight="1">
      <c r="C1" s="37" t="s">
        <v>42</v>
      </c>
      <c r="O1" s="37"/>
      <c r="U1" s="37" t="s">
        <v>42</v>
      </c>
      <c r="V1" s="37"/>
      <c r="W1" s="37"/>
      <c r="AI1" s="37"/>
      <c r="AJ1" s="37" t="s">
        <v>42</v>
      </c>
      <c r="AK1" s="37"/>
      <c r="AL1" s="37"/>
      <c r="AX1" s="37"/>
      <c r="AY1" s="37" t="s">
        <v>42</v>
      </c>
      <c r="AZ1" s="37"/>
      <c r="BA1" s="37"/>
      <c r="BM1" s="37"/>
      <c r="BN1" s="37" t="s">
        <v>42</v>
      </c>
      <c r="BO1" s="37"/>
      <c r="BP1" s="37"/>
      <c r="CB1" s="37"/>
    </row>
    <row r="2" spans="1:80" s="1" customFormat="1" ht="30" customHeight="1">
      <c r="A2" s="36"/>
      <c r="B2" s="36"/>
      <c r="C2" s="41" t="s">
        <v>75</v>
      </c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3" t="s">
        <v>76</v>
      </c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3" t="s">
        <v>77</v>
      </c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3" t="s">
        <v>78</v>
      </c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3" t="s">
        <v>39</v>
      </c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</row>
    <row r="3" spans="1:80" s="2" customFormat="1" ht="19.5" customHeight="1">
      <c r="A3" s="168" t="s">
        <v>20</v>
      </c>
      <c r="B3" s="168" t="s">
        <v>0</v>
      </c>
      <c r="C3" s="176" t="s">
        <v>1</v>
      </c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6" t="s">
        <v>1</v>
      </c>
      <c r="P3" s="177"/>
      <c r="Q3" s="177"/>
      <c r="R3" s="177"/>
      <c r="S3" s="177"/>
      <c r="T3" s="177"/>
      <c r="U3" s="149" t="s">
        <v>34</v>
      </c>
      <c r="V3" s="150"/>
      <c r="W3" s="151"/>
      <c r="X3" s="149" t="s">
        <v>35</v>
      </c>
      <c r="Y3" s="150"/>
      <c r="Z3" s="150"/>
      <c r="AA3" s="150"/>
      <c r="AB3" s="150"/>
      <c r="AC3" s="151"/>
      <c r="AD3" s="149" t="s">
        <v>33</v>
      </c>
      <c r="AE3" s="150"/>
      <c r="AF3" s="150"/>
      <c r="AG3" s="150"/>
      <c r="AH3" s="150"/>
      <c r="AI3" s="151"/>
      <c r="AJ3" s="149" t="s">
        <v>34</v>
      </c>
      <c r="AK3" s="150"/>
      <c r="AL3" s="151"/>
      <c r="AM3" s="149" t="s">
        <v>35</v>
      </c>
      <c r="AN3" s="150"/>
      <c r="AO3" s="150"/>
      <c r="AP3" s="150"/>
      <c r="AQ3" s="150"/>
      <c r="AR3" s="151"/>
      <c r="AS3" s="149" t="s">
        <v>33</v>
      </c>
      <c r="AT3" s="150"/>
      <c r="AU3" s="150"/>
      <c r="AV3" s="150"/>
      <c r="AW3" s="150"/>
      <c r="AX3" s="151"/>
      <c r="AY3" s="149" t="s">
        <v>34</v>
      </c>
      <c r="AZ3" s="150"/>
      <c r="BA3" s="151"/>
      <c r="BB3" s="149" t="s">
        <v>35</v>
      </c>
      <c r="BC3" s="150"/>
      <c r="BD3" s="150"/>
      <c r="BE3" s="150"/>
      <c r="BF3" s="150"/>
      <c r="BG3" s="151"/>
      <c r="BH3" s="149" t="s">
        <v>33</v>
      </c>
      <c r="BI3" s="150"/>
      <c r="BJ3" s="150"/>
      <c r="BK3" s="150"/>
      <c r="BL3" s="150"/>
      <c r="BM3" s="151"/>
      <c r="BN3" s="149" t="s">
        <v>34</v>
      </c>
      <c r="BO3" s="150"/>
      <c r="BP3" s="151"/>
      <c r="BQ3" s="149" t="s">
        <v>35</v>
      </c>
      <c r="BR3" s="150"/>
      <c r="BS3" s="150"/>
      <c r="BT3" s="150"/>
      <c r="BU3" s="150"/>
      <c r="BV3" s="151"/>
      <c r="BW3" s="149" t="s">
        <v>33</v>
      </c>
      <c r="BX3" s="150"/>
      <c r="BY3" s="150"/>
      <c r="BZ3" s="150"/>
      <c r="CA3" s="150"/>
      <c r="CB3" s="151"/>
    </row>
    <row r="4" spans="1:80" s="2" customFormat="1" ht="19.5" customHeight="1">
      <c r="A4" s="168"/>
      <c r="B4" s="168"/>
      <c r="C4" s="168" t="s">
        <v>26</v>
      </c>
      <c r="D4" s="168"/>
      <c r="E4" s="168"/>
      <c r="F4" s="168"/>
      <c r="G4" s="168"/>
      <c r="H4" s="168"/>
      <c r="I4" s="168" t="s">
        <v>27</v>
      </c>
      <c r="J4" s="168"/>
      <c r="K4" s="168"/>
      <c r="L4" s="168"/>
      <c r="M4" s="168"/>
      <c r="N4" s="168"/>
      <c r="O4" s="168" t="s">
        <v>28</v>
      </c>
      <c r="P4" s="168"/>
      <c r="Q4" s="168"/>
      <c r="R4" s="168"/>
      <c r="S4" s="168"/>
      <c r="T4" s="168"/>
      <c r="U4" s="152"/>
      <c r="V4" s="153"/>
      <c r="W4" s="154"/>
      <c r="X4" s="155"/>
      <c r="Y4" s="156"/>
      <c r="Z4" s="156"/>
      <c r="AA4" s="156"/>
      <c r="AB4" s="156"/>
      <c r="AC4" s="157"/>
      <c r="AD4" s="155"/>
      <c r="AE4" s="156"/>
      <c r="AF4" s="156"/>
      <c r="AG4" s="156"/>
      <c r="AH4" s="156"/>
      <c r="AI4" s="157"/>
      <c r="AJ4" s="152"/>
      <c r="AK4" s="153"/>
      <c r="AL4" s="154"/>
      <c r="AM4" s="155"/>
      <c r="AN4" s="156"/>
      <c r="AO4" s="156"/>
      <c r="AP4" s="156"/>
      <c r="AQ4" s="156"/>
      <c r="AR4" s="157"/>
      <c r="AS4" s="155"/>
      <c r="AT4" s="156"/>
      <c r="AU4" s="156"/>
      <c r="AV4" s="156"/>
      <c r="AW4" s="156"/>
      <c r="AX4" s="157"/>
      <c r="AY4" s="152"/>
      <c r="AZ4" s="153"/>
      <c r="BA4" s="154"/>
      <c r="BB4" s="155"/>
      <c r="BC4" s="156"/>
      <c r="BD4" s="156"/>
      <c r="BE4" s="156"/>
      <c r="BF4" s="156"/>
      <c r="BG4" s="157"/>
      <c r="BH4" s="155"/>
      <c r="BI4" s="156"/>
      <c r="BJ4" s="156"/>
      <c r="BK4" s="156"/>
      <c r="BL4" s="156"/>
      <c r="BM4" s="157"/>
      <c r="BN4" s="152"/>
      <c r="BO4" s="153"/>
      <c r="BP4" s="154"/>
      <c r="BQ4" s="155"/>
      <c r="BR4" s="156"/>
      <c r="BS4" s="156"/>
      <c r="BT4" s="156"/>
      <c r="BU4" s="156"/>
      <c r="BV4" s="157"/>
      <c r="BW4" s="155"/>
      <c r="BX4" s="156"/>
      <c r="BY4" s="156"/>
      <c r="BZ4" s="156"/>
      <c r="CA4" s="156"/>
      <c r="CB4" s="157"/>
    </row>
    <row r="5" spans="1:80" s="2" customFormat="1" ht="22.5" customHeight="1">
      <c r="A5" s="168"/>
      <c r="B5" s="168"/>
      <c r="C5" s="168" t="s">
        <v>2</v>
      </c>
      <c r="D5" s="168"/>
      <c r="E5" s="168"/>
      <c r="F5" s="168" t="s">
        <v>3</v>
      </c>
      <c r="G5" s="168"/>
      <c r="H5" s="168"/>
      <c r="I5" s="168" t="s">
        <v>2</v>
      </c>
      <c r="J5" s="168"/>
      <c r="K5" s="168"/>
      <c r="L5" s="168" t="s">
        <v>3</v>
      </c>
      <c r="M5" s="168"/>
      <c r="N5" s="168"/>
      <c r="O5" s="168" t="s">
        <v>2</v>
      </c>
      <c r="P5" s="168"/>
      <c r="Q5" s="168"/>
      <c r="R5" s="168" t="s">
        <v>3</v>
      </c>
      <c r="S5" s="168"/>
      <c r="T5" s="168"/>
      <c r="U5" s="155"/>
      <c r="V5" s="156"/>
      <c r="W5" s="157"/>
      <c r="X5" s="158" t="s">
        <v>36</v>
      </c>
      <c r="Y5" s="159"/>
      <c r="Z5" s="160"/>
      <c r="AA5" s="158" t="s">
        <v>37</v>
      </c>
      <c r="AB5" s="159"/>
      <c r="AC5" s="160"/>
      <c r="AD5" s="158" t="s">
        <v>36</v>
      </c>
      <c r="AE5" s="159"/>
      <c r="AF5" s="160"/>
      <c r="AG5" s="158" t="s">
        <v>37</v>
      </c>
      <c r="AH5" s="159"/>
      <c r="AI5" s="160"/>
      <c r="AJ5" s="155"/>
      <c r="AK5" s="156"/>
      <c r="AL5" s="157"/>
      <c r="AM5" s="158" t="s">
        <v>36</v>
      </c>
      <c r="AN5" s="159"/>
      <c r="AO5" s="160"/>
      <c r="AP5" s="158" t="s">
        <v>37</v>
      </c>
      <c r="AQ5" s="159"/>
      <c r="AR5" s="160"/>
      <c r="AS5" s="158" t="s">
        <v>36</v>
      </c>
      <c r="AT5" s="159"/>
      <c r="AU5" s="160"/>
      <c r="AV5" s="158" t="s">
        <v>37</v>
      </c>
      <c r="AW5" s="159"/>
      <c r="AX5" s="160"/>
      <c r="AY5" s="155"/>
      <c r="AZ5" s="156"/>
      <c r="BA5" s="157"/>
      <c r="BB5" s="158" t="s">
        <v>36</v>
      </c>
      <c r="BC5" s="159"/>
      <c r="BD5" s="160"/>
      <c r="BE5" s="158" t="s">
        <v>37</v>
      </c>
      <c r="BF5" s="159"/>
      <c r="BG5" s="160"/>
      <c r="BH5" s="158" t="s">
        <v>36</v>
      </c>
      <c r="BI5" s="159"/>
      <c r="BJ5" s="160"/>
      <c r="BK5" s="158" t="s">
        <v>37</v>
      </c>
      <c r="BL5" s="159"/>
      <c r="BM5" s="160"/>
      <c r="BN5" s="155"/>
      <c r="BO5" s="156"/>
      <c r="BP5" s="157"/>
      <c r="BQ5" s="158" t="s">
        <v>36</v>
      </c>
      <c r="BR5" s="159"/>
      <c r="BS5" s="160"/>
      <c r="BT5" s="158" t="s">
        <v>37</v>
      </c>
      <c r="BU5" s="159"/>
      <c r="BV5" s="160"/>
      <c r="BW5" s="158" t="s">
        <v>36</v>
      </c>
      <c r="BX5" s="159"/>
      <c r="BY5" s="160"/>
      <c r="BZ5" s="158" t="s">
        <v>37</v>
      </c>
      <c r="CA5" s="159"/>
      <c r="CB5" s="160"/>
    </row>
    <row r="6" spans="1:80" s="2" customFormat="1" ht="28.5" customHeight="1">
      <c r="A6" s="168"/>
      <c r="B6" s="168"/>
      <c r="C6" s="27" t="s">
        <v>5</v>
      </c>
      <c r="D6" s="27" t="s">
        <v>6</v>
      </c>
      <c r="E6" s="27" t="s">
        <v>7</v>
      </c>
      <c r="F6" s="27" t="s">
        <v>5</v>
      </c>
      <c r="G6" s="27" t="s">
        <v>6</v>
      </c>
      <c r="H6" s="27" t="s">
        <v>7</v>
      </c>
      <c r="I6" s="27" t="s">
        <v>5</v>
      </c>
      <c r="J6" s="27" t="s">
        <v>6</v>
      </c>
      <c r="K6" s="27" t="s">
        <v>7</v>
      </c>
      <c r="L6" s="27" t="s">
        <v>5</v>
      </c>
      <c r="M6" s="27" t="s">
        <v>6</v>
      </c>
      <c r="N6" s="27" t="s">
        <v>7</v>
      </c>
      <c r="O6" s="27" t="s">
        <v>5</v>
      </c>
      <c r="P6" s="27" t="s">
        <v>6</v>
      </c>
      <c r="Q6" s="27" t="s">
        <v>7</v>
      </c>
      <c r="R6" s="27" t="s">
        <v>5</v>
      </c>
      <c r="S6" s="27" t="s">
        <v>6</v>
      </c>
      <c r="T6" s="27" t="s">
        <v>7</v>
      </c>
      <c r="U6" s="18" t="s">
        <v>5</v>
      </c>
      <c r="V6" s="18" t="s">
        <v>6</v>
      </c>
      <c r="W6" s="18" t="s">
        <v>7</v>
      </c>
      <c r="X6" s="18" t="s">
        <v>5</v>
      </c>
      <c r="Y6" s="18" t="s">
        <v>6</v>
      </c>
      <c r="Z6" s="18" t="s">
        <v>7</v>
      </c>
      <c r="AA6" s="18" t="s">
        <v>5</v>
      </c>
      <c r="AB6" s="18" t="s">
        <v>6</v>
      </c>
      <c r="AC6" s="18" t="s">
        <v>7</v>
      </c>
      <c r="AD6" s="18" t="s">
        <v>5</v>
      </c>
      <c r="AE6" s="18" t="s">
        <v>6</v>
      </c>
      <c r="AF6" s="18" t="s">
        <v>7</v>
      </c>
      <c r="AG6" s="18" t="s">
        <v>5</v>
      </c>
      <c r="AH6" s="18" t="s">
        <v>6</v>
      </c>
      <c r="AI6" s="18" t="s">
        <v>7</v>
      </c>
      <c r="AJ6" s="18" t="s">
        <v>5</v>
      </c>
      <c r="AK6" s="18" t="s">
        <v>6</v>
      </c>
      <c r="AL6" s="18" t="s">
        <v>7</v>
      </c>
      <c r="AM6" s="18" t="s">
        <v>5</v>
      </c>
      <c r="AN6" s="18" t="s">
        <v>6</v>
      </c>
      <c r="AO6" s="18" t="s">
        <v>7</v>
      </c>
      <c r="AP6" s="18" t="s">
        <v>5</v>
      </c>
      <c r="AQ6" s="18" t="s">
        <v>6</v>
      </c>
      <c r="AR6" s="18" t="s">
        <v>7</v>
      </c>
      <c r="AS6" s="18" t="s">
        <v>5</v>
      </c>
      <c r="AT6" s="18" t="s">
        <v>6</v>
      </c>
      <c r="AU6" s="18" t="s">
        <v>7</v>
      </c>
      <c r="AV6" s="18" t="s">
        <v>5</v>
      </c>
      <c r="AW6" s="18" t="s">
        <v>6</v>
      </c>
      <c r="AX6" s="18" t="s">
        <v>7</v>
      </c>
      <c r="AY6" s="18" t="s">
        <v>5</v>
      </c>
      <c r="AZ6" s="18" t="s">
        <v>6</v>
      </c>
      <c r="BA6" s="18" t="s">
        <v>7</v>
      </c>
      <c r="BB6" s="18" t="s">
        <v>5</v>
      </c>
      <c r="BC6" s="18" t="s">
        <v>6</v>
      </c>
      <c r="BD6" s="18" t="s">
        <v>7</v>
      </c>
      <c r="BE6" s="18" t="s">
        <v>5</v>
      </c>
      <c r="BF6" s="18" t="s">
        <v>6</v>
      </c>
      <c r="BG6" s="18" t="s">
        <v>7</v>
      </c>
      <c r="BH6" s="18" t="s">
        <v>5</v>
      </c>
      <c r="BI6" s="18" t="s">
        <v>6</v>
      </c>
      <c r="BJ6" s="18" t="s">
        <v>7</v>
      </c>
      <c r="BK6" s="18" t="s">
        <v>5</v>
      </c>
      <c r="BL6" s="18" t="s">
        <v>6</v>
      </c>
      <c r="BM6" s="18" t="s">
        <v>7</v>
      </c>
      <c r="BN6" s="18" t="s">
        <v>5</v>
      </c>
      <c r="BO6" s="18" t="s">
        <v>6</v>
      </c>
      <c r="BP6" s="18" t="s">
        <v>7</v>
      </c>
      <c r="BQ6" s="18" t="s">
        <v>5</v>
      </c>
      <c r="BR6" s="18" t="s">
        <v>6</v>
      </c>
      <c r="BS6" s="18" t="s">
        <v>7</v>
      </c>
      <c r="BT6" s="18" t="s">
        <v>5</v>
      </c>
      <c r="BU6" s="18" t="s">
        <v>6</v>
      </c>
      <c r="BV6" s="18" t="s">
        <v>7</v>
      </c>
      <c r="BW6" s="18" t="s">
        <v>5</v>
      </c>
      <c r="BX6" s="18" t="s">
        <v>6</v>
      </c>
      <c r="BY6" s="18" t="s">
        <v>7</v>
      </c>
      <c r="BZ6" s="18" t="s">
        <v>5</v>
      </c>
      <c r="CA6" s="18" t="s">
        <v>6</v>
      </c>
      <c r="CB6" s="18" t="s">
        <v>7</v>
      </c>
    </row>
    <row r="7" spans="1:80" s="28" customFormat="1" ht="12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  <c r="J7" s="19">
        <v>10</v>
      </c>
      <c r="K7" s="19">
        <v>11</v>
      </c>
      <c r="L7" s="19">
        <v>12</v>
      </c>
      <c r="M7" s="19">
        <v>13</v>
      </c>
      <c r="N7" s="19">
        <v>14</v>
      </c>
      <c r="O7" s="19">
        <v>15</v>
      </c>
      <c r="P7" s="19">
        <v>16</v>
      </c>
      <c r="Q7" s="19">
        <v>17</v>
      </c>
      <c r="R7" s="19">
        <v>18</v>
      </c>
      <c r="S7" s="19">
        <v>19</v>
      </c>
      <c r="T7" s="19">
        <v>20</v>
      </c>
      <c r="U7" s="34">
        <v>3</v>
      </c>
      <c r="V7" s="34">
        <v>4</v>
      </c>
      <c r="W7" s="34">
        <v>5</v>
      </c>
      <c r="X7" s="34">
        <v>6</v>
      </c>
      <c r="Y7" s="34">
        <v>7</v>
      </c>
      <c r="Z7" s="34">
        <v>8</v>
      </c>
      <c r="AA7" s="34">
        <v>9</v>
      </c>
      <c r="AB7" s="34">
        <v>10</v>
      </c>
      <c r="AC7" s="34">
        <v>11</v>
      </c>
      <c r="AD7" s="34">
        <v>12</v>
      </c>
      <c r="AE7" s="34">
        <v>13</v>
      </c>
      <c r="AF7" s="34">
        <v>14</v>
      </c>
      <c r="AG7" s="34">
        <v>15</v>
      </c>
      <c r="AH7" s="34">
        <v>16</v>
      </c>
      <c r="AI7" s="34">
        <v>17</v>
      </c>
      <c r="AJ7" s="34">
        <v>3</v>
      </c>
      <c r="AK7" s="34">
        <v>4</v>
      </c>
      <c r="AL7" s="34">
        <v>5</v>
      </c>
      <c r="AM7" s="34">
        <v>6</v>
      </c>
      <c r="AN7" s="34">
        <v>7</v>
      </c>
      <c r="AO7" s="34">
        <v>8</v>
      </c>
      <c r="AP7" s="34">
        <v>9</v>
      </c>
      <c r="AQ7" s="34">
        <v>10</v>
      </c>
      <c r="AR7" s="34">
        <v>11</v>
      </c>
      <c r="AS7" s="34">
        <v>12</v>
      </c>
      <c r="AT7" s="34">
        <v>13</v>
      </c>
      <c r="AU7" s="34">
        <v>14</v>
      </c>
      <c r="AV7" s="34">
        <v>15</v>
      </c>
      <c r="AW7" s="34">
        <v>16</v>
      </c>
      <c r="AX7" s="34">
        <v>17</v>
      </c>
      <c r="AY7" s="34">
        <v>3</v>
      </c>
      <c r="AZ7" s="34">
        <v>4</v>
      </c>
      <c r="BA7" s="34">
        <v>5</v>
      </c>
      <c r="BB7" s="34">
        <v>6</v>
      </c>
      <c r="BC7" s="34">
        <v>7</v>
      </c>
      <c r="BD7" s="34">
        <v>8</v>
      </c>
      <c r="BE7" s="34">
        <v>9</v>
      </c>
      <c r="BF7" s="34">
        <v>10</v>
      </c>
      <c r="BG7" s="34">
        <v>11</v>
      </c>
      <c r="BH7" s="34">
        <v>12</v>
      </c>
      <c r="BI7" s="34">
        <v>13</v>
      </c>
      <c r="BJ7" s="34">
        <v>14</v>
      </c>
      <c r="BK7" s="34">
        <v>15</v>
      </c>
      <c r="BL7" s="34">
        <v>16</v>
      </c>
      <c r="BM7" s="34">
        <v>17</v>
      </c>
      <c r="BN7" s="34">
        <v>3</v>
      </c>
      <c r="BO7" s="34">
        <v>4</v>
      </c>
      <c r="BP7" s="34">
        <v>5</v>
      </c>
      <c r="BQ7" s="34">
        <v>6</v>
      </c>
      <c r="BR7" s="34">
        <v>7</v>
      </c>
      <c r="BS7" s="34">
        <v>8</v>
      </c>
      <c r="BT7" s="34">
        <v>9</v>
      </c>
      <c r="BU7" s="34">
        <v>10</v>
      </c>
      <c r="BV7" s="34">
        <v>11</v>
      </c>
      <c r="BW7" s="34">
        <v>12</v>
      </c>
      <c r="BX7" s="34">
        <v>13</v>
      </c>
      <c r="BY7" s="34">
        <v>14</v>
      </c>
      <c r="BZ7" s="34">
        <v>15</v>
      </c>
      <c r="CA7" s="34">
        <v>16</v>
      </c>
      <c r="CB7" s="34">
        <v>17</v>
      </c>
    </row>
    <row r="8" spans="1:80" s="29" customFormat="1" ht="36" customHeight="1">
      <c r="A8" s="3">
        <v>1</v>
      </c>
      <c r="B8" s="114" t="s">
        <v>11</v>
      </c>
      <c r="C8" s="5">
        <v>106399</v>
      </c>
      <c r="D8" s="5">
        <v>47725</v>
      </c>
      <c r="E8" s="6">
        <v>154124</v>
      </c>
      <c r="F8" s="5">
        <v>96988</v>
      </c>
      <c r="G8" s="5">
        <v>42660</v>
      </c>
      <c r="H8" s="6">
        <v>139648</v>
      </c>
      <c r="I8" s="5">
        <v>17616</v>
      </c>
      <c r="J8" s="5">
        <v>5209</v>
      </c>
      <c r="K8" s="6">
        <v>22825</v>
      </c>
      <c r="L8" s="5">
        <v>14933</v>
      </c>
      <c r="M8" s="5">
        <v>4337</v>
      </c>
      <c r="N8" s="6">
        <v>19270</v>
      </c>
      <c r="O8" s="5">
        <v>9831</v>
      </c>
      <c r="P8" s="5">
        <v>6389</v>
      </c>
      <c r="Q8" s="6">
        <v>16220</v>
      </c>
      <c r="R8" s="5">
        <v>6389</v>
      </c>
      <c r="S8" s="5">
        <v>5518</v>
      </c>
      <c r="T8" s="6">
        <v>11907</v>
      </c>
      <c r="U8" s="79">
        <v>96988</v>
      </c>
      <c r="V8" s="79">
        <v>42660</v>
      </c>
      <c r="W8" s="79">
        <v>139648</v>
      </c>
      <c r="X8" s="79">
        <v>774</v>
      </c>
      <c r="Y8" s="79">
        <v>502</v>
      </c>
      <c r="Z8" s="79">
        <v>1276</v>
      </c>
      <c r="AA8" s="79">
        <v>15195</v>
      </c>
      <c r="AB8" s="79">
        <v>6609</v>
      </c>
      <c r="AC8" s="79">
        <v>21804</v>
      </c>
      <c r="AD8" s="85">
        <v>0.7980368705406854</v>
      </c>
      <c r="AE8" s="85">
        <v>1.1767463666197844</v>
      </c>
      <c r="AF8" s="85">
        <v>0.9137259395050412</v>
      </c>
      <c r="AG8" s="85">
        <v>15.666886625149504</v>
      </c>
      <c r="AH8" s="85">
        <v>15.492264416315049</v>
      </c>
      <c r="AI8" s="85">
        <v>15.613542621448213</v>
      </c>
      <c r="AJ8" s="79">
        <v>14933</v>
      </c>
      <c r="AK8" s="79">
        <v>4337</v>
      </c>
      <c r="AL8" s="79">
        <v>19270</v>
      </c>
      <c r="AM8" s="79">
        <v>71</v>
      </c>
      <c r="AN8" s="79">
        <v>32</v>
      </c>
      <c r="AO8" s="79">
        <v>103</v>
      </c>
      <c r="AP8" s="79">
        <v>2112</v>
      </c>
      <c r="AQ8" s="79">
        <v>614</v>
      </c>
      <c r="AR8" s="79">
        <v>2726</v>
      </c>
      <c r="AS8" s="85">
        <v>0.4754570414518181</v>
      </c>
      <c r="AT8" s="85">
        <v>0.7378372146645147</v>
      </c>
      <c r="AU8" s="85">
        <v>0.5345096004151532</v>
      </c>
      <c r="AV8" s="85">
        <v>14.143172838679433</v>
      </c>
      <c r="AW8" s="85">
        <v>14.157251556375375</v>
      </c>
      <c r="AX8" s="85">
        <v>14.146341463414634</v>
      </c>
      <c r="AY8" s="79">
        <v>6389</v>
      </c>
      <c r="AZ8" s="79">
        <v>5518</v>
      </c>
      <c r="BA8" s="79">
        <v>11907</v>
      </c>
      <c r="BB8" s="79">
        <v>18</v>
      </c>
      <c r="BC8" s="79">
        <v>14</v>
      </c>
      <c r="BD8" s="79">
        <v>32</v>
      </c>
      <c r="BE8" s="79">
        <v>848</v>
      </c>
      <c r="BF8" s="79">
        <v>740</v>
      </c>
      <c r="BG8" s="79">
        <v>1588</v>
      </c>
      <c r="BH8" s="85">
        <v>0.28173423070903114</v>
      </c>
      <c r="BI8" s="85">
        <v>0.25371511417180137</v>
      </c>
      <c r="BJ8" s="85">
        <v>0.26874947509868147</v>
      </c>
      <c r="BK8" s="85">
        <v>13.272812646736579</v>
      </c>
      <c r="BL8" s="85">
        <v>13.410656034795215</v>
      </c>
      <c r="BM8" s="85">
        <v>13.336692701772067</v>
      </c>
      <c r="BN8" s="13" t="e">
        <v>#REF!</v>
      </c>
      <c r="BO8" s="13" t="e">
        <v>#REF!</v>
      </c>
      <c r="BP8" s="13" t="e">
        <v>#REF!</v>
      </c>
      <c r="BQ8" s="13">
        <v>121</v>
      </c>
      <c r="BR8" s="13">
        <v>88</v>
      </c>
      <c r="BS8" s="13">
        <v>209</v>
      </c>
      <c r="BT8" s="13">
        <v>1397</v>
      </c>
      <c r="BU8" s="13">
        <v>721</v>
      </c>
      <c r="BV8" s="13">
        <v>2118</v>
      </c>
      <c r="BW8" s="42" t="e">
        <v>#REF!</v>
      </c>
      <c r="BX8" s="42" t="e">
        <v>#REF!</v>
      </c>
      <c r="BY8" s="42" t="e">
        <v>#REF!</v>
      </c>
      <c r="BZ8" s="35" t="e">
        <v>#REF!</v>
      </c>
      <c r="CA8" s="35" t="e">
        <v>#REF!</v>
      </c>
      <c r="CB8" s="35" t="e">
        <v>#REF!</v>
      </c>
    </row>
    <row r="9" spans="1:80" s="29" customFormat="1" ht="29.25" customHeight="1">
      <c r="A9" s="3">
        <v>2</v>
      </c>
      <c r="B9" s="115" t="s">
        <v>31</v>
      </c>
      <c r="C9" s="12">
        <v>77812</v>
      </c>
      <c r="D9" s="12">
        <v>34996</v>
      </c>
      <c r="E9" s="6">
        <v>112808</v>
      </c>
      <c r="F9" s="12">
        <v>56130</v>
      </c>
      <c r="G9" s="12">
        <v>26954</v>
      </c>
      <c r="H9" s="6">
        <v>83084</v>
      </c>
      <c r="I9" s="111">
        <v>17392</v>
      </c>
      <c r="J9" s="111">
        <v>8750</v>
      </c>
      <c r="K9" s="6">
        <v>26142</v>
      </c>
      <c r="L9" s="112">
        <v>12685</v>
      </c>
      <c r="M9" s="111">
        <v>6873</v>
      </c>
      <c r="N9" s="6">
        <v>19558</v>
      </c>
      <c r="O9" s="79">
        <v>7272</v>
      </c>
      <c r="P9" s="79">
        <v>3592</v>
      </c>
      <c r="Q9" s="6">
        <v>10864</v>
      </c>
      <c r="R9" s="79">
        <v>5306</v>
      </c>
      <c r="S9" s="79">
        <v>2633</v>
      </c>
      <c r="T9" s="6">
        <v>7939</v>
      </c>
      <c r="U9" s="79">
        <v>56130</v>
      </c>
      <c r="V9" s="79">
        <v>26954</v>
      </c>
      <c r="W9" s="79">
        <v>83084</v>
      </c>
      <c r="X9" s="79">
        <v>357</v>
      </c>
      <c r="Y9" s="79">
        <v>285</v>
      </c>
      <c r="Z9" s="79">
        <v>642</v>
      </c>
      <c r="AA9" s="79">
        <v>9764</v>
      </c>
      <c r="AB9" s="79">
        <v>6147</v>
      </c>
      <c r="AC9" s="79">
        <v>15911</v>
      </c>
      <c r="AD9" s="85">
        <v>0.6360235168359166</v>
      </c>
      <c r="AE9" s="85">
        <v>1.0573569785560584</v>
      </c>
      <c r="AF9" s="85">
        <v>0.7727119541668672</v>
      </c>
      <c r="AG9" s="85">
        <v>17.395332264386248</v>
      </c>
      <c r="AH9" s="85">
        <v>22.805520516435408</v>
      </c>
      <c r="AI9" s="85">
        <v>19.150498290886333</v>
      </c>
      <c r="AJ9" s="79">
        <v>12685</v>
      </c>
      <c r="AK9" s="79">
        <v>6873</v>
      </c>
      <c r="AL9" s="79">
        <v>19558</v>
      </c>
      <c r="AM9" s="79">
        <v>71</v>
      </c>
      <c r="AN9" s="79">
        <v>47</v>
      </c>
      <c r="AO9" s="79">
        <v>118</v>
      </c>
      <c r="AP9" s="79">
        <v>2000</v>
      </c>
      <c r="AQ9" s="79">
        <v>1381</v>
      </c>
      <c r="AR9" s="79">
        <v>3381</v>
      </c>
      <c r="AS9" s="85">
        <v>0.5597162002364998</v>
      </c>
      <c r="AT9" s="85">
        <v>0.6838352975411028</v>
      </c>
      <c r="AU9" s="85">
        <v>0.6033336741998159</v>
      </c>
      <c r="AV9" s="85">
        <v>15.766653527788728</v>
      </c>
      <c r="AW9" s="85">
        <v>20.09311799796304</v>
      </c>
      <c r="AX9" s="85">
        <v>17.28704366499642</v>
      </c>
      <c r="AY9" s="79">
        <v>5306</v>
      </c>
      <c r="AZ9" s="79">
        <v>2633</v>
      </c>
      <c r="BA9" s="79">
        <v>7939</v>
      </c>
      <c r="BB9" s="79">
        <v>30</v>
      </c>
      <c r="BC9" s="79">
        <v>26</v>
      </c>
      <c r="BD9" s="79">
        <v>56</v>
      </c>
      <c r="BE9" s="79">
        <v>714</v>
      </c>
      <c r="BF9" s="79">
        <v>456</v>
      </c>
      <c r="BG9" s="79">
        <v>1170</v>
      </c>
      <c r="BH9" s="85">
        <v>0.5653976630229928</v>
      </c>
      <c r="BI9" s="85">
        <v>0.9874667679453096</v>
      </c>
      <c r="BJ9" s="85">
        <v>0.7053785111474997</v>
      </c>
      <c r="BK9" s="85">
        <v>13.45646437994723</v>
      </c>
      <c r="BL9" s="85">
        <v>17.318647930117738</v>
      </c>
      <c r="BM9" s="85">
        <v>14.737372465045976</v>
      </c>
      <c r="BN9" s="13" t="e">
        <v>#REF!</v>
      </c>
      <c r="BO9" s="13" t="e">
        <v>#REF!</v>
      </c>
      <c r="BP9" s="13" t="e">
        <v>#REF!</v>
      </c>
      <c r="BQ9" s="13"/>
      <c r="BR9" s="13"/>
      <c r="BS9" s="13">
        <v>0</v>
      </c>
      <c r="BT9" s="13"/>
      <c r="BU9" s="13"/>
      <c r="BV9" s="13">
        <v>0</v>
      </c>
      <c r="BW9" s="42" t="e">
        <v>#REF!</v>
      </c>
      <c r="BX9" s="42" t="e">
        <v>#REF!</v>
      </c>
      <c r="BY9" s="42" t="e">
        <v>#REF!</v>
      </c>
      <c r="BZ9" s="35" t="e">
        <v>#REF!</v>
      </c>
      <c r="CA9" s="35" t="e">
        <v>#REF!</v>
      </c>
      <c r="CB9" s="35" t="e">
        <v>#REF!</v>
      </c>
    </row>
    <row r="10" spans="1:80" s="29" customFormat="1" ht="36" customHeight="1">
      <c r="A10" s="3">
        <v>3</v>
      </c>
      <c r="B10" s="116" t="s">
        <v>32</v>
      </c>
      <c r="C10" s="74">
        <v>36253</v>
      </c>
      <c r="D10" s="74">
        <v>29053</v>
      </c>
      <c r="E10" s="6">
        <v>65306</v>
      </c>
      <c r="F10" s="74">
        <v>24996</v>
      </c>
      <c r="G10" s="74">
        <v>21553</v>
      </c>
      <c r="H10" s="6">
        <v>46549</v>
      </c>
      <c r="I10" s="74">
        <v>6532</v>
      </c>
      <c r="J10" s="74">
        <v>4556</v>
      </c>
      <c r="K10" s="6">
        <v>11088</v>
      </c>
      <c r="L10" s="74">
        <v>3956</v>
      </c>
      <c r="M10" s="74">
        <v>3497</v>
      </c>
      <c r="N10" s="6">
        <v>7453</v>
      </c>
      <c r="O10" s="74">
        <v>9597</v>
      </c>
      <c r="P10" s="74">
        <v>8405</v>
      </c>
      <c r="Q10" s="6">
        <v>18002</v>
      </c>
      <c r="R10" s="74">
        <v>6443</v>
      </c>
      <c r="S10" s="74">
        <v>5914</v>
      </c>
      <c r="T10" s="6">
        <v>12357</v>
      </c>
      <c r="U10" s="79">
        <v>24996</v>
      </c>
      <c r="V10" s="79">
        <v>21553</v>
      </c>
      <c r="W10" s="79">
        <v>46549</v>
      </c>
      <c r="X10" s="79">
        <v>6</v>
      </c>
      <c r="Y10" s="79">
        <v>9</v>
      </c>
      <c r="Z10" s="79">
        <v>15</v>
      </c>
      <c r="AA10" s="79">
        <v>657</v>
      </c>
      <c r="AB10" s="79">
        <v>608</v>
      </c>
      <c r="AC10" s="79">
        <v>1265</v>
      </c>
      <c r="AD10" s="85">
        <v>0.02400384061449832</v>
      </c>
      <c r="AE10" s="85">
        <v>0.041757527954345106</v>
      </c>
      <c r="AF10" s="85">
        <v>0.03222410792927882</v>
      </c>
      <c r="AG10" s="85">
        <v>2.628420547287566</v>
      </c>
      <c r="AH10" s="85">
        <v>2.8209529995824245</v>
      </c>
      <c r="AI10" s="85">
        <v>2.717566435369181</v>
      </c>
      <c r="AJ10" s="79">
        <v>3956</v>
      </c>
      <c r="AK10" s="79">
        <v>3497</v>
      </c>
      <c r="AL10" s="79">
        <v>7453</v>
      </c>
      <c r="AM10" s="79">
        <v>1</v>
      </c>
      <c r="AN10" s="79">
        <v>1</v>
      </c>
      <c r="AO10" s="79">
        <v>2</v>
      </c>
      <c r="AP10" s="79">
        <v>100</v>
      </c>
      <c r="AQ10" s="79">
        <v>100</v>
      </c>
      <c r="AR10" s="79">
        <v>200</v>
      </c>
      <c r="AS10" s="85">
        <v>0.025278058645096056</v>
      </c>
      <c r="AT10" s="85">
        <v>0.028595939376608523</v>
      </c>
      <c r="AU10" s="85">
        <v>0.026834831611431638</v>
      </c>
      <c r="AV10" s="85">
        <v>2.5278058645096055</v>
      </c>
      <c r="AW10" s="85">
        <v>2.8595939376608523</v>
      </c>
      <c r="AX10" s="85">
        <v>2.683483161143164</v>
      </c>
      <c r="AY10" s="79">
        <v>6443</v>
      </c>
      <c r="AZ10" s="79">
        <v>5914</v>
      </c>
      <c r="BA10" s="79">
        <v>12357</v>
      </c>
      <c r="BB10" s="79">
        <v>1</v>
      </c>
      <c r="BC10" s="79">
        <v>3</v>
      </c>
      <c r="BD10" s="79">
        <v>4</v>
      </c>
      <c r="BE10" s="79">
        <v>168</v>
      </c>
      <c r="BF10" s="79">
        <v>158</v>
      </c>
      <c r="BG10" s="79">
        <v>326</v>
      </c>
      <c r="BH10" s="85">
        <v>0.015520720161415489</v>
      </c>
      <c r="BI10" s="85">
        <v>0.05072708826513358</v>
      </c>
      <c r="BJ10" s="85">
        <v>0.032370316419843004</v>
      </c>
      <c r="BK10" s="85">
        <v>2.607480987117802</v>
      </c>
      <c r="BL10" s="85">
        <v>2.671626648630369</v>
      </c>
      <c r="BM10" s="85">
        <v>2.638180788217205</v>
      </c>
      <c r="BN10" s="13" t="e">
        <v>#REF!</v>
      </c>
      <c r="BO10" s="13" t="e">
        <v>#REF!</v>
      </c>
      <c r="BP10" s="13" t="e">
        <v>#REF!</v>
      </c>
      <c r="BQ10" s="13"/>
      <c r="BR10" s="13"/>
      <c r="BS10" s="13">
        <v>0</v>
      </c>
      <c r="BT10" s="13"/>
      <c r="BU10" s="13"/>
      <c r="BV10" s="13">
        <v>0</v>
      </c>
      <c r="BW10" s="42" t="e">
        <v>#REF!</v>
      </c>
      <c r="BX10" s="42" t="e">
        <v>#REF!</v>
      </c>
      <c r="BY10" s="42" t="e">
        <v>#REF!</v>
      </c>
      <c r="BZ10" s="35" t="e">
        <v>#REF!</v>
      </c>
      <c r="CA10" s="35" t="e">
        <v>#REF!</v>
      </c>
      <c r="CB10" s="35" t="e">
        <v>#REF!</v>
      </c>
    </row>
    <row r="11" spans="1:80" s="29" customFormat="1" ht="45" customHeight="1">
      <c r="A11" s="3">
        <v>4</v>
      </c>
      <c r="B11" s="116" t="s">
        <v>12</v>
      </c>
      <c r="C11" s="5">
        <v>86665</v>
      </c>
      <c r="D11" s="5">
        <v>48777</v>
      </c>
      <c r="E11" s="6">
        <v>135442</v>
      </c>
      <c r="F11" s="5">
        <v>22664</v>
      </c>
      <c r="G11" s="5">
        <v>16435</v>
      </c>
      <c r="H11" s="6">
        <v>39099</v>
      </c>
      <c r="I11" s="5">
        <v>11722</v>
      </c>
      <c r="J11" s="5">
        <v>7865</v>
      </c>
      <c r="K11" s="6">
        <v>19587</v>
      </c>
      <c r="L11" s="5">
        <v>2305</v>
      </c>
      <c r="M11" s="5">
        <v>2182</v>
      </c>
      <c r="N11" s="6">
        <v>4487</v>
      </c>
      <c r="O11" s="5">
        <v>11003</v>
      </c>
      <c r="P11" s="5">
        <v>8191</v>
      </c>
      <c r="Q11" s="6">
        <v>19194</v>
      </c>
      <c r="R11" s="5">
        <v>2669</v>
      </c>
      <c r="S11" s="5">
        <v>3343</v>
      </c>
      <c r="T11" s="6">
        <v>6012</v>
      </c>
      <c r="U11" s="79">
        <v>22664</v>
      </c>
      <c r="V11" s="79">
        <v>16435</v>
      </c>
      <c r="W11" s="79">
        <v>39099</v>
      </c>
      <c r="X11" s="79">
        <v>44</v>
      </c>
      <c r="Y11" s="79">
        <v>12</v>
      </c>
      <c r="Z11" s="79">
        <v>56</v>
      </c>
      <c r="AA11" s="79">
        <v>547</v>
      </c>
      <c r="AB11" s="79">
        <v>385</v>
      </c>
      <c r="AC11" s="79">
        <v>932</v>
      </c>
      <c r="AD11" s="85">
        <v>0.19414048711613133</v>
      </c>
      <c r="AE11" s="85">
        <v>0.0730149072102221</v>
      </c>
      <c r="AF11" s="85">
        <v>0.1432261694672498</v>
      </c>
      <c r="AG11" s="85">
        <v>2.41351923755736</v>
      </c>
      <c r="AH11" s="85">
        <v>2.342561606327959</v>
      </c>
      <c r="AI11" s="85">
        <v>2.383692677562086</v>
      </c>
      <c r="AJ11" s="79">
        <v>2305</v>
      </c>
      <c r="AK11" s="79">
        <v>2182</v>
      </c>
      <c r="AL11" s="79">
        <v>4487</v>
      </c>
      <c r="AM11" s="79">
        <v>4</v>
      </c>
      <c r="AN11" s="79">
        <v>2</v>
      </c>
      <c r="AO11" s="79">
        <v>6</v>
      </c>
      <c r="AP11" s="79">
        <v>43</v>
      </c>
      <c r="AQ11" s="79">
        <v>27</v>
      </c>
      <c r="AR11" s="79">
        <v>70</v>
      </c>
      <c r="AS11" s="85">
        <v>0.1735357917570499</v>
      </c>
      <c r="AT11" s="85">
        <v>0.09165902841429881</v>
      </c>
      <c r="AU11" s="85">
        <v>0.1337196344996657</v>
      </c>
      <c r="AV11" s="85">
        <v>1.8655097613882863</v>
      </c>
      <c r="AW11" s="85">
        <v>1.2373968835930338</v>
      </c>
      <c r="AX11" s="85">
        <v>1.5600624024960998</v>
      </c>
      <c r="AY11" s="79">
        <v>2669</v>
      </c>
      <c r="AZ11" s="79">
        <v>3343</v>
      </c>
      <c r="BA11" s="79">
        <v>6012</v>
      </c>
      <c r="BB11" s="79">
        <v>2</v>
      </c>
      <c r="BC11" s="79">
        <v>3</v>
      </c>
      <c r="BD11" s="79">
        <v>5</v>
      </c>
      <c r="BE11" s="79">
        <v>11</v>
      </c>
      <c r="BF11" s="79">
        <v>21</v>
      </c>
      <c r="BG11" s="79">
        <v>32</v>
      </c>
      <c r="BH11" s="85">
        <v>0.07493443237167478</v>
      </c>
      <c r="BI11" s="85">
        <v>0.08973975471133712</v>
      </c>
      <c r="BJ11" s="85">
        <v>0.08316699933466401</v>
      </c>
      <c r="BK11" s="85">
        <v>0.4121393780442113</v>
      </c>
      <c r="BL11" s="85">
        <v>0.6281782829793598</v>
      </c>
      <c r="BM11" s="85">
        <v>0.5322687957418497</v>
      </c>
      <c r="BN11" s="13" t="e">
        <v>#REF!</v>
      </c>
      <c r="BO11" s="13" t="e">
        <v>#REF!</v>
      </c>
      <c r="BP11" s="13" t="e">
        <v>#REF!</v>
      </c>
      <c r="BQ11" s="13"/>
      <c r="BR11" s="13"/>
      <c r="BS11" s="13">
        <v>0</v>
      </c>
      <c r="BT11" s="13"/>
      <c r="BU11" s="13"/>
      <c r="BV11" s="13">
        <v>0</v>
      </c>
      <c r="BW11" s="42" t="e">
        <v>#REF!</v>
      </c>
      <c r="BX11" s="42" t="e">
        <v>#REF!</v>
      </c>
      <c r="BY11" s="42" t="e">
        <v>#REF!</v>
      </c>
      <c r="BZ11" s="35" t="e">
        <v>#REF!</v>
      </c>
      <c r="CA11" s="35" t="e">
        <v>#REF!</v>
      </c>
      <c r="CB11" s="35" t="e">
        <v>#REF!</v>
      </c>
    </row>
    <row r="12" spans="1:80" s="29" customFormat="1" ht="45" customHeight="1">
      <c r="A12" s="3">
        <v>5</v>
      </c>
      <c r="B12" s="114" t="s">
        <v>13</v>
      </c>
      <c r="C12" s="5">
        <v>18786</v>
      </c>
      <c r="D12" s="5">
        <v>16960</v>
      </c>
      <c r="E12" s="6">
        <v>35746</v>
      </c>
      <c r="F12" s="5">
        <v>9071</v>
      </c>
      <c r="G12" s="5">
        <v>10801</v>
      </c>
      <c r="H12" s="6">
        <v>19872</v>
      </c>
      <c r="I12" s="63"/>
      <c r="J12" s="63"/>
      <c r="K12" s="60">
        <v>0</v>
      </c>
      <c r="L12" s="63"/>
      <c r="M12" s="63"/>
      <c r="N12" s="60">
        <v>0</v>
      </c>
      <c r="O12" s="63"/>
      <c r="P12" s="63"/>
      <c r="Q12" s="60">
        <v>0</v>
      </c>
      <c r="R12" s="63"/>
      <c r="S12" s="63"/>
      <c r="T12" s="60">
        <v>0</v>
      </c>
      <c r="U12" s="79">
        <v>9071</v>
      </c>
      <c r="V12" s="79">
        <v>10801</v>
      </c>
      <c r="W12" s="79">
        <v>19872</v>
      </c>
      <c r="X12" s="60"/>
      <c r="Y12" s="60"/>
      <c r="Z12" s="60">
        <v>0</v>
      </c>
      <c r="AA12" s="60"/>
      <c r="AB12" s="60"/>
      <c r="AC12" s="60">
        <v>0</v>
      </c>
      <c r="AD12" s="82">
        <v>0</v>
      </c>
      <c r="AE12" s="82">
        <v>0</v>
      </c>
      <c r="AF12" s="82">
        <v>0</v>
      </c>
      <c r="AG12" s="82">
        <v>0</v>
      </c>
      <c r="AH12" s="82">
        <v>0</v>
      </c>
      <c r="AI12" s="82">
        <v>0</v>
      </c>
      <c r="AJ12" s="60">
        <v>0</v>
      </c>
      <c r="AK12" s="60">
        <v>0</v>
      </c>
      <c r="AL12" s="60">
        <v>0</v>
      </c>
      <c r="AM12" s="60"/>
      <c r="AN12" s="60"/>
      <c r="AO12" s="60">
        <v>0</v>
      </c>
      <c r="AP12" s="60"/>
      <c r="AQ12" s="60"/>
      <c r="AR12" s="60">
        <v>0</v>
      </c>
      <c r="AS12" s="82" t="e">
        <v>#DIV/0!</v>
      </c>
      <c r="AT12" s="82" t="e">
        <v>#DIV/0!</v>
      </c>
      <c r="AU12" s="82" t="e">
        <v>#DIV/0!</v>
      </c>
      <c r="AV12" s="82" t="e">
        <v>#DIV/0!</v>
      </c>
      <c r="AW12" s="82" t="e">
        <v>#DIV/0!</v>
      </c>
      <c r="AX12" s="82" t="e">
        <v>#DIV/0!</v>
      </c>
      <c r="AY12" s="60">
        <v>0</v>
      </c>
      <c r="AZ12" s="60">
        <v>0</v>
      </c>
      <c r="BA12" s="60">
        <v>0</v>
      </c>
      <c r="BB12" s="60"/>
      <c r="BC12" s="60"/>
      <c r="BD12" s="60">
        <v>0</v>
      </c>
      <c r="BE12" s="60"/>
      <c r="BF12" s="60"/>
      <c r="BG12" s="60">
        <v>0</v>
      </c>
      <c r="BH12" s="82" t="e">
        <v>#DIV/0!</v>
      </c>
      <c r="BI12" s="82" t="e">
        <v>#DIV/0!</v>
      </c>
      <c r="BJ12" s="82" t="e">
        <v>#DIV/0!</v>
      </c>
      <c r="BK12" s="82" t="e">
        <v>#DIV/0!</v>
      </c>
      <c r="BL12" s="82" t="e">
        <v>#DIV/0!</v>
      </c>
      <c r="BM12" s="82" t="e">
        <v>#DIV/0!</v>
      </c>
      <c r="BN12" s="13" t="e">
        <v>#REF!</v>
      </c>
      <c r="BO12" s="13" t="e">
        <v>#REF!</v>
      </c>
      <c r="BP12" s="13" t="e">
        <v>#REF!</v>
      </c>
      <c r="BQ12" s="13"/>
      <c r="BR12" s="13"/>
      <c r="BS12" s="13">
        <v>0</v>
      </c>
      <c r="BT12" s="13"/>
      <c r="BU12" s="13"/>
      <c r="BV12" s="13">
        <v>0</v>
      </c>
      <c r="BW12" s="42" t="e">
        <v>#REF!</v>
      </c>
      <c r="BX12" s="42" t="e">
        <v>#REF!</v>
      </c>
      <c r="BY12" s="42" t="e">
        <v>#REF!</v>
      </c>
      <c r="BZ12" s="35" t="e">
        <v>#REF!</v>
      </c>
      <c r="CA12" s="35" t="e">
        <v>#REF!</v>
      </c>
      <c r="CB12" s="35" t="e">
        <v>#REF!</v>
      </c>
    </row>
    <row r="13" spans="1:256" s="29" customFormat="1" ht="45" customHeight="1">
      <c r="A13" s="47">
        <v>6</v>
      </c>
      <c r="B13" s="124" t="s">
        <v>83</v>
      </c>
      <c r="C13" s="96">
        <v>21313</v>
      </c>
      <c r="D13" s="96">
        <v>23380</v>
      </c>
      <c r="E13" s="6">
        <v>44693</v>
      </c>
      <c r="F13" s="96">
        <v>7905</v>
      </c>
      <c r="G13" s="96">
        <v>9636</v>
      </c>
      <c r="H13" s="6">
        <v>17541</v>
      </c>
      <c r="I13" s="96">
        <v>3454</v>
      </c>
      <c r="J13" s="96">
        <v>3411</v>
      </c>
      <c r="K13" s="6">
        <v>6865</v>
      </c>
      <c r="L13" s="96">
        <v>1207</v>
      </c>
      <c r="M13" s="96">
        <v>1385</v>
      </c>
      <c r="N13" s="6">
        <v>2592</v>
      </c>
      <c r="O13" s="96">
        <v>1464</v>
      </c>
      <c r="P13" s="96">
        <v>1520</v>
      </c>
      <c r="Q13" s="6">
        <v>2984</v>
      </c>
      <c r="R13" s="96">
        <v>408</v>
      </c>
      <c r="S13" s="96">
        <v>492</v>
      </c>
      <c r="T13" s="6">
        <v>900</v>
      </c>
      <c r="U13" s="104">
        <v>7905</v>
      </c>
      <c r="V13" s="104">
        <v>9636</v>
      </c>
      <c r="W13" s="104">
        <v>17541</v>
      </c>
      <c r="X13" s="102"/>
      <c r="Y13" s="102"/>
      <c r="Z13" s="102">
        <v>0</v>
      </c>
      <c r="AA13" s="121">
        <v>616</v>
      </c>
      <c r="AB13" s="121">
        <v>827</v>
      </c>
      <c r="AC13" s="121">
        <v>1443</v>
      </c>
      <c r="AD13" s="122">
        <v>0</v>
      </c>
      <c r="AE13" s="122">
        <v>0</v>
      </c>
      <c r="AF13" s="122">
        <v>0</v>
      </c>
      <c r="AG13" s="123">
        <v>7.792536369386465</v>
      </c>
      <c r="AH13" s="123">
        <v>8.582399335823993</v>
      </c>
      <c r="AI13" s="123">
        <v>8.226440909868309</v>
      </c>
      <c r="AJ13" s="104">
        <v>1207</v>
      </c>
      <c r="AK13" s="104">
        <v>1385</v>
      </c>
      <c r="AL13" s="104">
        <v>2592</v>
      </c>
      <c r="AM13" s="102"/>
      <c r="AN13" s="102"/>
      <c r="AO13" s="102">
        <v>0</v>
      </c>
      <c r="AP13" s="121">
        <v>77</v>
      </c>
      <c r="AQ13" s="121">
        <v>57</v>
      </c>
      <c r="AR13" s="121">
        <v>134</v>
      </c>
      <c r="AS13" s="122">
        <v>0</v>
      </c>
      <c r="AT13" s="122">
        <v>0</v>
      </c>
      <c r="AU13" s="122">
        <v>0</v>
      </c>
      <c r="AV13" s="123">
        <v>6.379453189726595</v>
      </c>
      <c r="AW13" s="123">
        <v>4.115523465703971</v>
      </c>
      <c r="AX13" s="123">
        <v>5.169753086419753</v>
      </c>
      <c r="AY13" s="104">
        <v>408</v>
      </c>
      <c r="AZ13" s="104">
        <v>492</v>
      </c>
      <c r="BA13" s="104">
        <v>900</v>
      </c>
      <c r="BB13" s="102"/>
      <c r="BC13" s="102"/>
      <c r="BD13" s="102">
        <v>0</v>
      </c>
      <c r="BE13" s="104">
        <v>12</v>
      </c>
      <c r="BF13" s="104">
        <v>12</v>
      </c>
      <c r="BG13" s="104">
        <v>24</v>
      </c>
      <c r="BH13" s="113">
        <v>0</v>
      </c>
      <c r="BI13" s="113">
        <v>0</v>
      </c>
      <c r="BJ13" s="113">
        <v>0</v>
      </c>
      <c r="BK13" s="106">
        <v>2.941176470588235</v>
      </c>
      <c r="BL13" s="106">
        <v>2.4390243902439024</v>
      </c>
      <c r="BM13" s="106">
        <v>2.6666666666666665</v>
      </c>
      <c r="BN13" s="48" t="e">
        <v>#REF!</v>
      </c>
      <c r="BO13" s="48" t="e">
        <v>#REF!</v>
      </c>
      <c r="BP13" s="48" t="e">
        <v>#REF!</v>
      </c>
      <c r="BQ13" s="48"/>
      <c r="BR13" s="48"/>
      <c r="BS13" s="48">
        <v>0</v>
      </c>
      <c r="BT13" s="48"/>
      <c r="BU13" s="48"/>
      <c r="BV13" s="48">
        <v>0</v>
      </c>
      <c r="BW13" s="49" t="e">
        <v>#REF!</v>
      </c>
      <c r="BX13" s="49" t="e">
        <v>#REF!</v>
      </c>
      <c r="BY13" s="49" t="e">
        <v>#REF!</v>
      </c>
      <c r="BZ13" s="50" t="e">
        <v>#REF!</v>
      </c>
      <c r="CA13" s="50" t="e">
        <v>#REF!</v>
      </c>
      <c r="CB13" s="50" t="e">
        <v>#REF!</v>
      </c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s="51" customFormat="1" ht="30" customHeight="1">
      <c r="A14" s="172" t="s">
        <v>7</v>
      </c>
      <c r="B14" s="172"/>
      <c r="C14" s="143">
        <f aca="true" t="shared" si="0" ref="C14:AC14">SUM(C8:C13)</f>
        <v>347228</v>
      </c>
      <c r="D14" s="143">
        <f t="shared" si="0"/>
        <v>200891</v>
      </c>
      <c r="E14" s="143">
        <f t="shared" si="0"/>
        <v>548119</v>
      </c>
      <c r="F14" s="143">
        <f t="shared" si="0"/>
        <v>217754</v>
      </c>
      <c r="G14" s="143">
        <f t="shared" si="0"/>
        <v>128039</v>
      </c>
      <c r="H14" s="143">
        <f t="shared" si="0"/>
        <v>345793</v>
      </c>
      <c r="I14" s="143">
        <f t="shared" si="0"/>
        <v>56716</v>
      </c>
      <c r="J14" s="143">
        <f t="shared" si="0"/>
        <v>29791</v>
      </c>
      <c r="K14" s="143">
        <f t="shared" si="0"/>
        <v>86507</v>
      </c>
      <c r="L14" s="143">
        <f t="shared" si="0"/>
        <v>35086</v>
      </c>
      <c r="M14" s="143">
        <f t="shared" si="0"/>
        <v>18274</v>
      </c>
      <c r="N14" s="143">
        <f t="shared" si="0"/>
        <v>53360</v>
      </c>
      <c r="O14" s="143">
        <f t="shared" si="0"/>
        <v>39167</v>
      </c>
      <c r="P14" s="143">
        <f t="shared" si="0"/>
        <v>28097</v>
      </c>
      <c r="Q14" s="143">
        <f t="shared" si="0"/>
        <v>67264</v>
      </c>
      <c r="R14" s="143">
        <f t="shared" si="0"/>
        <v>21215</v>
      </c>
      <c r="S14" s="143">
        <f t="shared" si="0"/>
        <v>17900</v>
      </c>
      <c r="T14" s="143">
        <f t="shared" si="0"/>
        <v>39115</v>
      </c>
      <c r="U14" s="143">
        <f t="shared" si="0"/>
        <v>217754</v>
      </c>
      <c r="V14" s="143">
        <f t="shared" si="0"/>
        <v>128039</v>
      </c>
      <c r="W14" s="143">
        <f t="shared" si="0"/>
        <v>345793</v>
      </c>
      <c r="X14" s="143">
        <f t="shared" si="0"/>
        <v>1181</v>
      </c>
      <c r="Y14" s="143">
        <f t="shared" si="0"/>
        <v>808</v>
      </c>
      <c r="Z14" s="143">
        <f t="shared" si="0"/>
        <v>1989</v>
      </c>
      <c r="AA14" s="143">
        <f t="shared" si="0"/>
        <v>26779</v>
      </c>
      <c r="AB14" s="143">
        <f t="shared" si="0"/>
        <v>14576</v>
      </c>
      <c r="AC14" s="143">
        <f t="shared" si="0"/>
        <v>41355</v>
      </c>
      <c r="AD14" s="144">
        <f>X14/U14%</f>
        <v>0.5423551346932778</v>
      </c>
      <c r="AE14" s="144">
        <f>Y14/V14%</f>
        <v>0.631057724599536</v>
      </c>
      <c r="AF14" s="144">
        <f>Z14/W14%</f>
        <v>0.5751996136416874</v>
      </c>
      <c r="AG14" s="143">
        <f>AA14/U14%</f>
        <v>12.297822313252569</v>
      </c>
      <c r="AH14" s="143">
        <f>AB14/V14%</f>
        <v>11.384031427924304</v>
      </c>
      <c r="AI14" s="145">
        <f>AC14/W14%</f>
        <v>11.95946708001608</v>
      </c>
      <c r="AJ14" s="143">
        <f>L14</f>
        <v>35086</v>
      </c>
      <c r="AK14" s="143">
        <f>M14</f>
        <v>18274</v>
      </c>
      <c r="AL14" s="143">
        <f>N14</f>
        <v>53360</v>
      </c>
      <c r="AM14" s="143">
        <f aca="true" t="shared" si="1" ref="AM14:AR14">SUM(AM8:AM13)</f>
        <v>147</v>
      </c>
      <c r="AN14" s="143">
        <f t="shared" si="1"/>
        <v>82</v>
      </c>
      <c r="AO14" s="143">
        <f t="shared" si="1"/>
        <v>229</v>
      </c>
      <c r="AP14" s="143">
        <f t="shared" si="1"/>
        <v>4332</v>
      </c>
      <c r="AQ14" s="143">
        <f t="shared" si="1"/>
        <v>2179</v>
      </c>
      <c r="AR14" s="143">
        <f t="shared" si="1"/>
        <v>6511</v>
      </c>
      <c r="AS14" s="144">
        <f>AM14/AJ14%</f>
        <v>0.4189705295559482</v>
      </c>
      <c r="AT14" s="144">
        <f>AN14/AK14%</f>
        <v>0.44872496443033816</v>
      </c>
      <c r="AU14" s="144">
        <f>AO14/AL14%</f>
        <v>0.42916041979010494</v>
      </c>
      <c r="AV14" s="145">
        <f>AP14/AJ14%</f>
        <v>12.346804993444678</v>
      </c>
      <c r="AW14" s="143">
        <f>AQ14/AK14%</f>
        <v>11.924045091386668</v>
      </c>
      <c r="AX14" s="143">
        <f>AR14/AL14%</f>
        <v>12.202023988005996</v>
      </c>
      <c r="AY14" s="143">
        <f>R14</f>
        <v>21215</v>
      </c>
      <c r="AZ14" s="143">
        <f>S14</f>
        <v>17900</v>
      </c>
      <c r="BA14" s="143">
        <f>T14</f>
        <v>39115</v>
      </c>
      <c r="BB14" s="143">
        <f aca="true" t="shared" si="2" ref="BB14:BG14">SUM(BB8:BB13)</f>
        <v>51</v>
      </c>
      <c r="BC14" s="143">
        <f t="shared" si="2"/>
        <v>46</v>
      </c>
      <c r="BD14" s="143">
        <f t="shared" si="2"/>
        <v>97</v>
      </c>
      <c r="BE14" s="143">
        <f t="shared" si="2"/>
        <v>1753</v>
      </c>
      <c r="BF14" s="143">
        <f t="shared" si="2"/>
        <v>1387</v>
      </c>
      <c r="BG14" s="143">
        <f t="shared" si="2"/>
        <v>3140</v>
      </c>
      <c r="BH14" s="144">
        <f>BB14/AY14%</f>
        <v>0.24039594626443553</v>
      </c>
      <c r="BI14" s="144">
        <f>BC14/AZ14%</f>
        <v>0.2569832402234637</v>
      </c>
      <c r="BJ14" s="144">
        <f>BD14/BA14%</f>
        <v>0.24798670586731433</v>
      </c>
      <c r="BK14" s="144">
        <f>BE14/AY14%</f>
        <v>8.263021447089324</v>
      </c>
      <c r="BL14" s="144">
        <f>BF14/AZ14%</f>
        <v>7.748603351955308</v>
      </c>
      <c r="BM14" s="144">
        <f>BG14/BA14%</f>
        <v>8.027610890962547</v>
      </c>
      <c r="BN14" s="22" t="e">
        <v>#REF!</v>
      </c>
      <c r="BO14" s="22" t="e">
        <v>#REF!</v>
      </c>
      <c r="BP14" s="22" t="e">
        <v>#REF!</v>
      </c>
      <c r="BQ14" s="108"/>
      <c r="BR14" s="108"/>
      <c r="BS14" s="108">
        <v>0</v>
      </c>
      <c r="BT14" s="22">
        <v>1397</v>
      </c>
      <c r="BU14" s="22">
        <v>721</v>
      </c>
      <c r="BV14" s="22">
        <v>2118</v>
      </c>
      <c r="BW14" s="109" t="e">
        <v>#REF!</v>
      </c>
      <c r="BX14" s="109" t="e">
        <v>#REF!</v>
      </c>
      <c r="BY14" s="109" t="e">
        <v>#REF!</v>
      </c>
      <c r="BZ14" s="22" t="e">
        <v>#REF!</v>
      </c>
      <c r="CA14" s="22" t="e">
        <v>#REF!</v>
      </c>
      <c r="CB14" s="22" t="e">
        <v>#REF!</v>
      </c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s="53" customFormat="1" ht="16.5">
      <c r="A15" s="55"/>
      <c r="B15" s="56"/>
      <c r="C15" s="76" t="s">
        <v>8</v>
      </c>
      <c r="D15" s="56"/>
      <c r="E15" s="56"/>
      <c r="F15" s="57"/>
      <c r="G15" s="56"/>
      <c r="H15" s="56"/>
      <c r="O15" s="76"/>
      <c r="U15" s="76" t="s">
        <v>8</v>
      </c>
      <c r="AJ15" s="76" t="s">
        <v>8</v>
      </c>
      <c r="AY15" s="76" t="s">
        <v>8</v>
      </c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3:256" s="54" customFormat="1" ht="14.25">
      <c r="C16" s="110" t="s">
        <v>80</v>
      </c>
      <c r="O16" s="110"/>
      <c r="U16" s="110" t="s">
        <v>80</v>
      </c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10" t="s">
        <v>80</v>
      </c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10" t="s">
        <v>80</v>
      </c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3:256" s="54" customFormat="1" ht="14.25">
      <c r="C17" s="110"/>
      <c r="O17" s="110"/>
      <c r="U17" s="110" t="s">
        <v>82</v>
      </c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10" t="s">
        <v>82</v>
      </c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10" t="s">
        <v>82</v>
      </c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21:80" ht="12.75"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</row>
    <row r="19" spans="21:80" ht="12.75"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</row>
    <row r="20" spans="21:80" ht="12.75"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</row>
    <row r="21" spans="21:80" ht="12.75"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</row>
    <row r="22" spans="21:80" ht="12.75"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</row>
    <row r="23" spans="21:80" ht="12.75"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</row>
    <row r="24" spans="21:80" ht="12.75"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</row>
    <row r="25" spans="21:80" ht="12.75"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</row>
    <row r="26" spans="21:80" ht="12.75"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</row>
    <row r="27" spans="21:80" ht="12.75"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</row>
    <row r="28" spans="21:80" ht="12.75"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</row>
    <row r="29" spans="21:80" ht="12.75"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</row>
    <row r="30" spans="21:80" ht="12.75"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</row>
    <row r="31" spans="21:80" ht="12.75"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</row>
    <row r="32" spans="21:80" ht="12.75"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</row>
    <row r="33" spans="21:80" ht="12.75"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</row>
    <row r="34" spans="21:80" ht="12.75"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</row>
    <row r="35" spans="21:80" ht="12.75"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</row>
    <row r="36" spans="21:80" ht="12.75"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</row>
    <row r="37" spans="21:80" ht="12.75"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</row>
    <row r="38" spans="21:80" ht="12.75"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</row>
    <row r="39" spans="21:80" ht="12.75"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</row>
    <row r="40" spans="21:80" ht="12.75"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</row>
    <row r="41" spans="21:80" ht="12.75"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</row>
    <row r="42" spans="21:80" ht="12.75"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</row>
    <row r="43" spans="21:80" ht="12.75"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</row>
    <row r="44" spans="21:80" ht="12.75"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</row>
    <row r="45" spans="21:80" ht="12.75"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</row>
    <row r="46" spans="21:80" ht="12.75"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</row>
    <row r="47" spans="21:80" ht="12.75"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</row>
    <row r="48" spans="21:80" ht="12.75"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</row>
    <row r="49" spans="21:80" ht="12.75"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</row>
    <row r="50" spans="21:80" ht="12.75"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</row>
    <row r="51" spans="21:80" ht="12.75"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</row>
    <row r="52" spans="21:80" ht="12.75"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</row>
    <row r="53" spans="21:80" ht="12.75"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</row>
    <row r="54" spans="21:80" ht="12.75"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</row>
    <row r="55" spans="21:80" ht="12.75"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</row>
    <row r="56" spans="21:80" ht="12.75"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</row>
    <row r="57" spans="21:80" ht="12.75"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</row>
    <row r="58" spans="21:80" ht="12.75"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</row>
    <row r="59" spans="21:80" ht="12.75"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</row>
    <row r="60" spans="21:80" ht="12.75"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</row>
    <row r="61" spans="21:80" ht="12.75"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</row>
    <row r="62" spans="21:80" ht="12.75"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</row>
    <row r="63" spans="21:80" ht="12.75"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</row>
    <row r="64" spans="21:80" ht="12.75"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</row>
    <row r="65" spans="21:80" ht="12.75"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</row>
    <row r="66" spans="21:80" ht="12.75"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</row>
    <row r="67" spans="21:80" ht="12.75"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</row>
    <row r="68" spans="21:80" ht="12.75"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</row>
    <row r="69" spans="21:80" ht="12.75"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</row>
    <row r="70" spans="21:80" ht="12.75"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</row>
    <row r="71" spans="21:80" ht="12.75"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</row>
    <row r="72" spans="21:80" ht="12.75"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</row>
    <row r="73" spans="21:80" ht="12.75"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</row>
    <row r="74" spans="21:80" ht="12.75"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</row>
    <row r="75" spans="21:80" ht="12.75"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</row>
    <row r="76" spans="21:80" ht="12.75"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</row>
    <row r="77" spans="21:80" ht="12.75"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</row>
    <row r="78" spans="21:80" ht="12.75"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</row>
    <row r="79" spans="21:80" ht="12.75"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</row>
    <row r="80" spans="21:80" ht="12.75"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</row>
    <row r="81" spans="21:80" ht="12.75"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</row>
    <row r="82" spans="21:80" ht="12.75"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</row>
    <row r="83" spans="21:80" ht="12.75"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</row>
    <row r="84" spans="21:80" ht="12.75"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</row>
    <row r="85" spans="21:80" ht="12.75"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</row>
    <row r="86" spans="21:80" ht="12.75"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</row>
    <row r="87" spans="21:80" ht="12.75"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</row>
    <row r="88" spans="21:80" ht="12.75"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</row>
    <row r="89" spans="21:80" ht="12.75"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</row>
    <row r="90" spans="21:80" ht="12.75"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</row>
    <row r="91" spans="21:80" ht="12.75"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</row>
    <row r="92" spans="21:80" ht="12.75"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</row>
    <row r="93" spans="21:80" ht="12.75"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</row>
    <row r="94" spans="21:80" ht="12.75"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</row>
    <row r="95" spans="21:80" ht="12.75"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</row>
    <row r="96" spans="21:80" ht="12.75"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</row>
    <row r="97" spans="21:80" ht="12.75"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</row>
    <row r="98" spans="21:80" ht="12.75"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</row>
    <row r="99" spans="21:80" ht="12.75"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</row>
    <row r="100" spans="21:80" ht="12.75"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</row>
    <row r="101" spans="21:80" ht="12.75"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</row>
    <row r="102" spans="21:80" ht="12.75"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</row>
    <row r="103" spans="21:80" ht="12.75"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</row>
    <row r="104" spans="21:80" ht="12.75"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</row>
    <row r="105" spans="21:80" ht="12.75"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</row>
    <row r="106" spans="21:80" ht="12.75"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</row>
    <row r="107" spans="21:80" ht="12.75"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</row>
    <row r="108" spans="21:80" ht="12.75"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</row>
    <row r="109" spans="21:80" ht="12.75"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</row>
    <row r="110" spans="21:80" ht="12.75"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</row>
    <row r="111" spans="21:80" ht="12.75"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</row>
    <row r="112" spans="21:80" ht="12.75"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</row>
    <row r="113" spans="21:80" ht="12.75"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</row>
    <row r="114" spans="21:80" ht="12.75"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</row>
    <row r="115" spans="21:80" ht="12.75"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</row>
    <row r="116" spans="21:80" ht="12.75"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</row>
    <row r="117" spans="21:80" ht="12.75"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</row>
    <row r="118" spans="21:80" ht="12.75"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</row>
    <row r="119" spans="21:80" ht="12.75"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</row>
    <row r="120" spans="21:80" ht="12.75"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</row>
    <row r="121" spans="21:80" ht="12.75"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</row>
    <row r="122" spans="21:80" ht="12.75"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</row>
    <row r="123" spans="21:80" ht="12.75"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</row>
    <row r="124" spans="21:80" ht="12.75"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</row>
    <row r="125" spans="21:80" ht="12.75"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</row>
    <row r="126" spans="21:80" ht="12.75"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</row>
    <row r="127" spans="21:80" ht="12.75"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</row>
    <row r="128" spans="21:80" ht="12.75"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</row>
    <row r="129" spans="21:80" ht="12.75"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</row>
    <row r="130" spans="21:80" ht="12.75"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</row>
    <row r="131" spans="21:80" ht="12.75"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</row>
    <row r="132" spans="21:80" ht="12.75"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</row>
    <row r="133" spans="21:80" ht="12.75"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</row>
    <row r="134" spans="21:80" ht="12.75"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</row>
    <row r="135" spans="21:80" ht="12.75"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</row>
    <row r="136" spans="21:80" ht="12.75"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</row>
    <row r="137" spans="21:80" ht="12.75"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</row>
    <row r="138" spans="21:80" ht="12.75"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</row>
    <row r="139" spans="21:80" ht="12.75"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</row>
    <row r="140" spans="21:80" ht="12.75"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</row>
    <row r="141" spans="21:80" ht="12.75"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</row>
    <row r="142" spans="21:80" ht="12.75"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</row>
    <row r="143" spans="21:80" ht="12.75"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</row>
    <row r="144" spans="21:80" ht="12.75"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</row>
    <row r="145" spans="21:80" ht="12.75"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</row>
    <row r="146" spans="21:80" ht="12.75"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</row>
    <row r="147" spans="21:80" ht="12.75"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</row>
    <row r="148" spans="21:80" ht="12.75"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</row>
    <row r="149" spans="21:80" ht="12.75"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</row>
    <row r="150" spans="21:80" ht="12.75"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</row>
    <row r="151" spans="21:80" ht="12.75"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</row>
    <row r="152" spans="21:80" ht="12.75"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</row>
    <row r="153" spans="21:80" ht="12.75"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</row>
    <row r="154" spans="21:80" ht="12.75"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</row>
    <row r="155" spans="21:80" ht="12.75"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</row>
    <row r="156" spans="21:80" ht="12.75"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</row>
    <row r="157" spans="21:80" ht="12.75"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</row>
    <row r="158" spans="21:80" ht="12.75"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</row>
    <row r="159" spans="21:80" ht="12.75"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</row>
    <row r="160" spans="21:80" ht="12.75"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</row>
    <row r="161" spans="21:80" ht="12.75"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</row>
    <row r="162" spans="21:80" ht="12.75"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</row>
    <row r="163" spans="21:80" ht="12.75"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</row>
    <row r="164" spans="21:80" ht="12.75"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</row>
    <row r="165" spans="21:80" ht="12.75"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</row>
    <row r="166" spans="21:80" ht="12.75"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</row>
    <row r="167" spans="21:80" ht="12.75"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</row>
    <row r="168" spans="21:80" ht="12.75"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</row>
    <row r="169" spans="21:80" ht="12.75"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</row>
    <row r="170" spans="21:80" ht="12.75"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</row>
    <row r="171" spans="21:80" ht="12.75"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</row>
    <row r="172" spans="21:80" ht="12.75"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</row>
    <row r="173" spans="21:80" ht="12.75"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</row>
    <row r="174" spans="21:80" ht="12.75"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</row>
    <row r="175" spans="21:80" ht="12.75"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</row>
    <row r="176" spans="21:80" ht="12.75"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</row>
    <row r="177" spans="21:80" ht="12.75"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</row>
    <row r="178" spans="21:80" ht="12.75"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</row>
    <row r="179" spans="21:80" ht="12.75"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</row>
    <row r="180" spans="21:80" ht="12.75"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</row>
    <row r="181" spans="21:80" ht="12.75"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</row>
    <row r="182" spans="21:80" ht="12.75"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</row>
    <row r="183" spans="21:80" ht="12.75"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</row>
    <row r="184" spans="21:80" ht="12.75"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</row>
    <row r="185" spans="21:80" ht="12.75"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</row>
    <row r="186" spans="21:80" ht="12.75"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</row>
    <row r="187" spans="21:80" ht="12.75"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</row>
    <row r="188" spans="21:80" ht="12.75"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</row>
    <row r="189" spans="21:80" ht="12.75"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</row>
    <row r="190" spans="21:80" ht="12.75"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</row>
    <row r="191" spans="21:80" ht="12.75"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</row>
    <row r="192" spans="21:80" ht="12.75"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</row>
    <row r="193" spans="21:80" ht="12.75"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</row>
    <row r="194" spans="21:80" ht="12.75"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</row>
    <row r="195" spans="21:80" ht="12.75"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</row>
    <row r="196" spans="21:80" ht="12.75"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</row>
    <row r="197" spans="21:80" ht="12.75"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</row>
    <row r="198" spans="21:80" ht="12.75"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</row>
    <row r="199" spans="21:80" ht="12.75"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</row>
    <row r="200" spans="21:80" ht="12.75"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</row>
    <row r="201" spans="21:80" ht="12.75"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</row>
    <row r="202" spans="21:80" ht="12.75"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</row>
    <row r="203" spans="21:80" ht="12.75"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</row>
  </sheetData>
  <sheetProtection/>
  <mergeCells count="42">
    <mergeCell ref="A14:B14"/>
    <mergeCell ref="A3:A6"/>
    <mergeCell ref="B3:B6"/>
    <mergeCell ref="C4:H4"/>
    <mergeCell ref="C5:E5"/>
    <mergeCell ref="F5:H5"/>
    <mergeCell ref="C3:N3"/>
    <mergeCell ref="I5:K5"/>
    <mergeCell ref="L5:N5"/>
    <mergeCell ref="I4:N4"/>
    <mergeCell ref="AG5:AI5"/>
    <mergeCell ref="U3:W5"/>
    <mergeCell ref="O4:T4"/>
    <mergeCell ref="O5:Q5"/>
    <mergeCell ref="R5:T5"/>
    <mergeCell ref="O3:T3"/>
    <mergeCell ref="BH3:BM4"/>
    <mergeCell ref="BB5:BD5"/>
    <mergeCell ref="AJ3:AL5"/>
    <mergeCell ref="AM3:AR4"/>
    <mergeCell ref="AS3:AX4"/>
    <mergeCell ref="X3:AC4"/>
    <mergeCell ref="AD3:AI4"/>
    <mergeCell ref="X5:Z5"/>
    <mergeCell ref="AA5:AC5"/>
    <mergeCell ref="AD5:AF5"/>
    <mergeCell ref="AY3:BA5"/>
    <mergeCell ref="AM5:AO5"/>
    <mergeCell ref="AP5:AR5"/>
    <mergeCell ref="AS5:AU5"/>
    <mergeCell ref="AV5:AX5"/>
    <mergeCell ref="BB3:BG4"/>
    <mergeCell ref="BW3:CB4"/>
    <mergeCell ref="BQ5:BS5"/>
    <mergeCell ref="BT5:BV5"/>
    <mergeCell ref="BW5:BY5"/>
    <mergeCell ref="BZ5:CB5"/>
    <mergeCell ref="BE5:BG5"/>
    <mergeCell ref="BH5:BJ5"/>
    <mergeCell ref="BK5:BM5"/>
    <mergeCell ref="BN3:BP5"/>
    <mergeCell ref="BQ3:BV4"/>
  </mergeCells>
  <printOptions horizontalCentered="1"/>
  <pageMargins left="0.2755905511811024" right="0.07874015748031496" top="0.7480314960629921" bottom="0.7480314960629921" header="0.31496062992125984" footer="0.5118110236220472"/>
  <pageSetup firstPageNumber="25" useFirstPageNumber="1" orientation="landscape" paperSize="9" scale="75" r:id="rId1"/>
  <headerFooter alignWithMargins="0">
    <oddFooter>&amp;C&amp;"Cambria,Regular"&amp;9X-&amp;P</oddFooter>
  </headerFooter>
  <colBreaks count="3" manualBreakCount="3">
    <brk id="20" max="16" man="1"/>
    <brk id="35" max="16" man="1"/>
    <brk id="50" max="1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Y14"/>
  <sheetViews>
    <sheetView view="pageBreakPreview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7" sqref="B7"/>
    </sheetView>
  </sheetViews>
  <sheetFormatPr defaultColWidth="9.140625" defaultRowHeight="12.75"/>
  <cols>
    <col min="1" max="1" width="8.140625" style="0" customWidth="1"/>
    <col min="2" max="4" width="11.421875" style="0" customWidth="1"/>
    <col min="5" max="6" width="10.8515625" style="0" customWidth="1"/>
    <col min="7" max="7" width="11.57421875" style="0" customWidth="1"/>
    <col min="8" max="10" width="11.421875" style="0" customWidth="1"/>
    <col min="11" max="13" width="10.8515625" style="0" customWidth="1"/>
    <col min="14" max="16" width="11.421875" style="0" customWidth="1"/>
    <col min="17" max="19" width="10.8515625" style="0" customWidth="1"/>
    <col min="20" max="22" width="11.421875" style="0" hidden="1" customWidth="1"/>
    <col min="23" max="25" width="11.140625" style="0" hidden="1" customWidth="1"/>
  </cols>
  <sheetData>
    <row r="1" spans="2:25" s="1" customFormat="1" ht="30" customHeight="1">
      <c r="B1" s="44" t="s">
        <v>89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</row>
    <row r="2" spans="1:25" s="2" customFormat="1" ht="19.5" customHeight="1">
      <c r="A2" s="168" t="s">
        <v>29</v>
      </c>
      <c r="B2" s="168" t="s">
        <v>1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 t="s">
        <v>1</v>
      </c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</row>
    <row r="3" spans="1:25" s="2" customFormat="1" ht="19.5" customHeight="1">
      <c r="A3" s="168"/>
      <c r="B3" s="168" t="s">
        <v>26</v>
      </c>
      <c r="C3" s="168"/>
      <c r="D3" s="168"/>
      <c r="E3" s="168"/>
      <c r="F3" s="168"/>
      <c r="G3" s="168"/>
      <c r="H3" s="168" t="s">
        <v>27</v>
      </c>
      <c r="I3" s="168"/>
      <c r="J3" s="168"/>
      <c r="K3" s="168"/>
      <c r="L3" s="168"/>
      <c r="M3" s="168"/>
      <c r="N3" s="168" t="s">
        <v>28</v>
      </c>
      <c r="O3" s="168"/>
      <c r="P3" s="168"/>
      <c r="Q3" s="168"/>
      <c r="R3" s="168"/>
      <c r="S3" s="168"/>
      <c r="T3" s="168" t="s">
        <v>38</v>
      </c>
      <c r="U3" s="168"/>
      <c r="V3" s="168"/>
      <c r="W3" s="168"/>
      <c r="X3" s="168"/>
      <c r="Y3" s="168"/>
    </row>
    <row r="4" spans="1:25" s="2" customFormat="1" ht="22.5" customHeight="1">
      <c r="A4" s="168"/>
      <c r="B4" s="168" t="s">
        <v>2</v>
      </c>
      <c r="C4" s="168"/>
      <c r="D4" s="168"/>
      <c r="E4" s="168" t="s">
        <v>3</v>
      </c>
      <c r="F4" s="168"/>
      <c r="G4" s="168"/>
      <c r="H4" s="168" t="s">
        <v>2</v>
      </c>
      <c r="I4" s="168"/>
      <c r="J4" s="168"/>
      <c r="K4" s="168" t="s">
        <v>3</v>
      </c>
      <c r="L4" s="168"/>
      <c r="M4" s="168"/>
      <c r="N4" s="168" t="s">
        <v>2</v>
      </c>
      <c r="O4" s="168"/>
      <c r="P4" s="168"/>
      <c r="Q4" s="168" t="s">
        <v>3</v>
      </c>
      <c r="R4" s="168"/>
      <c r="S4" s="168"/>
      <c r="T4" s="168" t="s">
        <v>2</v>
      </c>
      <c r="U4" s="168"/>
      <c r="V4" s="168"/>
      <c r="W4" s="168" t="s">
        <v>3</v>
      </c>
      <c r="X4" s="168"/>
      <c r="Y4" s="168"/>
    </row>
    <row r="5" spans="1:25" s="2" customFormat="1" ht="22.5" customHeight="1">
      <c r="A5" s="168"/>
      <c r="B5" s="27" t="s">
        <v>5</v>
      </c>
      <c r="C5" s="27" t="s">
        <v>6</v>
      </c>
      <c r="D5" s="27" t="s">
        <v>7</v>
      </c>
      <c r="E5" s="27" t="s">
        <v>5</v>
      </c>
      <c r="F5" s="27" t="s">
        <v>6</v>
      </c>
      <c r="G5" s="27" t="s">
        <v>7</v>
      </c>
      <c r="H5" s="27" t="s">
        <v>5</v>
      </c>
      <c r="I5" s="27" t="s">
        <v>6</v>
      </c>
      <c r="J5" s="27" t="s">
        <v>7</v>
      </c>
      <c r="K5" s="27" t="s">
        <v>5</v>
      </c>
      <c r="L5" s="27" t="s">
        <v>6</v>
      </c>
      <c r="M5" s="27" t="s">
        <v>7</v>
      </c>
      <c r="N5" s="27" t="s">
        <v>5</v>
      </c>
      <c r="O5" s="27" t="s">
        <v>6</v>
      </c>
      <c r="P5" s="27" t="s">
        <v>7</v>
      </c>
      <c r="Q5" s="27" t="s">
        <v>5</v>
      </c>
      <c r="R5" s="27" t="s">
        <v>6</v>
      </c>
      <c r="S5" s="27" t="s">
        <v>7</v>
      </c>
      <c r="T5" s="27" t="s">
        <v>5</v>
      </c>
      <c r="U5" s="27" t="s">
        <v>6</v>
      </c>
      <c r="V5" s="27" t="s">
        <v>7</v>
      </c>
      <c r="W5" s="27" t="s">
        <v>5</v>
      </c>
      <c r="X5" s="27" t="s">
        <v>6</v>
      </c>
      <c r="Y5" s="27" t="s">
        <v>7</v>
      </c>
    </row>
    <row r="6" spans="1:25" s="2" customFormat="1" ht="13.5" customHeight="1">
      <c r="A6" s="46">
        <v>1</v>
      </c>
      <c r="B6" s="46">
        <v>2</v>
      </c>
      <c r="C6" s="46">
        <v>3</v>
      </c>
      <c r="D6" s="46">
        <v>4</v>
      </c>
      <c r="E6" s="46">
        <v>5</v>
      </c>
      <c r="F6" s="46">
        <v>6</v>
      </c>
      <c r="G6" s="46">
        <v>7</v>
      </c>
      <c r="H6" s="46">
        <v>8</v>
      </c>
      <c r="I6" s="46">
        <v>9</v>
      </c>
      <c r="J6" s="46">
        <v>10</v>
      </c>
      <c r="K6" s="46">
        <v>11</v>
      </c>
      <c r="L6" s="46">
        <v>12</v>
      </c>
      <c r="M6" s="46">
        <v>13</v>
      </c>
      <c r="N6" s="46">
        <v>14</v>
      </c>
      <c r="O6" s="46">
        <v>15</v>
      </c>
      <c r="P6" s="46">
        <v>16</v>
      </c>
      <c r="Q6" s="46">
        <v>17</v>
      </c>
      <c r="R6" s="46">
        <v>18</v>
      </c>
      <c r="S6" s="46">
        <v>19</v>
      </c>
      <c r="T6" s="46">
        <v>20</v>
      </c>
      <c r="U6" s="46">
        <v>21</v>
      </c>
      <c r="V6" s="46">
        <v>22</v>
      </c>
      <c r="W6" s="46">
        <v>23</v>
      </c>
      <c r="X6" s="46">
        <v>24</v>
      </c>
      <c r="Y6" s="46">
        <v>25</v>
      </c>
    </row>
    <row r="7" spans="1:25" s="29" customFormat="1" ht="45" customHeight="1">
      <c r="A7" s="39">
        <v>2005</v>
      </c>
      <c r="B7" s="45">
        <v>8090002</v>
      </c>
      <c r="C7" s="45">
        <v>5396738</v>
      </c>
      <c r="D7" s="45">
        <f aca="true" t="shared" si="0" ref="D7:D12">B7+C7</f>
        <v>13486740</v>
      </c>
      <c r="E7" s="45">
        <v>4964179</v>
      </c>
      <c r="F7" s="45">
        <v>3645676</v>
      </c>
      <c r="G7" s="45">
        <f aca="true" t="shared" si="1" ref="G7:G12">E7+F7</f>
        <v>8609855</v>
      </c>
      <c r="H7" s="45">
        <v>1288065</v>
      </c>
      <c r="I7" s="45">
        <v>777810</v>
      </c>
      <c r="J7" s="45">
        <f aca="true" t="shared" si="2" ref="J7:J12">H7+I7</f>
        <v>2065875</v>
      </c>
      <c r="K7" s="45">
        <v>686378</v>
      </c>
      <c r="L7" s="45">
        <v>461759</v>
      </c>
      <c r="M7" s="45">
        <f aca="true" t="shared" si="3" ref="M7:M12">K7+L7</f>
        <v>1148137</v>
      </c>
      <c r="N7" s="45">
        <v>405777</v>
      </c>
      <c r="O7" s="45">
        <v>256534</v>
      </c>
      <c r="P7" s="45">
        <f aca="true" t="shared" si="4" ref="P7:P12">N7+O7</f>
        <v>662311</v>
      </c>
      <c r="Q7" s="45">
        <v>194989</v>
      </c>
      <c r="R7" s="45">
        <v>124737</v>
      </c>
      <c r="S7" s="45">
        <f aca="true" t="shared" si="5" ref="S7:S12">Q7+R7</f>
        <v>319726</v>
      </c>
      <c r="T7" s="178"/>
      <c r="U7" s="178"/>
      <c r="V7" s="178"/>
      <c r="W7" s="178"/>
      <c r="X7" s="178"/>
      <c r="Y7" s="178"/>
    </row>
    <row r="8" spans="1:25" s="29" customFormat="1" ht="45" customHeight="1">
      <c r="A8" s="39">
        <v>2006</v>
      </c>
      <c r="B8" s="45">
        <v>8196746</v>
      </c>
      <c r="C8" s="45">
        <v>5815061</v>
      </c>
      <c r="D8" s="45">
        <f t="shared" si="0"/>
        <v>14011807</v>
      </c>
      <c r="E8" s="45">
        <v>5428736</v>
      </c>
      <c r="F8" s="45">
        <v>4079333</v>
      </c>
      <c r="G8" s="45">
        <f t="shared" si="1"/>
        <v>9508069</v>
      </c>
      <c r="H8" s="45">
        <v>1431911</v>
      </c>
      <c r="I8" s="45">
        <v>928066</v>
      </c>
      <c r="J8" s="45">
        <f t="shared" si="2"/>
        <v>2359977</v>
      </c>
      <c r="K8" s="45">
        <v>842860</v>
      </c>
      <c r="L8" s="45">
        <v>582173</v>
      </c>
      <c r="M8" s="45">
        <f t="shared" si="3"/>
        <v>1425033</v>
      </c>
      <c r="N8" s="45">
        <v>478567</v>
      </c>
      <c r="O8" s="45">
        <v>310947</v>
      </c>
      <c r="P8" s="45">
        <f t="shared" si="4"/>
        <v>789514</v>
      </c>
      <c r="Q8" s="45">
        <v>254503</v>
      </c>
      <c r="R8" s="45">
        <v>164256</v>
      </c>
      <c r="S8" s="45">
        <f t="shared" si="5"/>
        <v>418759</v>
      </c>
      <c r="T8" s="178"/>
      <c r="U8" s="178"/>
      <c r="V8" s="178"/>
      <c r="W8" s="178"/>
      <c r="X8" s="178"/>
      <c r="Y8" s="178"/>
    </row>
    <row r="9" spans="1:25" s="29" customFormat="1" ht="45" customHeight="1">
      <c r="A9" s="39">
        <v>2007</v>
      </c>
      <c r="B9" s="45">
        <v>8490098</v>
      </c>
      <c r="C9" s="45">
        <v>6222331</v>
      </c>
      <c r="D9" s="45">
        <f t="shared" si="0"/>
        <v>14712429</v>
      </c>
      <c r="E9" s="45">
        <v>5798647</v>
      </c>
      <c r="F9" s="45">
        <v>4546040</v>
      </c>
      <c r="G9" s="45">
        <f t="shared" si="1"/>
        <v>10344687</v>
      </c>
      <c r="H9" s="45">
        <v>1301759</v>
      </c>
      <c r="I9" s="45">
        <v>906193</v>
      </c>
      <c r="J9" s="45">
        <f t="shared" si="2"/>
        <v>2207952</v>
      </c>
      <c r="K9" s="45">
        <v>808748</v>
      </c>
      <c r="L9" s="45">
        <v>596255</v>
      </c>
      <c r="M9" s="45">
        <f t="shared" si="3"/>
        <v>1405003</v>
      </c>
      <c r="N9" s="45">
        <v>510295</v>
      </c>
      <c r="O9" s="45">
        <v>348014</v>
      </c>
      <c r="P9" s="45">
        <f t="shared" si="4"/>
        <v>858309</v>
      </c>
      <c r="Q9" s="45">
        <v>282064</v>
      </c>
      <c r="R9" s="45">
        <v>193468</v>
      </c>
      <c r="S9" s="45">
        <f t="shared" si="5"/>
        <v>475532</v>
      </c>
      <c r="T9" s="178"/>
      <c r="U9" s="178"/>
      <c r="V9" s="178"/>
      <c r="W9" s="178"/>
      <c r="X9" s="178"/>
      <c r="Y9" s="178"/>
    </row>
    <row r="10" spans="1:25" s="29" customFormat="1" ht="45" customHeight="1">
      <c r="A10" s="39">
        <v>2008</v>
      </c>
      <c r="B10" s="45">
        <f>8221187+311053</f>
        <v>8532240</v>
      </c>
      <c r="C10" s="45">
        <f>6300457+173448</f>
        <v>6473905</v>
      </c>
      <c r="D10" s="45">
        <f t="shared" si="0"/>
        <v>15006145</v>
      </c>
      <c r="E10" s="45">
        <f>5427254+114782</f>
        <v>5542036</v>
      </c>
      <c r="F10" s="45">
        <f>4494777+72151</f>
        <v>4566928</v>
      </c>
      <c r="G10" s="45">
        <f t="shared" si="1"/>
        <v>10108964</v>
      </c>
      <c r="H10" s="45">
        <f>1276147+45480</f>
        <v>1321627</v>
      </c>
      <c r="I10" s="45">
        <f>928153+22096</f>
        <v>950249</v>
      </c>
      <c r="J10" s="45">
        <f t="shared" si="2"/>
        <v>2271876</v>
      </c>
      <c r="K10" s="45">
        <f>713952+15612</f>
        <v>729564</v>
      </c>
      <c r="L10" s="45">
        <f>577936+8436</f>
        <v>586372</v>
      </c>
      <c r="M10" s="45">
        <f t="shared" si="3"/>
        <v>1315936</v>
      </c>
      <c r="N10" s="45">
        <f>535830+26651</f>
        <v>562481</v>
      </c>
      <c r="O10" s="45">
        <f>381314+22708</f>
        <v>404022</v>
      </c>
      <c r="P10" s="45">
        <f t="shared" si="4"/>
        <v>966503</v>
      </c>
      <c r="Q10" s="45">
        <f>319356+10355</f>
        <v>329711</v>
      </c>
      <c r="R10" s="45">
        <f>227224+8704</f>
        <v>235928</v>
      </c>
      <c r="S10" s="45">
        <f t="shared" si="5"/>
        <v>565639</v>
      </c>
      <c r="T10" s="178"/>
      <c r="U10" s="178"/>
      <c r="V10" s="178"/>
      <c r="W10" s="178"/>
      <c r="X10" s="178"/>
      <c r="Y10" s="178"/>
    </row>
    <row r="11" spans="1:25" s="29" customFormat="1" ht="45" customHeight="1">
      <c r="A11" s="39">
        <v>2009</v>
      </c>
      <c r="B11" s="45">
        <v>9837590</v>
      </c>
      <c r="C11" s="45">
        <v>7252068</v>
      </c>
      <c r="D11" s="45">
        <f t="shared" si="0"/>
        <v>17089658</v>
      </c>
      <c r="E11" s="45">
        <v>6428279</v>
      </c>
      <c r="F11" s="45">
        <v>5391410</v>
      </c>
      <c r="G11" s="45">
        <f t="shared" si="1"/>
        <v>11819689</v>
      </c>
      <c r="H11" s="45">
        <v>1487231</v>
      </c>
      <c r="I11" s="45">
        <v>1134667</v>
      </c>
      <c r="J11" s="45">
        <f t="shared" si="2"/>
        <v>2621898</v>
      </c>
      <c r="K11" s="45">
        <v>898853</v>
      </c>
      <c r="L11" s="45">
        <v>740689</v>
      </c>
      <c r="M11" s="45">
        <f t="shared" si="3"/>
        <v>1639542</v>
      </c>
      <c r="N11" s="45">
        <v>624640</v>
      </c>
      <c r="O11" s="45">
        <v>466551</v>
      </c>
      <c r="P11" s="45">
        <f t="shared" si="4"/>
        <v>1091191</v>
      </c>
      <c r="Q11" s="45">
        <v>381086</v>
      </c>
      <c r="R11" s="45">
        <v>280274</v>
      </c>
      <c r="S11" s="45">
        <f t="shared" si="5"/>
        <v>661360</v>
      </c>
      <c r="T11" s="178"/>
      <c r="U11" s="178"/>
      <c r="V11" s="178"/>
      <c r="W11" s="178"/>
      <c r="X11" s="178"/>
      <c r="Y11" s="178"/>
    </row>
    <row r="12" spans="1:25" s="29" customFormat="1" ht="45" customHeight="1">
      <c r="A12" s="39">
        <v>2010</v>
      </c>
      <c r="B12" s="45">
        <v>9684041</v>
      </c>
      <c r="C12" s="45">
        <v>7565925</v>
      </c>
      <c r="D12" s="45">
        <f t="shared" si="0"/>
        <v>17249966</v>
      </c>
      <c r="E12" s="45">
        <v>7029237</v>
      </c>
      <c r="F12" s="45">
        <v>5793147</v>
      </c>
      <c r="G12" s="45">
        <f t="shared" si="1"/>
        <v>12822384</v>
      </c>
      <c r="H12" s="45">
        <v>1562519</v>
      </c>
      <c r="I12" s="45">
        <v>1197413</v>
      </c>
      <c r="J12" s="45">
        <f t="shared" si="2"/>
        <v>2759932</v>
      </c>
      <c r="K12" s="45">
        <v>1043901</v>
      </c>
      <c r="L12" s="45">
        <v>847979</v>
      </c>
      <c r="M12" s="45">
        <f t="shared" si="3"/>
        <v>1891880</v>
      </c>
      <c r="N12" s="45">
        <v>643452</v>
      </c>
      <c r="O12" s="45">
        <v>502036</v>
      </c>
      <c r="P12" s="45">
        <f t="shared" si="4"/>
        <v>1145488</v>
      </c>
      <c r="Q12" s="45">
        <v>396628</v>
      </c>
      <c r="R12" s="45">
        <v>305158</v>
      </c>
      <c r="S12" s="45">
        <f t="shared" si="5"/>
        <v>701786</v>
      </c>
      <c r="T12" s="178"/>
      <c r="U12" s="178"/>
      <c r="V12" s="178"/>
      <c r="W12" s="178"/>
      <c r="X12" s="178"/>
      <c r="Y12" s="178"/>
    </row>
    <row r="13" spans="1:25" s="29" customFormat="1" ht="45" customHeight="1">
      <c r="A13" s="139">
        <v>2011</v>
      </c>
      <c r="B13" s="45">
        <f>'[1]Board'!AG44+'[1]OpenBoard'!C14</f>
        <v>10037605</v>
      </c>
      <c r="C13" s="45">
        <f>'[1]Board'!AH44+'[1]OpenBoard'!D14</f>
        <v>7981205</v>
      </c>
      <c r="D13" s="45">
        <f>'[1]Board'!AI44+'[1]OpenBoard'!E14</f>
        <v>18023581</v>
      </c>
      <c r="E13" s="45">
        <f>'[1]Board'!AP44+'[1]OpenBoard'!F14</f>
        <v>7371246</v>
      </c>
      <c r="F13" s="45">
        <f>'[1]Board'!AQ44+'[1]OpenBoard'!G14</f>
        <v>6131148</v>
      </c>
      <c r="G13" s="45">
        <f>'[1]Board'!AR44+'[1]OpenBoard'!H14</f>
        <v>13504606</v>
      </c>
      <c r="H13" s="45">
        <f>'[1]Board'!BZ44+'[1]OpenBoard'!I14</f>
        <v>1742153</v>
      </c>
      <c r="I13" s="45">
        <f>'[1]Board'!CA44+'[1]OpenBoard'!J14</f>
        <v>1413230</v>
      </c>
      <c r="J13" s="45">
        <f>'[1]Board'!CB44+'[1]OpenBoard'!K14</f>
        <v>3155383</v>
      </c>
      <c r="K13" s="45">
        <f>'[1]Board'!CI44+'[1]OpenBoard'!L14</f>
        <v>1181106</v>
      </c>
      <c r="L13" s="45">
        <f>'[1]Board'!CJ44+'[1]OpenBoard'!M14</f>
        <v>996222</v>
      </c>
      <c r="M13" s="45">
        <f>'[1]Board'!CK44+'[1]OpenBoard'!N14</f>
        <v>2177328</v>
      </c>
      <c r="N13" s="45">
        <f>'[1]Board'!DS44+'[1]OpenBoard'!O14</f>
        <v>698190</v>
      </c>
      <c r="O13" s="45">
        <f>'[1]Board'!DT44+'[1]OpenBoard'!P14</f>
        <v>562449</v>
      </c>
      <c r="P13" s="45">
        <f>'[1]Board'!DU44+'[1]OpenBoard'!Q14</f>
        <v>1260639</v>
      </c>
      <c r="Q13" s="45">
        <f>'[1]Board'!EB44+'[1]OpenBoard'!R14</f>
        <v>438353</v>
      </c>
      <c r="R13" s="45">
        <f>'[1]Board'!EC44+'[1]OpenBoard'!S14</f>
        <v>349358</v>
      </c>
      <c r="S13" s="45">
        <f>'[1]Board'!ED44+'[1]OpenBoard'!T14</f>
        <v>787711</v>
      </c>
      <c r="T13" s="58"/>
      <c r="U13" s="58"/>
      <c r="V13" s="58"/>
      <c r="W13" s="58"/>
      <c r="X13" s="58"/>
      <c r="Y13" s="58"/>
    </row>
    <row r="14" spans="1:25" s="29" customFormat="1" ht="45" customHeight="1">
      <c r="A14" s="39">
        <v>2012</v>
      </c>
      <c r="B14" s="45">
        <f>Board!AG44+OpenBoard!C14</f>
        <v>10287144</v>
      </c>
      <c r="C14" s="45">
        <f>Board!AH44+OpenBoard!D14</f>
        <v>8287633</v>
      </c>
      <c r="D14" s="45">
        <f>B14+C14</f>
        <v>18574777</v>
      </c>
      <c r="E14" s="45">
        <f>Board!AP44+OpenBoard!F14</f>
        <v>7648530</v>
      </c>
      <c r="F14" s="45">
        <f>Board!AQ44+OpenBoard!G14</f>
        <v>6462590</v>
      </c>
      <c r="G14" s="45">
        <f>E14+F14</f>
        <v>14111120</v>
      </c>
      <c r="H14" s="45">
        <f>Board!BZ44+OpenBoard!I14</f>
        <v>1653275</v>
      </c>
      <c r="I14" s="45">
        <f>Board!CA44+OpenBoard!J14</f>
        <v>1315217</v>
      </c>
      <c r="J14" s="45">
        <f>H14+I14</f>
        <v>2968492</v>
      </c>
      <c r="K14" s="45">
        <f>Board!CI44+OpenBoard!L14</f>
        <v>1132109</v>
      </c>
      <c r="L14" s="45">
        <f>Board!CJ44+OpenBoard!M14</f>
        <v>950433</v>
      </c>
      <c r="M14" s="45">
        <f>K14+L14</f>
        <v>2082542</v>
      </c>
      <c r="N14" s="45">
        <f>Board!DS44+OpenBoard!O14</f>
        <v>677858</v>
      </c>
      <c r="O14" s="45">
        <f>Board!DT44+OpenBoard!P14</f>
        <v>575279</v>
      </c>
      <c r="P14" s="45">
        <f>Board!DU44+OpenBoard!Q14</f>
        <v>1253137</v>
      </c>
      <c r="Q14" s="45">
        <f>Board!EB44+OpenBoard!R14</f>
        <v>416962</v>
      </c>
      <c r="R14" s="45">
        <f>Board!EC44+OpenBoard!S14</f>
        <v>352776</v>
      </c>
      <c r="S14" s="45">
        <f>Board!ED44+OpenBoard!T14</f>
        <v>769738</v>
      </c>
      <c r="T14" s="45" t="e">
        <v>#REF!</v>
      </c>
      <c r="U14" s="45" t="e">
        <v>#REF!</v>
      </c>
      <c r="V14" s="45" t="e">
        <v>#REF!</v>
      </c>
      <c r="W14" s="45" t="e">
        <v>#REF!</v>
      </c>
      <c r="X14" s="45" t="e">
        <v>#REF!</v>
      </c>
      <c r="Y14" s="45" t="e">
        <v>#REF!</v>
      </c>
    </row>
  </sheetData>
  <sheetProtection/>
  <mergeCells count="16">
    <mergeCell ref="H4:J4"/>
    <mergeCell ref="N4:P4"/>
    <mergeCell ref="T4:V4"/>
    <mergeCell ref="W4:Y4"/>
    <mergeCell ref="Q4:S4"/>
    <mergeCell ref="T7:Y12"/>
    <mergeCell ref="H3:M3"/>
    <mergeCell ref="N3:S3"/>
    <mergeCell ref="A2:A5"/>
    <mergeCell ref="K4:M4"/>
    <mergeCell ref="T3:Y3"/>
    <mergeCell ref="B2:M2"/>
    <mergeCell ref="N2:Y2"/>
    <mergeCell ref="B3:G3"/>
    <mergeCell ref="B4:D4"/>
    <mergeCell ref="E4:G4"/>
  </mergeCells>
  <printOptions horizontalCentered="1"/>
  <pageMargins left="0" right="0" top="0" bottom="0.4330708661417323" header="0.31496062992125984" footer="0.5905511811023623"/>
  <pageSetup firstPageNumber="29" useFirstPageNumber="1" horizontalDpi="600" verticalDpi="600" orientation="landscape" paperSize="9" scale="67" r:id="rId1"/>
  <headerFooter alignWithMargins="0">
    <oddFooter>&amp;C&amp;"Cambria,Regular"&amp;9X-&amp;P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1"/>
  <sheetViews>
    <sheetView view="pageBreakPreview" zoomScaleSheetLayoutView="100" zoomScalePageLayoutView="0" workbookViewId="0" topLeftCell="A1">
      <selection activeCell="B4" sqref="B4"/>
    </sheetView>
  </sheetViews>
  <sheetFormatPr defaultColWidth="9.140625" defaultRowHeight="12.75"/>
  <cols>
    <col min="1" max="1" width="6.8515625" style="0" customWidth="1"/>
    <col min="2" max="10" width="11.28125" style="0" customWidth="1"/>
    <col min="11" max="13" width="11.28125" style="0" hidden="1" customWidth="1"/>
  </cols>
  <sheetData>
    <row r="1" spans="1:13" s="1" customFormat="1" ht="30" customHeight="1">
      <c r="A1" s="164" t="s">
        <v>90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</row>
    <row r="2" spans="1:13" s="2" customFormat="1" ht="19.5" customHeight="1">
      <c r="A2" s="188" t="s">
        <v>29</v>
      </c>
      <c r="B2" s="176" t="s">
        <v>26</v>
      </c>
      <c r="C2" s="177"/>
      <c r="D2" s="190"/>
      <c r="E2" s="176" t="s">
        <v>27</v>
      </c>
      <c r="F2" s="177"/>
      <c r="G2" s="190"/>
      <c r="H2" s="176" t="s">
        <v>28</v>
      </c>
      <c r="I2" s="177"/>
      <c r="J2" s="190"/>
      <c r="K2" s="176" t="s">
        <v>38</v>
      </c>
      <c r="L2" s="177"/>
      <c r="M2" s="190"/>
    </row>
    <row r="3" spans="1:13" s="2" customFormat="1" ht="22.5" customHeight="1">
      <c r="A3" s="189"/>
      <c r="B3" s="27" t="s">
        <v>5</v>
      </c>
      <c r="C3" s="27" t="s">
        <v>6</v>
      </c>
      <c r="D3" s="27" t="s">
        <v>7</v>
      </c>
      <c r="E3" s="27" t="s">
        <v>5</v>
      </c>
      <c r="F3" s="27" t="s">
        <v>6</v>
      </c>
      <c r="G3" s="27" t="s">
        <v>7</v>
      </c>
      <c r="H3" s="27" t="s">
        <v>5</v>
      </c>
      <c r="I3" s="27" t="s">
        <v>6</v>
      </c>
      <c r="J3" s="27" t="s">
        <v>7</v>
      </c>
      <c r="K3" s="27" t="s">
        <v>5</v>
      </c>
      <c r="L3" s="27" t="s">
        <v>6</v>
      </c>
      <c r="M3" s="27" t="s">
        <v>7</v>
      </c>
    </row>
    <row r="4" spans="1:13" s="29" customFormat="1" ht="45" customHeight="1">
      <c r="A4" s="38">
        <v>2005</v>
      </c>
      <c r="B4" s="30">
        <v>61.36190077579709</v>
      </c>
      <c r="C4" s="30">
        <v>67.55332573121022</v>
      </c>
      <c r="D4" s="30">
        <v>63.83940818908054</v>
      </c>
      <c r="E4" s="30">
        <v>53.287528191512074</v>
      </c>
      <c r="F4" s="30">
        <v>59.366554814157695</v>
      </c>
      <c r="G4" s="30">
        <v>55.57630543958371</v>
      </c>
      <c r="H4" s="30">
        <v>48.05324106590566</v>
      </c>
      <c r="I4" s="30">
        <v>48.62396407493743</v>
      </c>
      <c r="J4" s="30">
        <v>48.27430013996446</v>
      </c>
      <c r="K4" s="179"/>
      <c r="L4" s="180"/>
      <c r="M4" s="181"/>
    </row>
    <row r="5" spans="1:13" s="29" customFormat="1" ht="45" customHeight="1">
      <c r="A5" s="39">
        <v>2006</v>
      </c>
      <c r="B5" s="30">
        <v>66.2303797140963</v>
      </c>
      <c r="C5" s="30">
        <v>70.1511643643979</v>
      </c>
      <c r="D5" s="30">
        <v>67.85755042158374</v>
      </c>
      <c r="E5" s="30">
        <v>58.86259690721001</v>
      </c>
      <c r="F5" s="30">
        <v>62.729698103367646</v>
      </c>
      <c r="G5" s="30">
        <v>60.383342719018025</v>
      </c>
      <c r="H5" s="30">
        <v>53.18022345878425</v>
      </c>
      <c r="I5" s="30">
        <v>52.82443631872956</v>
      </c>
      <c r="J5" s="30">
        <v>53.04009808565776</v>
      </c>
      <c r="K5" s="182"/>
      <c r="L5" s="183"/>
      <c r="M5" s="184"/>
    </row>
    <row r="6" spans="1:13" s="29" customFormat="1" ht="45" customHeight="1">
      <c r="A6" s="39">
        <v>2007</v>
      </c>
      <c r="B6" s="30">
        <v>68.29894071894105</v>
      </c>
      <c r="C6" s="30">
        <v>73.06007989610325</v>
      </c>
      <c r="D6" s="30">
        <v>70.31257041240437</v>
      </c>
      <c r="E6" s="30">
        <v>62.1273215702753</v>
      </c>
      <c r="F6" s="30">
        <v>65.79779362674397</v>
      </c>
      <c r="G6" s="30">
        <v>63.63376558910701</v>
      </c>
      <c r="H6" s="30">
        <v>55.27469404952038</v>
      </c>
      <c r="I6" s="30">
        <v>55.592016413132804</v>
      </c>
      <c r="J6" s="30">
        <v>55.403357066044975</v>
      </c>
      <c r="K6" s="182"/>
      <c r="L6" s="183"/>
      <c r="M6" s="184"/>
    </row>
    <row r="7" spans="1:13" s="29" customFormat="1" ht="45" customHeight="1">
      <c r="A7" s="39">
        <v>2008</v>
      </c>
      <c r="B7" s="30">
        <v>64.95405661350361</v>
      </c>
      <c r="C7" s="30">
        <v>70.54363633695583</v>
      </c>
      <c r="D7" s="30">
        <v>67.36549593516523</v>
      </c>
      <c r="E7" s="30">
        <v>55.2019594030691</v>
      </c>
      <c r="F7" s="30">
        <v>61.70719464056263</v>
      </c>
      <c r="G7" s="30">
        <v>57.92287959378065</v>
      </c>
      <c r="H7" s="30">
        <v>58.61726884997004</v>
      </c>
      <c r="I7" s="30">
        <v>58.39483988495676</v>
      </c>
      <c r="J7" s="30">
        <v>58.52428807774005</v>
      </c>
      <c r="K7" s="182"/>
      <c r="L7" s="183"/>
      <c r="M7" s="184"/>
    </row>
    <row r="8" spans="1:13" s="29" customFormat="1" ht="45" customHeight="1">
      <c r="A8" s="39">
        <v>2009</v>
      </c>
      <c r="B8" s="30">
        <v>65.34404259579837</v>
      </c>
      <c r="C8" s="30">
        <v>74.34307014219945</v>
      </c>
      <c r="D8" s="30">
        <v>69.16281765264115</v>
      </c>
      <c r="E8" s="30">
        <v>60.43802206920109</v>
      </c>
      <c r="F8" s="30">
        <v>65.27809480667015</v>
      </c>
      <c r="G8" s="30">
        <v>62.5326385694638</v>
      </c>
      <c r="H8" s="30">
        <v>61.008901127049185</v>
      </c>
      <c r="I8" s="30">
        <v>60.073603957552336</v>
      </c>
      <c r="J8" s="30">
        <v>60.60900428980811</v>
      </c>
      <c r="K8" s="182"/>
      <c r="L8" s="183"/>
      <c r="M8" s="184"/>
    </row>
    <row r="9" spans="1:13" s="29" customFormat="1" ht="45" customHeight="1">
      <c r="A9" s="39">
        <v>2010</v>
      </c>
      <c r="B9" s="30">
        <v>72.585783145693</v>
      </c>
      <c r="C9" s="30">
        <v>76.56891920022998</v>
      </c>
      <c r="D9" s="30">
        <v>74.33280738060586</v>
      </c>
      <c r="E9" s="30">
        <v>66.80885160436449</v>
      </c>
      <c r="F9" s="30">
        <v>70.81758758256342</v>
      </c>
      <c r="G9" s="30">
        <v>68.54806567698044</v>
      </c>
      <c r="H9" s="30">
        <v>61.64065074007074</v>
      </c>
      <c r="I9" s="30">
        <v>60.78408719693409</v>
      </c>
      <c r="J9" s="30">
        <v>61.265242411967655</v>
      </c>
      <c r="K9" s="185"/>
      <c r="L9" s="186"/>
      <c r="M9" s="187"/>
    </row>
    <row r="10" spans="1:13" s="29" customFormat="1" ht="45" customHeight="1">
      <c r="A10" s="39">
        <v>2011</v>
      </c>
      <c r="B10" s="30">
        <f>+'[2]TS'!E13/'[2]TS'!B13%</f>
        <v>72.84874344311538</v>
      </c>
      <c r="C10" s="30">
        <f>+'[2]TS'!F13/'[2]TS'!C13%</f>
        <v>76.27763193466184</v>
      </c>
      <c r="D10" s="30">
        <f>+'[2]TS'!G13/'[2]TS'!D13%</f>
        <v>74.3593661478869</v>
      </c>
      <c r="E10" s="30">
        <f>+'[2]TS'!K13/'[2]TS'!H13%</f>
        <v>67.79576765071725</v>
      </c>
      <c r="F10" s="30">
        <f>+'[2]TS'!L13/'[2]TS'!I13%</f>
        <v>70.49255959751774</v>
      </c>
      <c r="G10" s="30">
        <f>+'[2]TS'!M13/'[2]TS'!J13%</f>
        <v>69.00360431681352</v>
      </c>
      <c r="H10" s="30">
        <f>+'[2]TS'!Q13/'[2]TS'!N13%</f>
        <v>62.78419914349962</v>
      </c>
      <c r="I10" s="30">
        <f>+'[2]TS'!R13/'[2]TS'!O13%</f>
        <v>62.113720532883875</v>
      </c>
      <c r="J10" s="30">
        <f>+'[2]TS'!S13/'[2]TS'!P13%</f>
        <v>62.48505718131837</v>
      </c>
      <c r="K10" s="30" t="e">
        <v>#REF!</v>
      </c>
      <c r="L10" s="30" t="e">
        <v>#REF!</v>
      </c>
      <c r="M10" s="30" t="e">
        <v>#REF!</v>
      </c>
    </row>
    <row r="11" spans="1:10" ht="33.75" customHeight="1">
      <c r="A11" s="59">
        <v>2012</v>
      </c>
      <c r="B11" s="30">
        <f>TS!E14/TS!B14%</f>
        <v>74.35037363139857</v>
      </c>
      <c r="C11" s="30">
        <f>TS!F14/TS!C14%</f>
        <v>77.97871841091418</v>
      </c>
      <c r="D11" s="30">
        <f>TS!G14/TS!D14%</f>
        <v>75.96925658919082</v>
      </c>
      <c r="E11" s="30">
        <f>TS!K14/TS!H14%</f>
        <v>68.47675069180869</v>
      </c>
      <c r="F11" s="30">
        <f>TS!L14/TS!I14%</f>
        <v>72.2643487728641</v>
      </c>
      <c r="G11" s="30">
        <f>TS!M14/TS!J14%</f>
        <v>70.15487998620175</v>
      </c>
      <c r="H11" s="30">
        <f>TS!Q14/TS!N14%</f>
        <v>61.5117030410499</v>
      </c>
      <c r="I11" s="30">
        <f>TS!R14/TS!O14%</f>
        <v>61.3225930374653</v>
      </c>
      <c r="J11" s="30">
        <f>TS!S14/TS!P14%</f>
        <v>61.42488810082217</v>
      </c>
    </row>
  </sheetData>
  <sheetProtection/>
  <mergeCells count="7">
    <mergeCell ref="K4:M9"/>
    <mergeCell ref="A1:M1"/>
    <mergeCell ref="A2:A3"/>
    <mergeCell ref="B2:D2"/>
    <mergeCell ref="E2:G2"/>
    <mergeCell ref="H2:J2"/>
    <mergeCell ref="K2:M2"/>
  </mergeCells>
  <printOptions horizontalCentered="1"/>
  <pageMargins left="0.5905511811023623" right="0.07874015748031496" top="0.7480314960629921" bottom="0.7480314960629921" header="0.31496062992125984" footer="0.31496062992125984"/>
  <pageSetup firstPageNumber="30" useFirstPageNumber="1" horizontalDpi="600" verticalDpi="600" orientation="landscape" paperSize="9" scale="95" r:id="rId1"/>
  <headerFooter alignWithMargins="0">
    <oddFooter>&amp;C&amp;"Cambria,Regular"&amp;9X-&amp;P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chanderkant</dc:creator>
  <cp:keywords/>
  <dc:description/>
  <cp:lastModifiedBy>Jaishree</cp:lastModifiedBy>
  <cp:lastPrinted>2017-05-16T07:46:33Z</cp:lastPrinted>
  <dcterms:created xsi:type="dcterms:W3CDTF">2006-10-19T05:00:05Z</dcterms:created>
  <dcterms:modified xsi:type="dcterms:W3CDTF">2019-06-11T07:16:20Z</dcterms:modified>
  <cp:category/>
  <cp:version/>
  <cp:contentType/>
  <cp:contentStatus/>
</cp:coreProperties>
</file>