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activeTab="0"/>
  </bookViews>
  <sheets>
    <sheet name="Board" sheetId="1" r:id="rId1"/>
    <sheet name="OpenBoard" sheetId="2" r:id="rId2"/>
    <sheet name="TS" sheetId="3" r:id="rId3"/>
    <sheet name="Pass%TS" sheetId="4" r:id="rId4"/>
    <sheet name="Chart" sheetId="5" r:id="rId5"/>
  </sheets>
  <definedNames>
    <definedName name="_xlnm._FilterDatabase" localSheetId="4" hidden="1">'Chart'!$A$1:$B$1</definedName>
    <definedName name="_xlnm.Print_Area" localSheetId="0">'Board'!$A$1:$FB$46</definedName>
    <definedName name="_xlnm.Print_Area" localSheetId="1">'OpenBoard'!$A$1:$AO$15</definedName>
    <definedName name="_xlnm.Print_Area" localSheetId="3">'Pass%TS'!$A$1:$J$9</definedName>
    <definedName name="_xlnm.Print_Area" localSheetId="2">'TS'!$A$1:$S$11</definedName>
    <definedName name="_xlnm.Print_Titles" localSheetId="0">'Board'!$A:$B,'Board'!$1:$7</definedName>
    <definedName name="_xlnm.Print_Titles" localSheetId="1">'OpenBoard'!$A:$B</definedName>
  </definedNames>
  <calcPr fullCalcOnLoad="1"/>
</workbook>
</file>

<file path=xl/sharedStrings.xml><?xml version="1.0" encoding="utf-8"?>
<sst xmlns="http://schemas.openxmlformats.org/spreadsheetml/2006/main" count="466" uniqueCount="100">
  <si>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</si>
  <si>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</si>
  <si>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</si>
  <si>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</si>
  <si>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</si>
  <si>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</si>
  <si>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</si>
  <si>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</si>
  <si>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>Below 50%</t>
  </si>
  <si>
    <t xml:space="preserve">Note: In Open Schooling System, candidates are not classified as 'Regular' or 'Private". </t>
  </si>
  <si>
    <t>Central Boards</t>
  </si>
  <si>
    <t>State Boards</t>
  </si>
  <si>
    <r>
      <t>Assam</t>
    </r>
    <r>
      <rPr>
        <sz val="11"/>
        <rFont val="Cambria"/>
        <family val="1"/>
      </rPr>
      <t xml:space="preserve"> Sanskrit Board</t>
    </r>
  </si>
  <si>
    <r>
      <t>Bihar</t>
    </r>
    <r>
      <rPr>
        <sz val="11"/>
        <rFont val="Cambria"/>
        <family val="1"/>
      </rPr>
      <t xml:space="preserve"> State Madrasa Education Board</t>
    </r>
  </si>
  <si>
    <r>
      <t>Chhatisgarh</t>
    </r>
    <r>
      <rPr>
        <sz val="11"/>
        <rFont val="Cambria"/>
        <family val="1"/>
      </rPr>
      <t xml:space="preserve"> Madrasa Board</t>
    </r>
  </si>
  <si>
    <r>
      <t xml:space="preserve">Chhatisgarh </t>
    </r>
    <r>
      <rPr>
        <sz val="11"/>
        <rFont val="Cambria"/>
        <family val="1"/>
      </rPr>
      <t>Sanskriti Vidya Mandalam</t>
    </r>
  </si>
  <si>
    <r>
      <t xml:space="preserve">Board of Secondary Education, </t>
    </r>
    <r>
      <rPr>
        <b/>
        <sz val="11"/>
        <rFont val="Cambria"/>
        <family val="1"/>
      </rPr>
      <t>Andhra Pradesh</t>
    </r>
  </si>
  <si>
    <r>
      <t xml:space="preserve">Board of Secondary Education </t>
    </r>
    <r>
      <rPr>
        <b/>
        <sz val="11"/>
        <rFont val="Cambria"/>
        <family val="1"/>
      </rPr>
      <t>Assam</t>
    </r>
  </si>
  <si>
    <r>
      <t>Bihar</t>
    </r>
    <r>
      <rPr>
        <sz val="11"/>
        <rFont val="Cambria"/>
        <family val="1"/>
      </rPr>
      <t xml:space="preserve"> School Education Board</t>
    </r>
  </si>
  <si>
    <r>
      <t>Chhattisgarh</t>
    </r>
    <r>
      <rPr>
        <sz val="11"/>
        <rFont val="Cambria"/>
        <family val="1"/>
      </rPr>
      <t xml:space="preserve"> Board of Secondary Education</t>
    </r>
  </si>
  <si>
    <r>
      <t>Goa</t>
    </r>
    <r>
      <rPr>
        <sz val="11"/>
        <rFont val="Cambria"/>
        <family val="1"/>
      </rPr>
      <t xml:space="preserve"> Board of Secondary &amp; Higher Secondary Education</t>
    </r>
  </si>
  <si>
    <r>
      <t>Gujarat</t>
    </r>
    <r>
      <rPr>
        <sz val="11"/>
        <rFont val="Cambria"/>
        <family val="1"/>
      </rPr>
      <t xml:space="preserve"> Secondary &amp; Higher Secondary Education Board</t>
    </r>
  </si>
  <si>
    <r>
      <t xml:space="preserve">Board of School Education </t>
    </r>
    <r>
      <rPr>
        <b/>
        <sz val="11"/>
        <rFont val="Cambria"/>
        <family val="1"/>
      </rPr>
      <t>Haryana</t>
    </r>
  </si>
  <si>
    <r>
      <t>H.P.</t>
    </r>
    <r>
      <rPr>
        <sz val="11"/>
        <rFont val="Cambria"/>
        <family val="1"/>
      </rPr>
      <t xml:space="preserve"> Board of School Education</t>
    </r>
  </si>
  <si>
    <r>
      <t xml:space="preserve">J.K </t>
    </r>
    <r>
      <rPr>
        <sz val="11"/>
        <rFont val="Cambria"/>
        <family val="1"/>
      </rPr>
      <t>State Board of School Education</t>
    </r>
  </si>
  <si>
    <r>
      <t>Jharkhand</t>
    </r>
    <r>
      <rPr>
        <sz val="11"/>
        <rFont val="Cambria"/>
        <family val="1"/>
      </rPr>
      <t xml:space="preserve"> Academic Council, Ranchi</t>
    </r>
  </si>
  <si>
    <r>
      <t>Karnataka</t>
    </r>
    <r>
      <rPr>
        <sz val="11"/>
        <rFont val="Cambria"/>
        <family val="1"/>
      </rPr>
      <t xml:space="preserve"> Secondary Education Examination Board</t>
    </r>
  </si>
  <si>
    <r>
      <t xml:space="preserve">Kerala </t>
    </r>
    <r>
      <rPr>
        <sz val="11"/>
        <rFont val="Cambria"/>
        <family val="1"/>
      </rPr>
      <t>Board of Public Examination</t>
    </r>
  </si>
  <si>
    <r>
      <t>Maharasthra</t>
    </r>
    <r>
      <rPr>
        <sz val="11"/>
        <rFont val="Cambria"/>
        <family val="1"/>
      </rPr>
      <t xml:space="preserve"> State Board of Secondary &amp; Higher Secondary Education</t>
    </r>
  </si>
  <si>
    <r>
      <t xml:space="preserve">Board of Secondary Education, </t>
    </r>
    <r>
      <rPr>
        <b/>
        <sz val="11"/>
        <rFont val="Cambria"/>
        <family val="1"/>
      </rPr>
      <t>Madhya Pradesh</t>
    </r>
  </si>
  <si>
    <r>
      <t xml:space="preserve">Board of Secondary Education, </t>
    </r>
    <r>
      <rPr>
        <b/>
        <sz val="11"/>
        <rFont val="Cambria"/>
        <family val="1"/>
      </rPr>
      <t>Manipur</t>
    </r>
  </si>
  <si>
    <r>
      <t>Meghalaya</t>
    </r>
    <r>
      <rPr>
        <sz val="11"/>
        <rFont val="Cambria"/>
        <family val="1"/>
      </rPr>
      <t xml:space="preserve"> Board of School Education</t>
    </r>
  </si>
  <si>
    <r>
      <t>Mizoram</t>
    </r>
    <r>
      <rPr>
        <sz val="11"/>
        <rFont val="Cambria"/>
        <family val="1"/>
      </rPr>
      <t xml:space="preserve"> Board of School Education</t>
    </r>
  </si>
  <si>
    <r>
      <t>Nagaland</t>
    </r>
    <r>
      <rPr>
        <sz val="11"/>
        <rFont val="Cambria"/>
        <family val="1"/>
      </rPr>
      <t xml:space="preserve"> Board of School Education</t>
    </r>
  </si>
  <si>
    <r>
      <t xml:space="preserve">Board of Secondary Education, </t>
    </r>
    <r>
      <rPr>
        <b/>
        <sz val="11"/>
        <rFont val="Cambria"/>
        <family val="1"/>
      </rPr>
      <t>Orissa</t>
    </r>
  </si>
  <si>
    <r>
      <t>Punjab</t>
    </r>
    <r>
      <rPr>
        <sz val="11"/>
        <rFont val="Cambria"/>
        <family val="1"/>
      </rPr>
      <t xml:space="preserve"> School Education Board</t>
    </r>
  </si>
  <si>
    <r>
      <t xml:space="preserve">Board of Secondary Education, </t>
    </r>
    <r>
      <rPr>
        <b/>
        <sz val="11"/>
        <rFont val="Cambria"/>
        <family val="1"/>
      </rPr>
      <t>Rajasthan</t>
    </r>
  </si>
  <si>
    <r>
      <t>Tamil Nadu</t>
    </r>
    <r>
      <rPr>
        <sz val="11"/>
        <rFont val="Cambria"/>
        <family val="1"/>
      </rPr>
      <t xml:space="preserve"> State Board of School Examination</t>
    </r>
  </si>
  <si>
    <r>
      <t xml:space="preserve">Tripura </t>
    </r>
    <r>
      <rPr>
        <sz val="11"/>
        <rFont val="Cambria"/>
        <family val="1"/>
      </rPr>
      <t>Board of Secondary Education</t>
    </r>
  </si>
  <si>
    <r>
      <t xml:space="preserve">UP </t>
    </r>
    <r>
      <rPr>
        <sz val="11"/>
        <rFont val="Cambria"/>
        <family val="1"/>
      </rPr>
      <t>Board of High School &amp; Intermediate Education</t>
    </r>
  </si>
  <si>
    <r>
      <t>Uttranchal</t>
    </r>
    <r>
      <rPr>
        <sz val="11"/>
        <rFont val="Cambria"/>
        <family val="1"/>
      </rPr>
      <t xml:space="preserve"> Shiksha Evm Pariksha Parishad</t>
    </r>
  </si>
  <si>
    <r>
      <t>West Bengal</t>
    </r>
    <r>
      <rPr>
        <sz val="11"/>
        <rFont val="Cambria"/>
        <family val="1"/>
      </rPr>
      <t xml:space="preserve"> Board of Secondary Education</t>
    </r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</si>
  <si>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</si>
  <si>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</si>
  <si>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r>
      <t>Rajasthan State Open School,</t>
    </r>
    <r>
      <rPr>
        <b/>
        <sz val="11"/>
        <rFont val="Cambria"/>
        <family val="1"/>
      </rPr>
      <t xml:space="preserve"> Rajasthan</t>
    </r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</si>
  <si>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</t>
    </r>
  </si>
  <si>
    <t>Table 1- Annual and Supplementary Examination Results - Regular Students - All Categories</t>
  </si>
  <si>
    <t>Table 2 -Annual and Supplementary Examination Results - Private Students - All Categories</t>
  </si>
  <si>
    <t>Table 3 -Annual and Supplementary Examination Results - Regular + Private Students - All Categories</t>
  </si>
  <si>
    <t>Table 4 -Annual and Supplementary Examination Results - Regular SC Students</t>
  </si>
  <si>
    <t>Table 5 -Annual and Supplementary Examination Results - Private SC Students</t>
  </si>
  <si>
    <t>Table 6 -Annual and Supplementary Examination Results - Regular + Private SC Students</t>
  </si>
  <si>
    <t>Table 7 -Annual and Supplementary Examination Results - Regular ST Students</t>
  </si>
  <si>
    <t>Table 8 -Annual and Supplementary Examination Results - Private ST Students</t>
  </si>
  <si>
    <t>Table 9 -Annual and Supplementary Examination Results - Regular +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</si>
  <si>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</si>
  <si>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</si>
  <si>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</si>
  <si>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</si>
  <si>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</si>
  <si>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</si>
  <si>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Blank row indicates that there is no provision of examination for private candidates in the Board.</t>
  </si>
  <si>
    <t>All Categories</t>
  </si>
  <si>
    <t>Scheduled Caste</t>
  </si>
  <si>
    <t>Scheduled Tribe</t>
  </si>
  <si>
    <t>Year</t>
  </si>
  <si>
    <t># The Institute is mainly meant for Women, Boys enrolment pertains to wards of the staff.</t>
  </si>
  <si>
    <t>* Figures pertains to 'ALIM' and 'High Madarsa' as both are equivalent to High School Examination.</t>
  </si>
  <si>
    <r>
      <t xml:space="preserve">Banasthali Vidyapith,  </t>
    </r>
    <r>
      <rPr>
        <b/>
        <sz val="11"/>
        <rFont val="Cambria"/>
        <family val="1"/>
      </rPr>
      <t>Rajasthan #</t>
    </r>
  </si>
  <si>
    <r>
      <t>A.P</t>
    </r>
    <r>
      <rPr>
        <sz val="11"/>
        <rFont val="Cambria"/>
        <family val="1"/>
      </rPr>
      <t>. Open School Society, Hyderabad</t>
    </r>
  </si>
  <si>
    <r>
      <t>Chhattisgarh</t>
    </r>
    <r>
      <rPr>
        <sz val="11"/>
        <rFont val="Cambria"/>
        <family val="1"/>
      </rPr>
      <t xml:space="preserve"> State Open School</t>
    </r>
  </si>
  <si>
    <t>Percentage of Students passed with marks</t>
  </si>
  <si>
    <t>60% &amp; above</t>
  </si>
  <si>
    <t>50% to below 60%</t>
  </si>
  <si>
    <t>Total Number of Students Passed</t>
  </si>
  <si>
    <t>Out of the Total, Number of Students passed with marks</t>
  </si>
  <si>
    <t>Table 10 -Annual and Supplementary Examination Results - Percentage-wise-All Categories</t>
  </si>
  <si>
    <t>Table 11 -Annual and Supplementary Examination Results - Percentage-wise-SC Students</t>
  </si>
  <si>
    <t>Table 12 -Annual and Supplementary Examination Results - Percentage-wise-ST Students</t>
  </si>
  <si>
    <r>
      <t xml:space="preserve">Board of Madarsa Education, </t>
    </r>
    <r>
      <rPr>
        <b/>
        <sz val="11"/>
        <rFont val="Cambria"/>
        <family val="1"/>
      </rPr>
      <t>West Bengal</t>
    </r>
    <r>
      <rPr>
        <sz val="11"/>
        <rFont val="Cambria"/>
        <family val="1"/>
      </rPr>
      <t>, Kolkata *</t>
    </r>
  </si>
  <si>
    <t>GRADING SYSTEM</t>
  </si>
  <si>
    <t>Percentage-wise Results not maintained for this category</t>
  </si>
  <si>
    <t>Percentage-wise Results not awarded</t>
  </si>
  <si>
    <t>Due to implementation of partial grading system Percentage-wise Results not available</t>
  </si>
  <si>
    <t>Table 13 - High School Open Examination Board Results</t>
  </si>
  <si>
    <t>Table 14 -High School Open Examination Board Results - Percentage-wise-All Categories</t>
  </si>
  <si>
    <t>Table 15 -High School Open Examination Board Results - Percentage-wise-SC Students</t>
  </si>
  <si>
    <t>Table 16 -High School Open Examination Board Results - Percentage-wise-ST Students</t>
  </si>
  <si>
    <t>Percentage-wise Results not maintained</t>
  </si>
  <si>
    <t>RESULTS OF HIGH SCHOOL EXAMINATION- 2010</t>
  </si>
  <si>
    <t>Statement 1 - HIGH SCHOOL EXAMINATION RESULTS DURING 2005 - 2010</t>
  </si>
  <si>
    <t>Statement 2 - HIGH SCHOOL EXAMINATION PASS PERCENTAGE DURING 2005 - 2010</t>
  </si>
  <si>
    <t>Total-All</t>
  </si>
  <si>
    <t>All categories</t>
  </si>
  <si>
    <t>SC</t>
  </si>
  <si>
    <t>ST</t>
  </si>
  <si>
    <t>Others</t>
  </si>
  <si>
    <t>Pass%</t>
  </si>
  <si>
    <t>Not Provided</t>
  </si>
  <si>
    <t>All India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</si>
</sst>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-409]dddd\,\ mmmm\ dd\,\ yyyy"/>
    <numFmt numFmtId="169" formatCode="#,###"/>
    <numFmt numFmtId="170" formatCode="[$-409]h:mm:ss\ AM/PM"/>
    <numFmt numFmtId="171" formatCode="0.0"/>
    <numFmt numFmtId="172" formatCode="0.00000"/>
    <numFmt numFmtId="173" formatCode="0.0000"/>
    <numFmt numFmtId="174" formatCode="00000"/>
    <numFmt numFmtId="175" formatCode="0.E+00"/>
    <numFmt numFmtId="176" formatCode="00000&quot;*&quot;"/>
    <numFmt numFmtId="177" formatCode="0.000000"/>
    <numFmt numFmtId="178" formatCode="0.0000000"/>
    <numFmt numFmtId="179" formatCode="0.000000000"/>
    <numFmt numFmtId="180" formatCode="0.0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mbria"/>
      <family val="1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 applyProtection="1" quotePrefix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0" fontId="8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 quotePrefix="1">
      <alignment vertical="center"/>
      <protection locked="0"/>
    </xf>
    <xf numFmtId="0" fontId="8" fillId="0" borderId="10" xfId="0" applyFont="1" applyBorder="1" applyAlignment="1">
      <alignment horizontal="right" vertical="center" wrapText="1"/>
    </xf>
    <xf numFmtId="2" fontId="8" fillId="0" borderId="10" xfId="0" applyNumberFormat="1" applyFont="1" applyFill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0" fontId="32" fillId="34" borderId="10" xfId="0" applyFont="1" applyFill="1" applyBorder="1" applyAlignment="1">
      <alignment horizontal="right" vertical="center"/>
    </xf>
    <xf numFmtId="0" fontId="32" fillId="34" borderId="10" xfId="0" applyFont="1" applyFill="1" applyBorder="1" applyAlignment="1">
      <alignment vertical="center"/>
    </xf>
    <xf numFmtId="171" fontId="32" fillId="34" borderId="10" xfId="0" applyNumberFormat="1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 vertical="center"/>
    </xf>
    <xf numFmtId="171" fontId="3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 quotePrefix="1">
      <alignment vertical="center"/>
    </xf>
    <xf numFmtId="0" fontId="59" fillId="33" borderId="10" xfId="0" applyFont="1" applyFill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171" fontId="8" fillId="35" borderId="10" xfId="0" applyNumberFormat="1" applyFont="1" applyFill="1" applyBorder="1" applyAlignment="1">
      <alignment horizontal="center" vertical="center"/>
    </xf>
    <xf numFmtId="171" fontId="32" fillId="33" borderId="10" xfId="0" applyNumberFormat="1" applyFont="1" applyFill="1" applyBorder="1" applyAlignment="1">
      <alignment horizontal="center" vertical="center"/>
    </xf>
    <xf numFmtId="171" fontId="8" fillId="0" borderId="0" xfId="0" applyNumberFormat="1" applyFont="1" applyBorder="1" applyAlignment="1">
      <alignment vertical="center"/>
    </xf>
    <xf numFmtId="171" fontId="32" fillId="34" borderId="10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8" fillId="0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 horizontal="center" vertical="center"/>
    </xf>
    <xf numFmtId="0" fontId="9" fillId="36" borderId="0" xfId="0" applyFont="1" applyFill="1" applyAlignment="1">
      <alignment/>
    </xf>
    <xf numFmtId="171" fontId="9" fillId="36" borderId="0" xfId="0" applyNumberFormat="1" applyFont="1" applyFill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/>
    </xf>
    <xf numFmtId="171" fontId="8" fillId="0" borderId="17" xfId="0" applyNumberFormat="1" applyFont="1" applyFill="1" applyBorder="1" applyAlignment="1">
      <alignment horizontal="center" vertical="center"/>
    </xf>
    <xf numFmtId="171" fontId="8" fillId="0" borderId="14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15"/>
          <c:w val="0.903"/>
          <c:h val="0.97025"/>
        </c:manualLayout>
      </c:layout>
      <c:lineChart>
        <c:grouping val="standard"/>
        <c:varyColors val="0"/>
        <c:ser>
          <c:idx val="2"/>
          <c:order val="0"/>
          <c:tx>
            <c:strRef>
              <c:f>TS!$V$5</c:f>
              <c:strCache>
                <c:ptCount val="1"/>
                <c:pt idx="0">
                  <c:v>Appeared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TS!$U$6:$U$11</c:f>
              <c:numCache/>
            </c:numRef>
          </c:cat>
          <c:val>
            <c:numRef>
              <c:f>TS!$V$6:$V$11</c:f>
              <c:numCache/>
            </c:numRef>
          </c:val>
          <c:smooth val="0"/>
        </c:ser>
        <c:ser>
          <c:idx val="0"/>
          <c:order val="1"/>
          <c:tx>
            <c:strRef>
              <c:f>TS!$W$5</c:f>
              <c:strCache>
                <c:ptCount val="1"/>
                <c:pt idx="0">
                  <c:v>Passed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TS!$U$6:$U$11</c:f>
              <c:numCache/>
            </c:numRef>
          </c:cat>
          <c:val>
            <c:numRef>
              <c:f>TS!$W$6:$W$11</c:f>
              <c:numCache/>
            </c:numRef>
          </c:val>
          <c:smooth val="0"/>
        </c:ser>
        <c:hiLowLines>
          <c:spPr>
            <a:ln w="25400">
              <a:solidFill>
                <a:srgbClr val="666699"/>
              </a:solidFill>
            </a:ln>
          </c:spPr>
        </c:hiLowLines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  <c:min val="4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1"/>
                <c:y val="0.111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5"/>
          <c:y val="0.06575"/>
          <c:w val="0.18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902"/>
          <c:h val="0.996"/>
        </c:manualLayout>
      </c:layout>
      <c:lineChart>
        <c:grouping val="standard"/>
        <c:varyColors val="0"/>
        <c:ser>
          <c:idx val="2"/>
          <c:order val="0"/>
          <c:tx>
            <c:strRef>
              <c:f>TS!$V$13:$V$14</c:f>
              <c:strCache>
                <c:ptCount val="1"/>
                <c:pt idx="0">
                  <c:v>SC Appeared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TS!$V$15:$V$20</c:f>
              <c:numCache/>
            </c:numRef>
          </c:val>
          <c:smooth val="0"/>
        </c:ser>
        <c:ser>
          <c:idx val="3"/>
          <c:order val="1"/>
          <c:tx>
            <c:strRef>
              <c:f>TS!$W$13:$W$14</c:f>
              <c:strCache>
                <c:ptCount val="1"/>
                <c:pt idx="0">
                  <c:v>SC Passed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TS!$W$15:$W$20</c:f>
              <c:numCache/>
            </c:numRef>
          </c:val>
          <c:smooth val="0"/>
        </c:ser>
        <c:ser>
          <c:idx val="4"/>
          <c:order val="2"/>
          <c:tx>
            <c:strRef>
              <c:f>TS!$X$13:$X$14</c:f>
              <c:strCache>
                <c:ptCount val="1"/>
                <c:pt idx="0">
                  <c:v>ST Appeared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TS!$X$15:$X$20</c:f>
              <c:numCache/>
            </c:numRef>
          </c:val>
          <c:smooth val="0"/>
        </c:ser>
        <c:ser>
          <c:idx val="5"/>
          <c:order val="3"/>
          <c:tx>
            <c:strRef>
              <c:f>TS!$Y$13:$Y$14</c:f>
              <c:strCache>
                <c:ptCount val="1"/>
                <c:pt idx="0">
                  <c:v>ST Passed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TS!$Y$15:$Y$20</c:f>
              <c:numCache/>
            </c:numRef>
          </c:val>
          <c:smooth val="0"/>
        </c:ser>
        <c:ser>
          <c:idx val="6"/>
          <c:order val="4"/>
          <c:tx>
            <c:strRef>
              <c:f>TS!$Z$13:$Z$14</c:f>
              <c:strCache>
                <c:ptCount val="1"/>
                <c:pt idx="0">
                  <c:v>Others Appeared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TS!$Z$15:$Z$20</c:f>
              <c:numCache/>
            </c:numRef>
          </c:val>
          <c:smooth val="0"/>
        </c:ser>
        <c:ser>
          <c:idx val="0"/>
          <c:order val="5"/>
          <c:tx>
            <c:strRef>
              <c:f>TS!$AA$13:$AA$14</c:f>
              <c:strCache>
                <c:ptCount val="1"/>
                <c:pt idx="0">
                  <c:v>Others Passed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TS!$U$15:$U$20</c:f>
              <c:numCache/>
            </c:numRef>
          </c:cat>
          <c:val>
            <c:numRef>
              <c:f>TS!$AA$15:$AA$20</c:f>
              <c:numCache/>
            </c:numRef>
          </c:val>
          <c:smooth val="0"/>
        </c:ser>
        <c:marker val="1"/>
        <c:axId val="27284369"/>
        <c:axId val="44232730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  <c:max val="14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975"/>
                <c:y val="0.094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902"/>
          <c:h val="0.996"/>
        </c:manualLayout>
      </c:layout>
      <c:lineChart>
        <c:grouping val="standard"/>
        <c:varyColors val="0"/>
        <c:ser>
          <c:idx val="1"/>
          <c:order val="0"/>
          <c:tx>
            <c:v>Appeared Boys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TS!$U$38:$U$43</c:f>
              <c:numCache/>
            </c:numRef>
          </c:cat>
          <c:val>
            <c:numRef>
              <c:f>TS!$V$38:$V$43</c:f>
              <c:numCache/>
            </c:numRef>
          </c:val>
          <c:smooth val="0"/>
        </c:ser>
        <c:ser>
          <c:idx val="2"/>
          <c:order val="1"/>
          <c:tx>
            <c:v>Passed Boys</c:v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TS!$U$38:$U$43</c:f>
              <c:numCache/>
            </c:numRef>
          </c:cat>
          <c:val>
            <c:numRef>
              <c:f>TS!$W$38:$W$43</c:f>
              <c:numCache/>
            </c:numRef>
          </c:val>
          <c:smooth val="0"/>
        </c:ser>
        <c:ser>
          <c:idx val="3"/>
          <c:order val="2"/>
          <c:tx>
            <c:v>Appeared Girls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TS!$U$38:$U$43</c:f>
              <c:numCache/>
            </c:numRef>
          </c:cat>
          <c:val>
            <c:numRef>
              <c:f>TS!$X$38:$X$43</c:f>
              <c:numCache/>
            </c:numRef>
          </c:val>
          <c:smooth val="0"/>
        </c:ser>
        <c:ser>
          <c:idx val="4"/>
          <c:order val="3"/>
          <c:tx>
            <c:v>Passed Girls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TS!$U$38:$U$43</c:f>
              <c:numCache/>
            </c:numRef>
          </c:cat>
          <c:val>
            <c:numRef>
              <c:f>TS!$Y$38:$Y$43</c:f>
              <c:numCache/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925"/>
                <c:y val="0.117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7475"/>
          <c:y val="0"/>
          <c:w val="0.902"/>
          <c:h val="0.9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TS!$L$14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TS!$J$15:$K$20</c:f>
              <c:multiLvlStrCache/>
            </c:multiLvlStrRef>
          </c:cat>
          <c:val>
            <c:numRef>
              <c:f>TS!$L$15:$L$20</c:f>
              <c:numCache/>
            </c:numRef>
          </c:val>
          <c:shape val="cylinder"/>
        </c:ser>
        <c:ser>
          <c:idx val="1"/>
          <c:order val="1"/>
          <c:tx>
            <c:strRef>
              <c:f>TS!$M$14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TS!$J$15:$K$20</c:f>
              <c:multiLvlStrCache/>
            </c:multiLvlStrRef>
          </c:cat>
          <c:val>
            <c:numRef>
              <c:f>TS!$M$15:$M$20</c:f>
              <c:numCache/>
            </c:numRef>
          </c:val>
          <c:shape val="cylinder"/>
        </c:ser>
        <c:shape val="cylinder"/>
        <c:axId val="33405541"/>
        <c:axId val="32214414"/>
      </c:bar3D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554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1475"/>
                <c:y val="0.122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100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5"/>
          <c:y val="0.072"/>
          <c:w val="0.414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55"/>
          <c:w val="0.95175"/>
          <c:h val="0.97175"/>
        </c:manualLayout>
      </c:layout>
      <c:lineChart>
        <c:grouping val="standard"/>
        <c:varyColors val="0"/>
        <c:ser>
          <c:idx val="1"/>
          <c:order val="0"/>
          <c:tx>
            <c:strRef>
              <c:f>'Pass%TS'!$L$3</c:f>
              <c:strCache>
                <c:ptCount val="1"/>
                <c:pt idx="0">
                  <c:v>SC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'Pass%TS'!$K$4:$K$9</c:f>
              <c:numCache/>
            </c:numRef>
          </c:cat>
          <c:val>
            <c:numRef>
              <c:f>'Pass%TS'!$L$4:$L$9</c:f>
              <c:numCache/>
            </c:numRef>
          </c:val>
          <c:smooth val="0"/>
        </c:ser>
        <c:ser>
          <c:idx val="2"/>
          <c:order val="1"/>
          <c:tx>
            <c:strRef>
              <c:f>'Pass%TS'!$M$3</c:f>
              <c:strCache>
                <c:ptCount val="1"/>
                <c:pt idx="0">
                  <c:v>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'Pass%TS'!$K$4:$K$9</c:f>
              <c:numCache/>
            </c:numRef>
          </c:cat>
          <c:val>
            <c:numRef>
              <c:f>'Pass%TS'!$M$4:$M$9</c:f>
              <c:numCache/>
            </c:numRef>
          </c:val>
          <c:smooth val="0"/>
        </c:ser>
        <c:ser>
          <c:idx val="3"/>
          <c:order val="2"/>
          <c:tx>
            <c:strRef>
              <c:f>'Pass%TS'!$N$3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'Pass%TS'!$K$4:$K$9</c:f>
              <c:numCache/>
            </c:numRef>
          </c:cat>
          <c:val>
            <c:numRef>
              <c:f>'Pass%TS'!$N$4:$N$9</c:f>
              <c:numCache/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15"/>
          <c:y val="0.00975"/>
          <c:w val="0.390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5175"/>
          <c:h val="0.9895"/>
        </c:manualLayout>
      </c:layout>
      <c:lineChart>
        <c:grouping val="standard"/>
        <c:varyColors val="0"/>
        <c:ser>
          <c:idx val="0"/>
          <c:order val="0"/>
          <c:tx>
            <c:strRef>
              <c:f>'Pass%TS'!$P$3</c:f>
              <c:strCache>
                <c:ptCount val="1"/>
                <c:pt idx="0">
                  <c:v>Boys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'Pass%TS'!$K$4:$K$9</c:f>
              <c:numCache/>
            </c:numRef>
          </c:cat>
          <c:val>
            <c:numRef>
              <c:f>'Pass%TS'!$P$4:$P$9</c:f>
              <c:numCache/>
            </c:numRef>
          </c:val>
          <c:smooth val="0"/>
        </c:ser>
        <c:ser>
          <c:idx val="1"/>
          <c:order val="1"/>
          <c:tx>
            <c:strRef>
              <c:f>'Pass%TS'!$Q$3</c:f>
              <c:strCache>
                <c:ptCount val="1"/>
                <c:pt idx="0">
                  <c:v>Girls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'Pass%TS'!$K$4:$K$9</c:f>
              <c:numCache/>
            </c:numRef>
          </c:cat>
          <c:val>
            <c:numRef>
              <c:f>'Pass%TS'!$Q$4:$Q$9</c:f>
              <c:numCache/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  <c:min val="5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43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875"/>
          <c:y val="0.01"/>
          <c:w val="0.2782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5"/>
          <c:y val="0"/>
          <c:w val="0.95175"/>
          <c:h val="0.9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'Pass%TS'!$V$3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'Pass%TS'!$U$4:$U$7</c:f>
              <c:strCache/>
            </c:strRef>
          </c:cat>
          <c:val>
            <c:numRef>
              <c:f>'Pass%TS'!$V$4:$V$6</c:f>
              <c:numCache/>
            </c:numRef>
          </c:val>
          <c:shape val="cylinder"/>
        </c:ser>
        <c:ser>
          <c:idx val="1"/>
          <c:order val="1"/>
          <c:tx>
            <c:strRef>
              <c:f>'Pass%TS'!$W$3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FBC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'Pass%TS'!$U$4:$U$7</c:f>
              <c:strCache/>
            </c:strRef>
          </c:cat>
          <c:val>
            <c:numRef>
              <c:f>'Pass%TS'!$W$4:$W$6</c:f>
              <c:numCache/>
            </c:numRef>
          </c:val>
          <c:shape val="cylinder"/>
        </c:ser>
        <c:shape val="cylinder"/>
        <c:axId val="28189587"/>
        <c:axId val="52379692"/>
      </c:bar3D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55"/>
          <c:y val="0.01"/>
          <c:w val="0.18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05"/>
          <c:w val="0.97675"/>
          <c:h val="0.9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Chart!$A$2:$A$36</c:f>
              <c:strCache/>
            </c:strRef>
          </c:cat>
          <c:val>
            <c:numRef>
              <c:f>Chart!$B$2:$B$36</c:f>
              <c:numCache/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65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457200</xdr:colOff>
      <xdr:row>5</xdr:row>
      <xdr:rowOff>85725</xdr:rowOff>
    </xdr:from>
    <xdr:to>
      <xdr:col>31</xdr:col>
      <xdr:colOff>152400</xdr:colOff>
      <xdr:row>11</xdr:row>
      <xdr:rowOff>76200</xdr:rowOff>
    </xdr:to>
    <xdr:graphicFrame>
      <xdr:nvGraphicFramePr>
        <xdr:cNvPr id="1" name="Chart 3"/>
        <xdr:cNvGraphicFramePr/>
      </xdr:nvGraphicFramePr>
      <xdr:xfrm>
        <a:off x="13335000" y="1533525"/>
        <a:ext cx="4572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35</xdr:col>
      <xdr:colOff>304800</xdr:colOff>
      <xdr:row>33</xdr:row>
      <xdr:rowOff>133350</xdr:rowOff>
    </xdr:to>
    <xdr:graphicFrame>
      <xdr:nvGraphicFramePr>
        <xdr:cNvPr id="2" name="Chart 7"/>
        <xdr:cNvGraphicFramePr/>
      </xdr:nvGraphicFramePr>
      <xdr:xfrm>
        <a:off x="15925800" y="5038725"/>
        <a:ext cx="4572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39</xdr:row>
      <xdr:rowOff>0</xdr:rowOff>
    </xdr:from>
    <xdr:to>
      <xdr:col>35</xdr:col>
      <xdr:colOff>304800</xdr:colOff>
      <xdr:row>61</xdr:row>
      <xdr:rowOff>19050</xdr:rowOff>
    </xdr:to>
    <xdr:graphicFrame>
      <xdr:nvGraphicFramePr>
        <xdr:cNvPr id="3" name="Chart 8"/>
        <xdr:cNvGraphicFramePr/>
      </xdr:nvGraphicFramePr>
      <xdr:xfrm>
        <a:off x="15925800" y="9496425"/>
        <a:ext cx="457200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8</xdr:col>
      <xdr:colOff>457200</xdr:colOff>
      <xdr:row>32</xdr:row>
      <xdr:rowOff>133350</xdr:rowOff>
    </xdr:to>
    <xdr:graphicFrame>
      <xdr:nvGraphicFramePr>
        <xdr:cNvPr id="4" name="Chart 9"/>
        <xdr:cNvGraphicFramePr/>
      </xdr:nvGraphicFramePr>
      <xdr:xfrm>
        <a:off x="438150" y="5200650"/>
        <a:ext cx="4572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352425</xdr:colOff>
      <xdr:row>32</xdr:row>
      <xdr:rowOff>95250</xdr:rowOff>
    </xdr:to>
    <xdr:graphicFrame>
      <xdr:nvGraphicFramePr>
        <xdr:cNvPr id="1" name="Chart 3"/>
        <xdr:cNvGraphicFramePr/>
      </xdr:nvGraphicFramePr>
      <xdr:xfrm>
        <a:off x="0" y="5153025"/>
        <a:ext cx="4572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13</xdr:col>
      <xdr:colOff>485775</xdr:colOff>
      <xdr:row>32</xdr:row>
      <xdr:rowOff>38100</xdr:rowOff>
    </xdr:to>
    <xdr:graphicFrame>
      <xdr:nvGraphicFramePr>
        <xdr:cNvPr id="2" name="Chart 4"/>
        <xdr:cNvGraphicFramePr/>
      </xdr:nvGraphicFramePr>
      <xdr:xfrm>
        <a:off x="4972050" y="5153025"/>
        <a:ext cx="4572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304800</xdr:colOff>
      <xdr:row>32</xdr:row>
      <xdr:rowOff>57150</xdr:rowOff>
    </xdr:to>
    <xdr:graphicFrame>
      <xdr:nvGraphicFramePr>
        <xdr:cNvPr id="3" name="Chart 5"/>
        <xdr:cNvGraphicFramePr/>
      </xdr:nvGraphicFramePr>
      <xdr:xfrm>
        <a:off x="9667875" y="5153025"/>
        <a:ext cx="45720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95250</xdr:rowOff>
    </xdr:from>
    <xdr:to>
      <xdr:col>16</xdr:col>
      <xdr:colOff>123825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5105400" y="95250"/>
        <a:ext cx="84486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9"/>
  <sheetViews>
    <sheetView showZeros="0" tabSelected="1" view="pageBreakPreview" zoomScale="110" zoomScaleSheetLayoutView="110" zoomScalePageLayoutView="0" workbookViewId="0" topLeftCell="A1">
      <pane xSplit="2" ySplit="8" topLeftCell="D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Q10" sqref="DQ10"/>
    </sheetView>
  </sheetViews>
  <sheetFormatPr defaultColWidth="9.140625" defaultRowHeight="12.75"/>
  <cols>
    <col min="1" max="1" width="5.140625" style="42" customWidth="1"/>
    <col min="2" max="2" width="27.28125" style="25" customWidth="1"/>
    <col min="3" max="3" width="9.28125" style="25" customWidth="1"/>
    <col min="4" max="4" width="9.57421875" style="25" customWidth="1"/>
    <col min="5" max="5" width="10.8515625" style="25" customWidth="1"/>
    <col min="6" max="6" width="9.7109375" style="25" customWidth="1"/>
    <col min="7" max="7" width="9.140625" style="25" customWidth="1"/>
    <col min="8" max="8" width="10.57421875" style="25" bestFit="1" customWidth="1"/>
    <col min="9" max="10" width="8.140625" style="25" bestFit="1" customWidth="1"/>
    <col min="11" max="11" width="8.140625" style="25" customWidth="1"/>
    <col min="12" max="12" width="9.421875" style="25" customWidth="1"/>
    <col min="13" max="13" width="9.140625" style="25" customWidth="1"/>
    <col min="14" max="14" width="10.57421875" style="25" customWidth="1"/>
    <col min="15" max="15" width="5.7109375" style="25" customWidth="1"/>
    <col min="16" max="16" width="5.8515625" style="25" customWidth="1"/>
    <col min="17" max="17" width="6.8515625" style="25" customWidth="1"/>
    <col min="18" max="18" width="9.421875" style="25" customWidth="1"/>
    <col min="19" max="19" width="9.57421875" style="25" customWidth="1"/>
    <col min="20" max="20" width="9.28125" style="25" customWidth="1"/>
    <col min="21" max="21" width="9.00390625" style="25" customWidth="1"/>
    <col min="22" max="22" width="9.140625" style="25" customWidth="1"/>
    <col min="23" max="23" width="8.8515625" style="25" customWidth="1"/>
    <col min="24" max="24" width="8.140625" style="25" customWidth="1"/>
    <col min="25" max="25" width="7.7109375" style="25" customWidth="1"/>
    <col min="26" max="26" width="8.140625" style="25" customWidth="1"/>
    <col min="27" max="27" width="9.421875" style="25" customWidth="1"/>
    <col min="28" max="28" width="9.140625" style="25" customWidth="1"/>
    <col min="29" max="29" width="9.7109375" style="25" customWidth="1"/>
    <col min="30" max="32" width="6.8515625" style="25" customWidth="1"/>
    <col min="33" max="34" width="9.57421875" style="25" customWidth="1"/>
    <col min="35" max="35" width="10.7109375" style="25" customWidth="1"/>
    <col min="36" max="36" width="9.8515625" style="25" customWidth="1"/>
    <col min="37" max="37" width="9.140625" style="25" customWidth="1"/>
    <col min="38" max="38" width="10.57421875" style="25" customWidth="1"/>
    <col min="39" max="39" width="8.140625" style="25" customWidth="1"/>
    <col min="40" max="40" width="8.28125" style="25" customWidth="1"/>
    <col min="41" max="41" width="7.8515625" style="25" customWidth="1"/>
    <col min="42" max="42" width="9.421875" style="25" customWidth="1"/>
    <col min="43" max="43" width="9.140625" style="25" customWidth="1"/>
    <col min="44" max="44" width="10.421875" style="25" customWidth="1"/>
    <col min="45" max="46" width="5.8515625" style="25" customWidth="1"/>
    <col min="47" max="47" width="6.8515625" style="25" customWidth="1"/>
    <col min="48" max="48" width="9.421875" style="25" customWidth="1"/>
    <col min="49" max="49" width="9.57421875" style="25" customWidth="1"/>
    <col min="50" max="50" width="9.28125" style="25" customWidth="1"/>
    <col min="51" max="51" width="9.00390625" style="25" customWidth="1"/>
    <col min="52" max="52" width="9.140625" style="25" customWidth="1"/>
    <col min="53" max="53" width="9.7109375" style="25" customWidth="1"/>
    <col min="54" max="54" width="7.57421875" style="25" customWidth="1"/>
    <col min="55" max="55" width="7.7109375" style="25" customWidth="1"/>
    <col min="56" max="56" width="8.8515625" style="25" customWidth="1"/>
    <col min="57" max="57" width="9.421875" style="25" customWidth="1"/>
    <col min="58" max="58" width="9.140625" style="25" customWidth="1"/>
    <col min="59" max="59" width="9.7109375" style="25" customWidth="1"/>
    <col min="60" max="62" width="6.8515625" style="25" customWidth="1"/>
    <col min="63" max="63" width="8.8515625" style="25" customWidth="1"/>
    <col min="64" max="64" width="9.57421875" style="25" customWidth="1"/>
    <col min="65" max="65" width="9.28125" style="25" customWidth="1"/>
    <col min="66" max="66" width="9.00390625" style="25" customWidth="1"/>
    <col min="67" max="67" width="9.140625" style="25" customWidth="1"/>
    <col min="68" max="68" width="8.8515625" style="25" customWidth="1"/>
    <col min="69" max="69" width="7.57421875" style="25" customWidth="1"/>
    <col min="70" max="70" width="7.7109375" style="25" customWidth="1"/>
    <col min="71" max="71" width="8.8515625" style="25" customWidth="1"/>
    <col min="72" max="72" width="9.421875" style="25" customWidth="1"/>
    <col min="73" max="73" width="9.140625" style="25" customWidth="1"/>
    <col min="74" max="74" width="9.7109375" style="25" customWidth="1"/>
    <col min="75" max="77" width="6.8515625" style="25" customWidth="1"/>
    <col min="78" max="78" width="9.8515625" style="25" customWidth="1"/>
    <col min="79" max="79" width="9.57421875" style="25" customWidth="1"/>
    <col min="80" max="80" width="9.28125" style="25" customWidth="1"/>
    <col min="81" max="81" width="9.00390625" style="25" customWidth="1"/>
    <col min="82" max="82" width="9.140625" style="25" customWidth="1"/>
    <col min="83" max="83" width="9.421875" style="25" customWidth="1"/>
    <col min="84" max="84" width="7.57421875" style="25" customWidth="1"/>
    <col min="85" max="85" width="7.7109375" style="25" customWidth="1"/>
    <col min="86" max="86" width="8.8515625" style="25" customWidth="1"/>
    <col min="87" max="87" width="9.421875" style="25" customWidth="1"/>
    <col min="88" max="88" width="9.140625" style="25" customWidth="1"/>
    <col min="89" max="89" width="9.7109375" style="25" customWidth="1"/>
    <col min="90" max="92" width="6.8515625" style="25" customWidth="1"/>
    <col min="93" max="93" width="8.8515625" style="25" customWidth="1"/>
    <col min="94" max="94" width="9.57421875" style="25" customWidth="1"/>
    <col min="95" max="95" width="9.28125" style="25" customWidth="1"/>
    <col min="96" max="96" width="9.00390625" style="25" customWidth="1"/>
    <col min="97" max="97" width="9.140625" style="25" customWidth="1"/>
    <col min="98" max="98" width="8.8515625" style="25" customWidth="1"/>
    <col min="99" max="99" width="7.57421875" style="25" customWidth="1"/>
    <col min="100" max="100" width="7.7109375" style="25" customWidth="1"/>
    <col min="101" max="101" width="8.8515625" style="25" customWidth="1"/>
    <col min="102" max="102" width="9.421875" style="25" customWidth="1"/>
    <col min="103" max="103" width="9.140625" style="25" customWidth="1"/>
    <col min="104" max="104" width="9.7109375" style="25" customWidth="1"/>
    <col min="105" max="107" width="6.8515625" style="25" customWidth="1"/>
    <col min="108" max="108" width="8.8515625" style="25" customWidth="1"/>
    <col min="109" max="109" width="9.57421875" style="25" customWidth="1"/>
    <col min="110" max="110" width="9.28125" style="25" customWidth="1"/>
    <col min="111" max="111" width="9.00390625" style="25" customWidth="1"/>
    <col min="112" max="112" width="9.140625" style="25" customWidth="1"/>
    <col min="113" max="113" width="8.8515625" style="25" customWidth="1"/>
    <col min="114" max="114" width="7.57421875" style="25" customWidth="1"/>
    <col min="115" max="115" width="7.7109375" style="25" customWidth="1"/>
    <col min="116" max="116" width="8.8515625" style="25" customWidth="1"/>
    <col min="117" max="117" width="9.421875" style="25" customWidth="1"/>
    <col min="118" max="118" width="9.140625" style="25" customWidth="1"/>
    <col min="119" max="119" width="9.7109375" style="25" customWidth="1"/>
    <col min="120" max="122" width="6.8515625" style="25" customWidth="1"/>
    <col min="123" max="123" width="8.8515625" style="25" customWidth="1"/>
    <col min="124" max="124" width="9.57421875" style="25" customWidth="1"/>
    <col min="125" max="125" width="9.28125" style="25" customWidth="1"/>
    <col min="126" max="126" width="9.00390625" style="25" customWidth="1"/>
    <col min="127" max="127" width="9.140625" style="25" customWidth="1"/>
    <col min="128" max="128" width="8.8515625" style="25" customWidth="1"/>
    <col min="129" max="129" width="7.57421875" style="25" customWidth="1"/>
    <col min="130" max="130" width="7.7109375" style="25" customWidth="1"/>
    <col min="131" max="131" width="8.8515625" style="25" customWidth="1"/>
    <col min="132" max="132" width="9.421875" style="25" customWidth="1"/>
    <col min="133" max="133" width="9.140625" style="25" customWidth="1"/>
    <col min="134" max="134" width="9.7109375" style="25" customWidth="1"/>
    <col min="135" max="137" width="6.8515625" style="25" customWidth="1"/>
    <col min="138" max="138" width="16.8515625" style="25" customWidth="1"/>
    <col min="139" max="144" width="13.7109375" style="25" customWidth="1"/>
    <col min="145" max="145" width="16.8515625" style="25" customWidth="1"/>
    <col min="146" max="151" width="13.7109375" style="25" customWidth="1"/>
    <col min="152" max="152" width="16.8515625" style="25" customWidth="1"/>
    <col min="153" max="158" width="13.7109375" style="25" customWidth="1"/>
    <col min="159" max="16384" width="9.140625" style="25" customWidth="1"/>
  </cols>
  <sheetData>
    <row r="1" spans="1:152" ht="30" customHeight="1">
      <c r="A1" s="25"/>
      <c r="B1" s="26"/>
      <c r="C1" s="69" t="s">
        <v>89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05" t="str">
        <f>C1</f>
        <v>RESULTS OF HIGH SCHOOL EXAMINATION- 2010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 t="str">
        <f>R1</f>
        <v>RESULTS OF HIGH SCHOOL EXAMINATION- 2010</v>
      </c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 t="str">
        <f>AG1</f>
        <v>RESULTS OF HIGH SCHOOL EXAMINATION- 2010</v>
      </c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 t="str">
        <f>AV1</f>
        <v>RESULTS OF HIGH SCHOOL EXAMINATION- 2010</v>
      </c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 t="str">
        <f>BK1</f>
        <v>RESULTS OF HIGH SCHOOL EXAMINATION- 2010</v>
      </c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 t="str">
        <f>BZ1</f>
        <v>RESULTS OF HIGH SCHOOL EXAMINATION- 2010</v>
      </c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 t="str">
        <f>CO1</f>
        <v>RESULTS OF HIGH SCHOOL EXAMINATION- 2010</v>
      </c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 t="str">
        <f>DD1</f>
        <v>RESULTS OF HIGH SCHOOL EXAMINATION- 2010</v>
      </c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69" t="str">
        <f>C1</f>
        <v>RESULTS OF HIGH SCHOOL EXAMINATION- 2010</v>
      </c>
      <c r="EO1" s="69" t="str">
        <f>C1</f>
        <v>RESULTS OF HIGH SCHOOL EXAMINATION- 2010</v>
      </c>
      <c r="EV1" s="69" t="str">
        <f>C1</f>
        <v>RESULTS OF HIGH SCHOOL EXAMINATION- 2010</v>
      </c>
    </row>
    <row r="2" spans="2:158" s="27" customFormat="1" ht="18" customHeight="1">
      <c r="B2" s="28"/>
      <c r="C2" s="104" t="s">
        <v>46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 t="s">
        <v>47</v>
      </c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 t="s">
        <v>48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 t="s">
        <v>49</v>
      </c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 t="s">
        <v>50</v>
      </c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 t="s">
        <v>51</v>
      </c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 t="s">
        <v>52</v>
      </c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 t="s">
        <v>53</v>
      </c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 t="s">
        <v>54</v>
      </c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7" t="s">
        <v>76</v>
      </c>
      <c r="EI2" s="107"/>
      <c r="EJ2" s="107"/>
      <c r="EK2" s="107"/>
      <c r="EL2" s="107"/>
      <c r="EM2" s="107"/>
      <c r="EN2" s="107"/>
      <c r="EO2" s="107" t="s">
        <v>77</v>
      </c>
      <c r="EP2" s="107"/>
      <c r="EQ2" s="107"/>
      <c r="ER2" s="107"/>
      <c r="ES2" s="107"/>
      <c r="ET2" s="107"/>
      <c r="EU2" s="107"/>
      <c r="EV2" s="107" t="s">
        <v>78</v>
      </c>
      <c r="EW2" s="107"/>
      <c r="EX2" s="107"/>
      <c r="EY2" s="107"/>
      <c r="EZ2" s="107"/>
      <c r="FA2" s="107"/>
      <c r="FB2" s="107"/>
    </row>
    <row r="3" spans="1:158" ht="18" customHeight="1">
      <c r="A3" s="106" t="s">
        <v>55</v>
      </c>
      <c r="B3" s="103" t="s">
        <v>0</v>
      </c>
      <c r="C3" s="103" t="s">
        <v>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4</v>
      </c>
      <c r="P3" s="103"/>
      <c r="Q3" s="103"/>
      <c r="R3" s="103" t="s">
        <v>1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 t="s">
        <v>4</v>
      </c>
      <c r="AE3" s="103"/>
      <c r="AF3" s="103"/>
      <c r="AG3" s="103" t="s">
        <v>1</v>
      </c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 t="s">
        <v>4</v>
      </c>
      <c r="AT3" s="103"/>
      <c r="AU3" s="103"/>
      <c r="AV3" s="103" t="s">
        <v>1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 t="s">
        <v>4</v>
      </c>
      <c r="BI3" s="103"/>
      <c r="BJ3" s="103"/>
      <c r="BK3" s="103" t="s">
        <v>1</v>
      </c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 t="s">
        <v>4</v>
      </c>
      <c r="BX3" s="103"/>
      <c r="BY3" s="103"/>
      <c r="BZ3" s="103" t="s">
        <v>1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 t="s">
        <v>4</v>
      </c>
      <c r="CM3" s="103"/>
      <c r="CN3" s="103"/>
      <c r="CO3" s="103" t="s">
        <v>1</v>
      </c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 t="s">
        <v>4</v>
      </c>
      <c r="DB3" s="103"/>
      <c r="DC3" s="103"/>
      <c r="DD3" s="103" t="s">
        <v>1</v>
      </c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 t="s">
        <v>4</v>
      </c>
      <c r="DQ3" s="103"/>
      <c r="DR3" s="103"/>
      <c r="DS3" s="103" t="s">
        <v>1</v>
      </c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 t="s">
        <v>4</v>
      </c>
      <c r="EF3" s="103"/>
      <c r="EG3" s="103"/>
      <c r="EH3" s="108" t="s">
        <v>74</v>
      </c>
      <c r="EI3" s="108" t="s">
        <v>75</v>
      </c>
      <c r="EJ3" s="108"/>
      <c r="EK3" s="108"/>
      <c r="EL3" s="108" t="s">
        <v>71</v>
      </c>
      <c r="EM3" s="108"/>
      <c r="EN3" s="108"/>
      <c r="EO3" s="108" t="s">
        <v>74</v>
      </c>
      <c r="EP3" s="108" t="s">
        <v>75</v>
      </c>
      <c r="EQ3" s="108"/>
      <c r="ER3" s="108"/>
      <c r="ES3" s="108" t="s">
        <v>71</v>
      </c>
      <c r="ET3" s="108"/>
      <c r="EU3" s="108"/>
      <c r="EV3" s="108" t="s">
        <v>74</v>
      </c>
      <c r="EW3" s="108" t="s">
        <v>75</v>
      </c>
      <c r="EX3" s="108"/>
      <c r="EY3" s="108"/>
      <c r="EZ3" s="108" t="s">
        <v>71</v>
      </c>
      <c r="FA3" s="108"/>
      <c r="FB3" s="108"/>
    </row>
    <row r="4" spans="1:158" ht="18" customHeight="1">
      <c r="A4" s="106"/>
      <c r="B4" s="103"/>
      <c r="C4" s="103" t="s">
        <v>2</v>
      </c>
      <c r="D4" s="103"/>
      <c r="E4" s="103"/>
      <c r="F4" s="103" t="s">
        <v>3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 t="s">
        <v>2</v>
      </c>
      <c r="S4" s="103"/>
      <c r="T4" s="103"/>
      <c r="U4" s="103" t="s">
        <v>3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 t="s">
        <v>2</v>
      </c>
      <c r="AH4" s="103"/>
      <c r="AI4" s="103"/>
      <c r="AJ4" s="103" t="s">
        <v>3</v>
      </c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 t="s">
        <v>2</v>
      </c>
      <c r="AW4" s="103"/>
      <c r="AX4" s="103"/>
      <c r="AY4" s="103" t="s">
        <v>3</v>
      </c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 t="s">
        <v>2</v>
      </c>
      <c r="BL4" s="103"/>
      <c r="BM4" s="103"/>
      <c r="BN4" s="103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 t="s">
        <v>2</v>
      </c>
      <c r="CA4" s="103"/>
      <c r="CB4" s="103"/>
      <c r="CC4" s="103" t="s">
        <v>3</v>
      </c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 t="s">
        <v>2</v>
      </c>
      <c r="CP4" s="103"/>
      <c r="CQ4" s="103"/>
      <c r="CR4" s="103" t="s">
        <v>3</v>
      </c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 t="s">
        <v>2</v>
      </c>
      <c r="DE4" s="103"/>
      <c r="DF4" s="103"/>
      <c r="DG4" s="103" t="s">
        <v>3</v>
      </c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 t="s">
        <v>2</v>
      </c>
      <c r="DT4" s="103"/>
      <c r="DU4" s="103"/>
      <c r="DV4" s="103" t="s">
        <v>3</v>
      </c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</row>
    <row r="5" spans="1:158" ht="18" customHeight="1">
      <c r="A5" s="106"/>
      <c r="B5" s="103"/>
      <c r="C5" s="103"/>
      <c r="D5" s="103"/>
      <c r="E5" s="103"/>
      <c r="F5" s="103" t="s">
        <v>56</v>
      </c>
      <c r="G5" s="103"/>
      <c r="H5" s="103"/>
      <c r="I5" s="103" t="s">
        <v>57</v>
      </c>
      <c r="J5" s="103"/>
      <c r="K5" s="103"/>
      <c r="L5" s="103" t="s">
        <v>58</v>
      </c>
      <c r="M5" s="103"/>
      <c r="N5" s="103"/>
      <c r="O5" s="103"/>
      <c r="P5" s="103"/>
      <c r="Q5" s="103"/>
      <c r="R5" s="103"/>
      <c r="S5" s="103"/>
      <c r="T5" s="103"/>
      <c r="U5" s="103" t="s">
        <v>56</v>
      </c>
      <c r="V5" s="103"/>
      <c r="W5" s="103"/>
      <c r="X5" s="103" t="s">
        <v>57</v>
      </c>
      <c r="Y5" s="103"/>
      <c r="Z5" s="103"/>
      <c r="AA5" s="103" t="s">
        <v>58</v>
      </c>
      <c r="AB5" s="103"/>
      <c r="AC5" s="103"/>
      <c r="AD5" s="103"/>
      <c r="AE5" s="103"/>
      <c r="AF5" s="103"/>
      <c r="AG5" s="103"/>
      <c r="AH5" s="103"/>
      <c r="AI5" s="103"/>
      <c r="AJ5" s="103" t="s">
        <v>56</v>
      </c>
      <c r="AK5" s="103"/>
      <c r="AL5" s="103"/>
      <c r="AM5" s="103" t="s">
        <v>57</v>
      </c>
      <c r="AN5" s="103"/>
      <c r="AO5" s="103"/>
      <c r="AP5" s="103" t="s">
        <v>58</v>
      </c>
      <c r="AQ5" s="103"/>
      <c r="AR5" s="103"/>
      <c r="AS5" s="103"/>
      <c r="AT5" s="103"/>
      <c r="AU5" s="103"/>
      <c r="AV5" s="103"/>
      <c r="AW5" s="103"/>
      <c r="AX5" s="103"/>
      <c r="AY5" s="103" t="s">
        <v>56</v>
      </c>
      <c r="AZ5" s="103"/>
      <c r="BA5" s="103"/>
      <c r="BB5" s="103" t="s">
        <v>57</v>
      </c>
      <c r="BC5" s="103"/>
      <c r="BD5" s="103"/>
      <c r="BE5" s="103" t="s">
        <v>58</v>
      </c>
      <c r="BF5" s="103"/>
      <c r="BG5" s="103"/>
      <c r="BH5" s="103"/>
      <c r="BI5" s="103"/>
      <c r="BJ5" s="103"/>
      <c r="BK5" s="103"/>
      <c r="BL5" s="103"/>
      <c r="BM5" s="103"/>
      <c r="BN5" s="103" t="s">
        <v>56</v>
      </c>
      <c r="BO5" s="103"/>
      <c r="BP5" s="103"/>
      <c r="BQ5" s="103" t="s">
        <v>57</v>
      </c>
      <c r="BR5" s="103"/>
      <c r="BS5" s="103"/>
      <c r="BT5" s="103" t="s">
        <v>58</v>
      </c>
      <c r="BU5" s="103"/>
      <c r="BV5" s="103"/>
      <c r="BW5" s="103"/>
      <c r="BX5" s="103"/>
      <c r="BY5" s="103"/>
      <c r="BZ5" s="103"/>
      <c r="CA5" s="103"/>
      <c r="CB5" s="103"/>
      <c r="CC5" s="103" t="s">
        <v>56</v>
      </c>
      <c r="CD5" s="103"/>
      <c r="CE5" s="103"/>
      <c r="CF5" s="103" t="s">
        <v>57</v>
      </c>
      <c r="CG5" s="103"/>
      <c r="CH5" s="103"/>
      <c r="CI5" s="103" t="s">
        <v>58</v>
      </c>
      <c r="CJ5" s="103"/>
      <c r="CK5" s="103"/>
      <c r="CL5" s="103"/>
      <c r="CM5" s="103"/>
      <c r="CN5" s="103"/>
      <c r="CO5" s="103"/>
      <c r="CP5" s="103"/>
      <c r="CQ5" s="103"/>
      <c r="CR5" s="103" t="s">
        <v>56</v>
      </c>
      <c r="CS5" s="103"/>
      <c r="CT5" s="103"/>
      <c r="CU5" s="103" t="s">
        <v>57</v>
      </c>
      <c r="CV5" s="103"/>
      <c r="CW5" s="103"/>
      <c r="CX5" s="103" t="s">
        <v>58</v>
      </c>
      <c r="CY5" s="103"/>
      <c r="CZ5" s="103"/>
      <c r="DA5" s="103"/>
      <c r="DB5" s="103"/>
      <c r="DC5" s="103"/>
      <c r="DD5" s="103"/>
      <c r="DE5" s="103"/>
      <c r="DF5" s="103"/>
      <c r="DG5" s="103" t="s">
        <v>56</v>
      </c>
      <c r="DH5" s="103"/>
      <c r="DI5" s="103"/>
      <c r="DJ5" s="103" t="s">
        <v>57</v>
      </c>
      <c r="DK5" s="103"/>
      <c r="DL5" s="103"/>
      <c r="DM5" s="103" t="s">
        <v>58</v>
      </c>
      <c r="DN5" s="103"/>
      <c r="DO5" s="103"/>
      <c r="DP5" s="103"/>
      <c r="DQ5" s="103"/>
      <c r="DR5" s="103"/>
      <c r="DS5" s="103"/>
      <c r="DT5" s="103"/>
      <c r="DU5" s="103"/>
      <c r="DV5" s="103" t="s">
        <v>56</v>
      </c>
      <c r="DW5" s="103"/>
      <c r="DX5" s="103"/>
      <c r="DY5" s="103" t="s">
        <v>57</v>
      </c>
      <c r="DZ5" s="103"/>
      <c r="EA5" s="103"/>
      <c r="EB5" s="103" t="s">
        <v>58</v>
      </c>
      <c r="EC5" s="103"/>
      <c r="ED5" s="103"/>
      <c r="EE5" s="103"/>
      <c r="EF5" s="103"/>
      <c r="EG5" s="103"/>
      <c r="EH5" s="108"/>
      <c r="EI5" s="109" t="s">
        <v>72</v>
      </c>
      <c r="EJ5" s="109" t="s">
        <v>73</v>
      </c>
      <c r="EK5" s="109" t="s">
        <v>8</v>
      </c>
      <c r="EL5" s="109" t="s">
        <v>72</v>
      </c>
      <c r="EM5" s="109" t="s">
        <v>73</v>
      </c>
      <c r="EN5" s="109" t="s">
        <v>8</v>
      </c>
      <c r="EO5" s="108"/>
      <c r="EP5" s="109" t="s">
        <v>72</v>
      </c>
      <c r="EQ5" s="109" t="s">
        <v>73</v>
      </c>
      <c r="ER5" s="109" t="s">
        <v>8</v>
      </c>
      <c r="ES5" s="109" t="s">
        <v>72</v>
      </c>
      <c r="ET5" s="109" t="s">
        <v>73</v>
      </c>
      <c r="EU5" s="109" t="s">
        <v>8</v>
      </c>
      <c r="EV5" s="108"/>
      <c r="EW5" s="109" t="s">
        <v>72</v>
      </c>
      <c r="EX5" s="109" t="s">
        <v>73</v>
      </c>
      <c r="EY5" s="109" t="s">
        <v>8</v>
      </c>
      <c r="EZ5" s="109" t="s">
        <v>72</v>
      </c>
      <c r="FA5" s="109" t="s">
        <v>73</v>
      </c>
      <c r="FB5" s="109" t="s">
        <v>8</v>
      </c>
    </row>
    <row r="6" spans="1:158" ht="18" customHeight="1">
      <c r="A6" s="106"/>
      <c r="B6" s="103"/>
      <c r="C6" s="29" t="s">
        <v>5</v>
      </c>
      <c r="D6" s="29" t="s">
        <v>6</v>
      </c>
      <c r="E6" s="29" t="s">
        <v>7</v>
      </c>
      <c r="F6" s="29" t="s">
        <v>5</v>
      </c>
      <c r="G6" s="29" t="s">
        <v>6</v>
      </c>
      <c r="H6" s="29" t="s">
        <v>7</v>
      </c>
      <c r="I6" s="29" t="s">
        <v>5</v>
      </c>
      <c r="J6" s="29" t="s">
        <v>6</v>
      </c>
      <c r="K6" s="29" t="s">
        <v>7</v>
      </c>
      <c r="L6" s="29" t="s">
        <v>5</v>
      </c>
      <c r="M6" s="29" t="s">
        <v>6</v>
      </c>
      <c r="N6" s="29" t="s">
        <v>7</v>
      </c>
      <c r="O6" s="29" t="s">
        <v>5</v>
      </c>
      <c r="P6" s="29" t="s">
        <v>6</v>
      </c>
      <c r="Q6" s="29" t="s">
        <v>7</v>
      </c>
      <c r="R6" s="29" t="s">
        <v>5</v>
      </c>
      <c r="S6" s="29" t="s">
        <v>6</v>
      </c>
      <c r="T6" s="29" t="s">
        <v>7</v>
      </c>
      <c r="U6" s="29" t="s">
        <v>5</v>
      </c>
      <c r="V6" s="29" t="s">
        <v>6</v>
      </c>
      <c r="W6" s="29" t="s">
        <v>7</v>
      </c>
      <c r="X6" s="29" t="s">
        <v>5</v>
      </c>
      <c r="Y6" s="29" t="s">
        <v>6</v>
      </c>
      <c r="Z6" s="29" t="s">
        <v>7</v>
      </c>
      <c r="AA6" s="29" t="s">
        <v>5</v>
      </c>
      <c r="AB6" s="29" t="s">
        <v>6</v>
      </c>
      <c r="AC6" s="29" t="s">
        <v>7</v>
      </c>
      <c r="AD6" s="29" t="s">
        <v>5</v>
      </c>
      <c r="AE6" s="29" t="s">
        <v>6</v>
      </c>
      <c r="AF6" s="29" t="s">
        <v>7</v>
      </c>
      <c r="AG6" s="29" t="s">
        <v>5</v>
      </c>
      <c r="AH6" s="29" t="s">
        <v>6</v>
      </c>
      <c r="AI6" s="29" t="s">
        <v>7</v>
      </c>
      <c r="AJ6" s="29" t="s">
        <v>5</v>
      </c>
      <c r="AK6" s="29" t="s">
        <v>6</v>
      </c>
      <c r="AL6" s="29" t="s">
        <v>7</v>
      </c>
      <c r="AM6" s="29" t="s">
        <v>5</v>
      </c>
      <c r="AN6" s="29" t="s">
        <v>6</v>
      </c>
      <c r="AO6" s="29" t="s">
        <v>7</v>
      </c>
      <c r="AP6" s="29" t="s">
        <v>5</v>
      </c>
      <c r="AQ6" s="29" t="s">
        <v>6</v>
      </c>
      <c r="AR6" s="29" t="s">
        <v>7</v>
      </c>
      <c r="AS6" s="29" t="s">
        <v>5</v>
      </c>
      <c r="AT6" s="29" t="s">
        <v>6</v>
      </c>
      <c r="AU6" s="29" t="s">
        <v>7</v>
      </c>
      <c r="AV6" s="29" t="s">
        <v>5</v>
      </c>
      <c r="AW6" s="29" t="s">
        <v>6</v>
      </c>
      <c r="AX6" s="29" t="s">
        <v>7</v>
      </c>
      <c r="AY6" s="29" t="s">
        <v>5</v>
      </c>
      <c r="AZ6" s="29" t="s">
        <v>6</v>
      </c>
      <c r="BA6" s="29" t="s">
        <v>7</v>
      </c>
      <c r="BB6" s="29" t="s">
        <v>5</v>
      </c>
      <c r="BC6" s="29" t="s">
        <v>6</v>
      </c>
      <c r="BD6" s="29" t="s">
        <v>7</v>
      </c>
      <c r="BE6" s="29" t="s">
        <v>5</v>
      </c>
      <c r="BF6" s="29" t="s">
        <v>6</v>
      </c>
      <c r="BG6" s="29" t="s">
        <v>7</v>
      </c>
      <c r="BH6" s="29" t="s">
        <v>5</v>
      </c>
      <c r="BI6" s="29" t="s">
        <v>6</v>
      </c>
      <c r="BJ6" s="29" t="s">
        <v>7</v>
      </c>
      <c r="BK6" s="29" t="s">
        <v>5</v>
      </c>
      <c r="BL6" s="29" t="s">
        <v>6</v>
      </c>
      <c r="BM6" s="29" t="s">
        <v>7</v>
      </c>
      <c r="BN6" s="29" t="s">
        <v>5</v>
      </c>
      <c r="BO6" s="29" t="s">
        <v>6</v>
      </c>
      <c r="BP6" s="29" t="s">
        <v>7</v>
      </c>
      <c r="BQ6" s="29" t="s">
        <v>5</v>
      </c>
      <c r="BR6" s="29" t="s">
        <v>6</v>
      </c>
      <c r="BS6" s="29" t="s">
        <v>7</v>
      </c>
      <c r="BT6" s="29" t="s">
        <v>5</v>
      </c>
      <c r="BU6" s="29" t="s">
        <v>6</v>
      </c>
      <c r="BV6" s="29" t="s">
        <v>7</v>
      </c>
      <c r="BW6" s="29" t="s">
        <v>5</v>
      </c>
      <c r="BX6" s="29" t="s">
        <v>6</v>
      </c>
      <c r="BY6" s="29" t="s">
        <v>7</v>
      </c>
      <c r="BZ6" s="29" t="s">
        <v>5</v>
      </c>
      <c r="CA6" s="29" t="s">
        <v>6</v>
      </c>
      <c r="CB6" s="29" t="s">
        <v>7</v>
      </c>
      <c r="CC6" s="29" t="s">
        <v>5</v>
      </c>
      <c r="CD6" s="29" t="s">
        <v>6</v>
      </c>
      <c r="CE6" s="29" t="s">
        <v>7</v>
      </c>
      <c r="CF6" s="29" t="s">
        <v>5</v>
      </c>
      <c r="CG6" s="29" t="s">
        <v>6</v>
      </c>
      <c r="CH6" s="29" t="s">
        <v>7</v>
      </c>
      <c r="CI6" s="29" t="s">
        <v>5</v>
      </c>
      <c r="CJ6" s="29" t="s">
        <v>6</v>
      </c>
      <c r="CK6" s="29" t="s">
        <v>7</v>
      </c>
      <c r="CL6" s="29" t="s">
        <v>5</v>
      </c>
      <c r="CM6" s="29" t="s">
        <v>6</v>
      </c>
      <c r="CN6" s="29" t="s">
        <v>7</v>
      </c>
      <c r="CO6" s="29" t="s">
        <v>5</v>
      </c>
      <c r="CP6" s="29" t="s">
        <v>6</v>
      </c>
      <c r="CQ6" s="29" t="s">
        <v>7</v>
      </c>
      <c r="CR6" s="29" t="s">
        <v>5</v>
      </c>
      <c r="CS6" s="29" t="s">
        <v>6</v>
      </c>
      <c r="CT6" s="29" t="s">
        <v>7</v>
      </c>
      <c r="CU6" s="29" t="s">
        <v>5</v>
      </c>
      <c r="CV6" s="29" t="s">
        <v>6</v>
      </c>
      <c r="CW6" s="29" t="s">
        <v>7</v>
      </c>
      <c r="CX6" s="29" t="s">
        <v>5</v>
      </c>
      <c r="CY6" s="29" t="s">
        <v>6</v>
      </c>
      <c r="CZ6" s="29" t="s">
        <v>7</v>
      </c>
      <c r="DA6" s="29" t="s">
        <v>5</v>
      </c>
      <c r="DB6" s="29" t="s">
        <v>6</v>
      </c>
      <c r="DC6" s="29" t="s">
        <v>7</v>
      </c>
      <c r="DD6" s="29" t="s">
        <v>5</v>
      </c>
      <c r="DE6" s="29" t="s">
        <v>6</v>
      </c>
      <c r="DF6" s="29" t="s">
        <v>7</v>
      </c>
      <c r="DG6" s="29" t="s">
        <v>5</v>
      </c>
      <c r="DH6" s="29" t="s">
        <v>6</v>
      </c>
      <c r="DI6" s="29" t="s">
        <v>7</v>
      </c>
      <c r="DJ6" s="29" t="s">
        <v>5</v>
      </c>
      <c r="DK6" s="29" t="s">
        <v>6</v>
      </c>
      <c r="DL6" s="29" t="s">
        <v>7</v>
      </c>
      <c r="DM6" s="29" t="s">
        <v>5</v>
      </c>
      <c r="DN6" s="29" t="s">
        <v>6</v>
      </c>
      <c r="DO6" s="29" t="s">
        <v>7</v>
      </c>
      <c r="DP6" s="29" t="s">
        <v>5</v>
      </c>
      <c r="DQ6" s="29" t="s">
        <v>6</v>
      </c>
      <c r="DR6" s="29" t="s">
        <v>7</v>
      </c>
      <c r="DS6" s="29" t="s">
        <v>5</v>
      </c>
      <c r="DT6" s="29" t="s">
        <v>6</v>
      </c>
      <c r="DU6" s="29" t="s">
        <v>7</v>
      </c>
      <c r="DV6" s="29" t="s">
        <v>5</v>
      </c>
      <c r="DW6" s="29" t="s">
        <v>6</v>
      </c>
      <c r="DX6" s="29" t="s">
        <v>7</v>
      </c>
      <c r="DY6" s="29" t="s">
        <v>5</v>
      </c>
      <c r="DZ6" s="29" t="s">
        <v>6</v>
      </c>
      <c r="EA6" s="29" t="s">
        <v>7</v>
      </c>
      <c r="EB6" s="29" t="s">
        <v>5</v>
      </c>
      <c r="EC6" s="29" t="s">
        <v>6</v>
      </c>
      <c r="ED6" s="29" t="s">
        <v>7</v>
      </c>
      <c r="EE6" s="29" t="s">
        <v>5</v>
      </c>
      <c r="EF6" s="29" t="s">
        <v>6</v>
      </c>
      <c r="EG6" s="29" t="s">
        <v>7</v>
      </c>
      <c r="EH6" s="108"/>
      <c r="EI6" s="110"/>
      <c r="EJ6" s="110"/>
      <c r="EK6" s="110"/>
      <c r="EL6" s="110"/>
      <c r="EM6" s="110"/>
      <c r="EN6" s="110"/>
      <c r="EO6" s="108"/>
      <c r="EP6" s="110"/>
      <c r="EQ6" s="110"/>
      <c r="ER6" s="110"/>
      <c r="ES6" s="110"/>
      <c r="ET6" s="110"/>
      <c r="EU6" s="110"/>
      <c r="EV6" s="108"/>
      <c r="EW6" s="110"/>
      <c r="EX6" s="110"/>
      <c r="EY6" s="110"/>
      <c r="EZ6" s="110"/>
      <c r="FA6" s="110"/>
      <c r="FB6" s="110"/>
    </row>
    <row r="7" spans="1:158" s="31" customFormat="1" ht="1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3</v>
      </c>
      <c r="S7" s="30">
        <v>4</v>
      </c>
      <c r="T7" s="30">
        <v>5</v>
      </c>
      <c r="U7" s="30">
        <v>6</v>
      </c>
      <c r="V7" s="30">
        <v>7</v>
      </c>
      <c r="W7" s="30">
        <v>8</v>
      </c>
      <c r="X7" s="30">
        <v>9</v>
      </c>
      <c r="Y7" s="30">
        <v>10</v>
      </c>
      <c r="Z7" s="30">
        <v>11</v>
      </c>
      <c r="AA7" s="30">
        <v>12</v>
      </c>
      <c r="AB7" s="30">
        <v>13</v>
      </c>
      <c r="AC7" s="30">
        <v>14</v>
      </c>
      <c r="AD7" s="30">
        <v>15</v>
      </c>
      <c r="AE7" s="30">
        <v>16</v>
      </c>
      <c r="AF7" s="30">
        <v>17</v>
      </c>
      <c r="AG7" s="30">
        <v>3</v>
      </c>
      <c r="AH7" s="30">
        <v>4</v>
      </c>
      <c r="AI7" s="30">
        <v>5</v>
      </c>
      <c r="AJ7" s="30">
        <v>6</v>
      </c>
      <c r="AK7" s="30">
        <v>7</v>
      </c>
      <c r="AL7" s="30">
        <v>8</v>
      </c>
      <c r="AM7" s="30">
        <v>9</v>
      </c>
      <c r="AN7" s="30">
        <v>10</v>
      </c>
      <c r="AO7" s="30">
        <v>11</v>
      </c>
      <c r="AP7" s="30">
        <v>12</v>
      </c>
      <c r="AQ7" s="30">
        <v>13</v>
      </c>
      <c r="AR7" s="30">
        <v>14</v>
      </c>
      <c r="AS7" s="30">
        <v>15</v>
      </c>
      <c r="AT7" s="30">
        <v>16</v>
      </c>
      <c r="AU7" s="30">
        <v>17</v>
      </c>
      <c r="AV7" s="30">
        <v>3</v>
      </c>
      <c r="AW7" s="30">
        <v>4</v>
      </c>
      <c r="AX7" s="30">
        <v>5</v>
      </c>
      <c r="AY7" s="30">
        <v>6</v>
      </c>
      <c r="AZ7" s="30">
        <v>7</v>
      </c>
      <c r="BA7" s="30">
        <v>8</v>
      </c>
      <c r="BB7" s="30">
        <v>9</v>
      </c>
      <c r="BC7" s="30">
        <v>10</v>
      </c>
      <c r="BD7" s="30">
        <v>11</v>
      </c>
      <c r="BE7" s="30">
        <v>12</v>
      </c>
      <c r="BF7" s="30">
        <v>13</v>
      </c>
      <c r="BG7" s="30">
        <v>14</v>
      </c>
      <c r="BH7" s="30">
        <v>15</v>
      </c>
      <c r="BI7" s="30">
        <v>16</v>
      </c>
      <c r="BJ7" s="30">
        <v>17</v>
      </c>
      <c r="BK7" s="30">
        <v>3</v>
      </c>
      <c r="BL7" s="30">
        <v>4</v>
      </c>
      <c r="BM7" s="30">
        <v>5</v>
      </c>
      <c r="BN7" s="30">
        <v>6</v>
      </c>
      <c r="BO7" s="30">
        <v>7</v>
      </c>
      <c r="BP7" s="30">
        <v>8</v>
      </c>
      <c r="BQ7" s="30">
        <v>9</v>
      </c>
      <c r="BR7" s="30">
        <v>10</v>
      </c>
      <c r="BS7" s="30">
        <v>11</v>
      </c>
      <c r="BT7" s="30">
        <v>12</v>
      </c>
      <c r="BU7" s="30">
        <v>13</v>
      </c>
      <c r="BV7" s="30">
        <v>14</v>
      </c>
      <c r="BW7" s="30">
        <v>15</v>
      </c>
      <c r="BX7" s="30">
        <v>16</v>
      </c>
      <c r="BY7" s="30">
        <v>17</v>
      </c>
      <c r="BZ7" s="30">
        <v>3</v>
      </c>
      <c r="CA7" s="30">
        <v>4</v>
      </c>
      <c r="CB7" s="30">
        <v>5</v>
      </c>
      <c r="CC7" s="30">
        <v>6</v>
      </c>
      <c r="CD7" s="30">
        <v>7</v>
      </c>
      <c r="CE7" s="30">
        <v>8</v>
      </c>
      <c r="CF7" s="30">
        <v>9</v>
      </c>
      <c r="CG7" s="30">
        <v>10</v>
      </c>
      <c r="CH7" s="30">
        <v>11</v>
      </c>
      <c r="CI7" s="30">
        <v>12</v>
      </c>
      <c r="CJ7" s="30">
        <v>13</v>
      </c>
      <c r="CK7" s="30">
        <v>14</v>
      </c>
      <c r="CL7" s="30">
        <v>15</v>
      </c>
      <c r="CM7" s="30">
        <v>16</v>
      </c>
      <c r="CN7" s="30">
        <v>17</v>
      </c>
      <c r="CO7" s="30">
        <v>3</v>
      </c>
      <c r="CP7" s="30">
        <v>4</v>
      </c>
      <c r="CQ7" s="30">
        <v>5</v>
      </c>
      <c r="CR7" s="30">
        <v>6</v>
      </c>
      <c r="CS7" s="30">
        <v>7</v>
      </c>
      <c r="CT7" s="30">
        <v>8</v>
      </c>
      <c r="CU7" s="30">
        <v>9</v>
      </c>
      <c r="CV7" s="30">
        <v>10</v>
      </c>
      <c r="CW7" s="30">
        <v>11</v>
      </c>
      <c r="CX7" s="30">
        <v>12</v>
      </c>
      <c r="CY7" s="30">
        <v>13</v>
      </c>
      <c r="CZ7" s="30">
        <v>14</v>
      </c>
      <c r="DA7" s="30">
        <v>15</v>
      </c>
      <c r="DB7" s="30">
        <v>16</v>
      </c>
      <c r="DC7" s="30">
        <v>17</v>
      </c>
      <c r="DD7" s="30">
        <v>3</v>
      </c>
      <c r="DE7" s="30">
        <v>4</v>
      </c>
      <c r="DF7" s="30">
        <v>5</v>
      </c>
      <c r="DG7" s="30">
        <v>6</v>
      </c>
      <c r="DH7" s="30">
        <v>7</v>
      </c>
      <c r="DI7" s="30">
        <v>8</v>
      </c>
      <c r="DJ7" s="30">
        <v>9</v>
      </c>
      <c r="DK7" s="30">
        <v>10</v>
      </c>
      <c r="DL7" s="30">
        <v>11</v>
      </c>
      <c r="DM7" s="30">
        <v>12</v>
      </c>
      <c r="DN7" s="30">
        <v>13</v>
      </c>
      <c r="DO7" s="30">
        <v>14</v>
      </c>
      <c r="DP7" s="30">
        <v>15</v>
      </c>
      <c r="DQ7" s="30">
        <v>16</v>
      </c>
      <c r="DR7" s="30">
        <v>17</v>
      </c>
      <c r="DS7" s="30">
        <v>3</v>
      </c>
      <c r="DT7" s="30">
        <v>4</v>
      </c>
      <c r="DU7" s="30">
        <v>5</v>
      </c>
      <c r="DV7" s="30">
        <v>6</v>
      </c>
      <c r="DW7" s="30">
        <v>7</v>
      </c>
      <c r="DX7" s="30">
        <v>8</v>
      </c>
      <c r="DY7" s="30">
        <v>9</v>
      </c>
      <c r="DZ7" s="30">
        <v>10</v>
      </c>
      <c r="EA7" s="30">
        <v>11</v>
      </c>
      <c r="EB7" s="30">
        <v>12</v>
      </c>
      <c r="EC7" s="30">
        <v>13</v>
      </c>
      <c r="ED7" s="30">
        <v>14</v>
      </c>
      <c r="EE7" s="30">
        <v>15</v>
      </c>
      <c r="EF7" s="30">
        <v>16</v>
      </c>
      <c r="EG7" s="30">
        <v>17</v>
      </c>
      <c r="EH7" s="61">
        <v>3</v>
      </c>
      <c r="EI7" s="61">
        <v>4</v>
      </c>
      <c r="EJ7" s="61">
        <v>5</v>
      </c>
      <c r="EK7" s="61">
        <v>6</v>
      </c>
      <c r="EL7" s="61">
        <v>7</v>
      </c>
      <c r="EM7" s="61">
        <v>8</v>
      </c>
      <c r="EN7" s="61">
        <v>9</v>
      </c>
      <c r="EO7" s="61">
        <v>3</v>
      </c>
      <c r="EP7" s="61">
        <v>4</v>
      </c>
      <c r="EQ7" s="61">
        <v>5</v>
      </c>
      <c r="ER7" s="61">
        <v>6</v>
      </c>
      <c r="ES7" s="61">
        <v>7</v>
      </c>
      <c r="ET7" s="61">
        <v>8</v>
      </c>
      <c r="EU7" s="61">
        <v>9</v>
      </c>
      <c r="EV7" s="61">
        <v>3</v>
      </c>
      <c r="EW7" s="61">
        <v>4</v>
      </c>
      <c r="EX7" s="61">
        <v>5</v>
      </c>
      <c r="EY7" s="61">
        <v>6</v>
      </c>
      <c r="EZ7" s="61">
        <v>7</v>
      </c>
      <c r="FA7" s="61">
        <v>8</v>
      </c>
      <c r="FB7" s="61">
        <v>9</v>
      </c>
    </row>
    <row r="8" spans="1:158" s="32" customFormat="1" ht="15.75" customHeight="1">
      <c r="A8" s="102" t="s">
        <v>10</v>
      </c>
      <c r="B8" s="102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9"/>
      <c r="EI8" s="100"/>
      <c r="EJ8" s="100"/>
      <c r="EK8" s="100"/>
      <c r="EL8" s="100"/>
      <c r="EM8" s="100"/>
      <c r="EN8" s="101"/>
      <c r="EO8" s="99"/>
      <c r="EP8" s="100"/>
      <c r="EQ8" s="100"/>
      <c r="ER8" s="100"/>
      <c r="ES8" s="100"/>
      <c r="ET8" s="100"/>
      <c r="EU8" s="101"/>
      <c r="EV8" s="99"/>
      <c r="EW8" s="100"/>
      <c r="EX8" s="100"/>
      <c r="EY8" s="100"/>
      <c r="EZ8" s="100"/>
      <c r="FA8" s="100"/>
      <c r="FB8" s="101"/>
    </row>
    <row r="9" spans="1:158" ht="29.25" customHeight="1">
      <c r="A9" s="4">
        <v>1</v>
      </c>
      <c r="B9" s="6" t="s">
        <v>59</v>
      </c>
      <c r="C9" s="9">
        <v>509343</v>
      </c>
      <c r="D9" s="9">
        <v>355008</v>
      </c>
      <c r="E9" s="18">
        <f>C9+D9</f>
        <v>864351</v>
      </c>
      <c r="F9" s="9">
        <v>456387</v>
      </c>
      <c r="G9" s="9">
        <v>327442</v>
      </c>
      <c r="H9" s="10">
        <f>F9+G9</f>
        <v>783829</v>
      </c>
      <c r="I9" s="11">
        <v>24726</v>
      </c>
      <c r="J9" s="11">
        <v>14604</v>
      </c>
      <c r="K9" s="12">
        <f>I9+J9</f>
        <v>39330</v>
      </c>
      <c r="L9" s="9">
        <f aca="true" t="shared" si="0" ref="L9:N10">SUM(F9,I9)</f>
        <v>481113</v>
      </c>
      <c r="M9" s="9">
        <f t="shared" si="0"/>
        <v>342046</v>
      </c>
      <c r="N9" s="9">
        <f t="shared" si="0"/>
        <v>823159</v>
      </c>
      <c r="O9" s="33">
        <f>L9/C9*100</f>
        <v>94.45756592315983</v>
      </c>
      <c r="P9" s="33">
        <f>M9/D9*100</f>
        <v>96.34881467459888</v>
      </c>
      <c r="Q9" s="33">
        <f>N9/E9*100</f>
        <v>95.23434345537865</v>
      </c>
      <c r="R9" s="9">
        <v>12768</v>
      </c>
      <c r="S9" s="9">
        <v>9229</v>
      </c>
      <c r="T9" s="10">
        <f>R9+S9</f>
        <v>21997</v>
      </c>
      <c r="U9" s="9">
        <v>4864</v>
      </c>
      <c r="V9" s="9">
        <v>2950</v>
      </c>
      <c r="W9" s="10">
        <f>U9+V9</f>
        <v>7814</v>
      </c>
      <c r="X9" s="11">
        <v>2467</v>
      </c>
      <c r="Y9" s="11">
        <v>1559</v>
      </c>
      <c r="Z9" s="12">
        <f>X9+Y9</f>
        <v>4026</v>
      </c>
      <c r="AA9" s="9">
        <f aca="true" t="shared" si="1" ref="AA9:AC10">SUM(U9,X9)</f>
        <v>7331</v>
      </c>
      <c r="AB9" s="9">
        <f t="shared" si="1"/>
        <v>4509</v>
      </c>
      <c r="AC9" s="9">
        <f t="shared" si="1"/>
        <v>11840</v>
      </c>
      <c r="AD9" s="33">
        <f aca="true" t="shared" si="2" ref="AD9:AF10">AA9/R9*100</f>
        <v>57.416979949874694</v>
      </c>
      <c r="AE9" s="33">
        <f t="shared" si="2"/>
        <v>48.856864232311196</v>
      </c>
      <c r="AF9" s="33">
        <f t="shared" si="2"/>
        <v>53.82552166204483</v>
      </c>
      <c r="AG9" s="12">
        <f>C9+R9</f>
        <v>522111</v>
      </c>
      <c r="AH9" s="12">
        <f>D9+S9</f>
        <v>364237</v>
      </c>
      <c r="AI9" s="12">
        <f>AG9+AH9</f>
        <v>886348</v>
      </c>
      <c r="AJ9" s="12">
        <f>F9+U9</f>
        <v>461251</v>
      </c>
      <c r="AK9" s="12">
        <f>G9+V9</f>
        <v>330392</v>
      </c>
      <c r="AL9" s="12">
        <f>AJ9+AK9</f>
        <v>791643</v>
      </c>
      <c r="AM9" s="12">
        <f>I9+X9</f>
        <v>27193</v>
      </c>
      <c r="AN9" s="12">
        <f>J9+Y9</f>
        <v>16163</v>
      </c>
      <c r="AO9" s="12">
        <f>AM9+AN9</f>
        <v>43356</v>
      </c>
      <c r="AP9" s="9">
        <f aca="true" t="shared" si="3" ref="AP9:AR10">SUM(AJ9,AM9)</f>
        <v>488444</v>
      </c>
      <c r="AQ9" s="9">
        <f t="shared" si="3"/>
        <v>346555</v>
      </c>
      <c r="AR9" s="9">
        <f t="shared" si="3"/>
        <v>834999</v>
      </c>
      <c r="AS9" s="33">
        <f aca="true" t="shared" si="4" ref="AS9:AU10">AP9/AG9*100</f>
        <v>93.55175432044143</v>
      </c>
      <c r="AT9" s="33">
        <f t="shared" si="4"/>
        <v>95.14546847245063</v>
      </c>
      <c r="AU9" s="33">
        <f t="shared" si="4"/>
        <v>94.20667728702496</v>
      </c>
      <c r="AV9" s="11">
        <v>30104</v>
      </c>
      <c r="AW9" s="11">
        <v>23555</v>
      </c>
      <c r="AX9" s="12">
        <f>AV9+AW9</f>
        <v>53659</v>
      </c>
      <c r="AY9" s="11">
        <v>26909</v>
      </c>
      <c r="AZ9" s="11">
        <v>21335</v>
      </c>
      <c r="BA9" s="12">
        <f>AY9+AZ9</f>
        <v>48244</v>
      </c>
      <c r="BB9" s="11">
        <v>1494</v>
      </c>
      <c r="BC9" s="11">
        <v>1232</v>
      </c>
      <c r="BD9" s="12">
        <f>BB9+BC9</f>
        <v>2726</v>
      </c>
      <c r="BE9" s="9">
        <f aca="true" t="shared" si="5" ref="BE9:BG10">SUM(AY9,BB9)</f>
        <v>28403</v>
      </c>
      <c r="BF9" s="9">
        <f t="shared" si="5"/>
        <v>22567</v>
      </c>
      <c r="BG9" s="9">
        <f t="shared" si="5"/>
        <v>50970</v>
      </c>
      <c r="BH9" s="33">
        <f aca="true" t="shared" si="6" ref="BH9:BJ10">BE9/AV9*100</f>
        <v>94.34958809460537</v>
      </c>
      <c r="BI9" s="33">
        <f t="shared" si="6"/>
        <v>95.80556145192104</v>
      </c>
      <c r="BJ9" s="33">
        <f t="shared" si="6"/>
        <v>94.98872509737416</v>
      </c>
      <c r="BK9" s="11">
        <v>1035</v>
      </c>
      <c r="BL9" s="11">
        <v>913</v>
      </c>
      <c r="BM9" s="12">
        <f>BK9+BL9</f>
        <v>1948</v>
      </c>
      <c r="BN9" s="11">
        <v>347</v>
      </c>
      <c r="BO9" s="11">
        <v>263</v>
      </c>
      <c r="BP9" s="12">
        <f>BN9+BO9</f>
        <v>610</v>
      </c>
      <c r="BQ9" s="11">
        <v>197</v>
      </c>
      <c r="BR9" s="11">
        <v>128</v>
      </c>
      <c r="BS9" s="12">
        <f>BQ9+BR9</f>
        <v>325</v>
      </c>
      <c r="BT9" s="9">
        <f aca="true" t="shared" si="7" ref="BT9:BV10">SUM(BN9,BQ9)</f>
        <v>544</v>
      </c>
      <c r="BU9" s="9">
        <f t="shared" si="7"/>
        <v>391</v>
      </c>
      <c r="BV9" s="9">
        <f t="shared" si="7"/>
        <v>935</v>
      </c>
      <c r="BW9" s="33">
        <f aca="true" t="shared" si="8" ref="BW9:BY10">BT9/BK9*100</f>
        <v>52.56038647342996</v>
      </c>
      <c r="BX9" s="33">
        <f t="shared" si="8"/>
        <v>42.82584884994524</v>
      </c>
      <c r="BY9" s="33">
        <f t="shared" si="8"/>
        <v>47.997946611909654</v>
      </c>
      <c r="BZ9" s="12">
        <f>AV9+BK9</f>
        <v>31139</v>
      </c>
      <c r="CA9" s="12">
        <f>AW9+BL9</f>
        <v>24468</v>
      </c>
      <c r="CB9" s="12">
        <f>BZ9+CA9</f>
        <v>55607</v>
      </c>
      <c r="CC9" s="12">
        <f>AY9+BN9</f>
        <v>27256</v>
      </c>
      <c r="CD9" s="12">
        <f>AZ9+BO9</f>
        <v>21598</v>
      </c>
      <c r="CE9" s="12">
        <f>CC9+CD9</f>
        <v>48854</v>
      </c>
      <c r="CF9" s="12">
        <f>BB9+BQ9</f>
        <v>1691</v>
      </c>
      <c r="CG9" s="12">
        <f>BC9+BR9</f>
        <v>1360</v>
      </c>
      <c r="CH9" s="12">
        <f>CF9+CG9</f>
        <v>3051</v>
      </c>
      <c r="CI9" s="9">
        <f aca="true" t="shared" si="9" ref="CI9:CK10">SUM(CC9,CF9)</f>
        <v>28947</v>
      </c>
      <c r="CJ9" s="9">
        <f t="shared" si="9"/>
        <v>22958</v>
      </c>
      <c r="CK9" s="9">
        <f t="shared" si="9"/>
        <v>51905</v>
      </c>
      <c r="CL9" s="33">
        <f aca="true" t="shared" si="10" ref="CL9:CN10">CI9/BZ9*100</f>
        <v>92.96059603712386</v>
      </c>
      <c r="CM9" s="33">
        <f t="shared" si="10"/>
        <v>93.82867418669282</v>
      </c>
      <c r="CN9" s="33">
        <f t="shared" si="10"/>
        <v>93.34256478500909</v>
      </c>
      <c r="CO9" s="11">
        <v>15948</v>
      </c>
      <c r="CP9" s="11">
        <v>12667</v>
      </c>
      <c r="CQ9" s="12">
        <f>CO9+CP9</f>
        <v>28615</v>
      </c>
      <c r="CR9" s="11">
        <v>11052</v>
      </c>
      <c r="CS9" s="11">
        <v>8360</v>
      </c>
      <c r="CT9" s="12">
        <f>CR9+CS9</f>
        <v>19412</v>
      </c>
      <c r="CU9" s="11">
        <v>2554</v>
      </c>
      <c r="CV9" s="11">
        <v>2339</v>
      </c>
      <c r="CW9" s="12">
        <f>CU9+CV9</f>
        <v>4893</v>
      </c>
      <c r="CX9" s="9">
        <f aca="true" t="shared" si="11" ref="CX9:CZ10">SUM(CR9,CU9)</f>
        <v>13606</v>
      </c>
      <c r="CY9" s="9">
        <f t="shared" si="11"/>
        <v>10699</v>
      </c>
      <c r="CZ9" s="9">
        <f t="shared" si="11"/>
        <v>24305</v>
      </c>
      <c r="DA9" s="33">
        <f aca="true" t="shared" si="12" ref="DA9:DC10">CX9/CO9*100</f>
        <v>85.31477301228995</v>
      </c>
      <c r="DB9" s="33">
        <f t="shared" si="12"/>
        <v>84.46356674824347</v>
      </c>
      <c r="DC9" s="33">
        <f t="shared" si="12"/>
        <v>84.93796959636555</v>
      </c>
      <c r="DD9" s="11">
        <v>1019</v>
      </c>
      <c r="DE9" s="11">
        <v>919</v>
      </c>
      <c r="DF9" s="12">
        <f>DD9+DE9</f>
        <v>1938</v>
      </c>
      <c r="DG9" s="11">
        <v>347</v>
      </c>
      <c r="DH9" s="11">
        <v>314</v>
      </c>
      <c r="DI9" s="12">
        <f>DG9+DH9</f>
        <v>661</v>
      </c>
      <c r="DJ9" s="11">
        <v>244</v>
      </c>
      <c r="DK9" s="11">
        <v>269</v>
      </c>
      <c r="DL9" s="12">
        <f>DJ9+DK9</f>
        <v>513</v>
      </c>
      <c r="DM9" s="9">
        <f aca="true" t="shared" si="13" ref="DM9:DO10">SUM(DG9,DJ9)</f>
        <v>591</v>
      </c>
      <c r="DN9" s="9">
        <f t="shared" si="13"/>
        <v>583</v>
      </c>
      <c r="DO9" s="9">
        <f t="shared" si="13"/>
        <v>1174</v>
      </c>
      <c r="DP9" s="33">
        <f aca="true" t="shared" si="14" ref="DP9:DR10">DM9/DD9*100</f>
        <v>57.998037291462225</v>
      </c>
      <c r="DQ9" s="33">
        <f t="shared" si="14"/>
        <v>63.43852013057671</v>
      </c>
      <c r="DR9" s="33">
        <f t="shared" si="14"/>
        <v>60.577915376676984</v>
      </c>
      <c r="DS9" s="12">
        <f>CO9+DD9</f>
        <v>16967</v>
      </c>
      <c r="DT9" s="12">
        <f>CP9+DE9</f>
        <v>13586</v>
      </c>
      <c r="DU9" s="12">
        <f>DS9+DT9</f>
        <v>30553</v>
      </c>
      <c r="DV9" s="12">
        <f>CR9+DG9</f>
        <v>11399</v>
      </c>
      <c r="DW9" s="12">
        <f>CS9+DH9</f>
        <v>8674</v>
      </c>
      <c r="DX9" s="12">
        <f>DV9+DW9</f>
        <v>20073</v>
      </c>
      <c r="DY9" s="12">
        <f>CU9+DJ9</f>
        <v>2798</v>
      </c>
      <c r="DZ9" s="12">
        <f>CV9+DK9</f>
        <v>2608</v>
      </c>
      <c r="EA9" s="12">
        <f>DY9+DZ9</f>
        <v>5406</v>
      </c>
      <c r="EB9" s="9">
        <f aca="true" t="shared" si="15" ref="EB9:ED10">SUM(DV9,DY9)</f>
        <v>14197</v>
      </c>
      <c r="EC9" s="9">
        <f t="shared" si="15"/>
        <v>11282</v>
      </c>
      <c r="ED9" s="9">
        <f t="shared" si="15"/>
        <v>25479</v>
      </c>
      <c r="EE9" s="33">
        <f aca="true" t="shared" si="16" ref="EE9:EG10">EB9/DS9*100</f>
        <v>83.67419107679613</v>
      </c>
      <c r="EF9" s="33">
        <f t="shared" si="16"/>
        <v>83.0413661121743</v>
      </c>
      <c r="EG9" s="33">
        <f t="shared" si="16"/>
        <v>83.39279285176579</v>
      </c>
      <c r="EH9" s="24">
        <f>AR9</f>
        <v>834999</v>
      </c>
      <c r="EI9" s="24">
        <v>490885</v>
      </c>
      <c r="EJ9" s="24">
        <v>163973</v>
      </c>
      <c r="EK9" s="24">
        <v>180141</v>
      </c>
      <c r="EL9" s="62">
        <f aca="true" t="shared" si="17" ref="EL9:EN10">EI9/$EH9%</f>
        <v>58.78869316011157</v>
      </c>
      <c r="EM9" s="62">
        <f t="shared" si="17"/>
        <v>19.63750854791443</v>
      </c>
      <c r="EN9" s="62">
        <f t="shared" si="17"/>
        <v>21.573798291974004</v>
      </c>
      <c r="EO9" s="24">
        <f>CK9</f>
        <v>51905</v>
      </c>
      <c r="EP9" s="24">
        <v>21715</v>
      </c>
      <c r="EQ9" s="24">
        <v>12813</v>
      </c>
      <c r="ER9" s="24">
        <v>17377</v>
      </c>
      <c r="ES9" s="62">
        <f aca="true" t="shared" si="18" ref="ES9:EU10">EP9/$EO9%</f>
        <v>41.83604662363935</v>
      </c>
      <c r="ET9" s="62">
        <f t="shared" si="18"/>
        <v>24.68548309411425</v>
      </c>
      <c r="EU9" s="62">
        <f t="shared" si="18"/>
        <v>33.47847028224641</v>
      </c>
      <c r="EV9" s="24">
        <f>ED9</f>
        <v>25479</v>
      </c>
      <c r="EW9" s="24">
        <v>10041</v>
      </c>
      <c r="EX9" s="24">
        <v>5349</v>
      </c>
      <c r="EY9" s="24">
        <v>10089</v>
      </c>
      <c r="EZ9" s="62">
        <f aca="true" t="shared" si="19" ref="EZ9:FB10">EW9/$EV9%</f>
        <v>39.4089249970564</v>
      </c>
      <c r="FA9" s="62">
        <f t="shared" si="19"/>
        <v>20.99375956670199</v>
      </c>
      <c r="FB9" s="62">
        <f t="shared" si="19"/>
        <v>39.597315436241615</v>
      </c>
    </row>
    <row r="10" spans="1:158" ht="43.5" customHeight="1">
      <c r="A10" s="4">
        <v>2</v>
      </c>
      <c r="B10" s="6" t="s">
        <v>60</v>
      </c>
      <c r="C10" s="9">
        <v>63004</v>
      </c>
      <c r="D10" s="9">
        <v>49323</v>
      </c>
      <c r="E10" s="18">
        <f>C10+D10</f>
        <v>112327</v>
      </c>
      <c r="F10" s="9">
        <v>61813</v>
      </c>
      <c r="G10" s="9">
        <v>48764</v>
      </c>
      <c r="H10" s="10">
        <f>F10+G10</f>
        <v>110577</v>
      </c>
      <c r="I10" s="9">
        <v>0</v>
      </c>
      <c r="J10" s="9">
        <v>0</v>
      </c>
      <c r="K10" s="12">
        <f>I10+J10</f>
        <v>0</v>
      </c>
      <c r="L10" s="9">
        <f t="shared" si="0"/>
        <v>61813</v>
      </c>
      <c r="M10" s="9">
        <f t="shared" si="0"/>
        <v>48764</v>
      </c>
      <c r="N10" s="9">
        <f t="shared" si="0"/>
        <v>110577</v>
      </c>
      <c r="O10" s="33">
        <f aca="true" t="shared" si="20" ref="O10:Q43">L10/C10*100</f>
        <v>98.10964383213764</v>
      </c>
      <c r="P10" s="33">
        <f t="shared" si="20"/>
        <v>98.86665450195649</v>
      </c>
      <c r="Q10" s="33">
        <f t="shared" si="20"/>
        <v>98.44204866149724</v>
      </c>
      <c r="R10" s="9">
        <v>319</v>
      </c>
      <c r="S10" s="9">
        <v>177</v>
      </c>
      <c r="T10" s="10">
        <f>R10+S10</f>
        <v>496</v>
      </c>
      <c r="U10" s="9">
        <v>216</v>
      </c>
      <c r="V10" s="9">
        <v>128</v>
      </c>
      <c r="W10" s="10">
        <f>U10+V10</f>
        <v>344</v>
      </c>
      <c r="X10" s="57">
        <v>0</v>
      </c>
      <c r="Y10" s="58">
        <v>0</v>
      </c>
      <c r="Z10" s="12">
        <f>X10+Y10</f>
        <v>0</v>
      </c>
      <c r="AA10" s="9">
        <f t="shared" si="1"/>
        <v>216</v>
      </c>
      <c r="AB10" s="9">
        <f t="shared" si="1"/>
        <v>128</v>
      </c>
      <c r="AC10" s="9">
        <f t="shared" si="1"/>
        <v>344</v>
      </c>
      <c r="AD10" s="33">
        <f t="shared" si="2"/>
        <v>67.7115987460815</v>
      </c>
      <c r="AE10" s="33">
        <f t="shared" si="2"/>
        <v>72.31638418079096</v>
      </c>
      <c r="AF10" s="33">
        <f t="shared" si="2"/>
        <v>69.35483870967742</v>
      </c>
      <c r="AG10" s="12">
        <f>C10+R10</f>
        <v>63323</v>
      </c>
      <c r="AH10" s="12">
        <f>D10+S10</f>
        <v>49500</v>
      </c>
      <c r="AI10" s="12">
        <f>AG10+AH10</f>
        <v>112823</v>
      </c>
      <c r="AJ10" s="12">
        <f>F10+U10</f>
        <v>62029</v>
      </c>
      <c r="AK10" s="12">
        <f>G10+V10</f>
        <v>48892</v>
      </c>
      <c r="AL10" s="12">
        <f>AJ10+AK10</f>
        <v>110921</v>
      </c>
      <c r="AM10" s="12">
        <f>I10+X10</f>
        <v>0</v>
      </c>
      <c r="AN10" s="12">
        <f>J10+Y10</f>
        <v>0</v>
      </c>
      <c r="AO10" s="12">
        <f>AM10+AN10</f>
        <v>0</v>
      </c>
      <c r="AP10" s="9">
        <f t="shared" si="3"/>
        <v>62029</v>
      </c>
      <c r="AQ10" s="9">
        <f t="shared" si="3"/>
        <v>48892</v>
      </c>
      <c r="AR10" s="9">
        <f t="shared" si="3"/>
        <v>110921</v>
      </c>
      <c r="AS10" s="33">
        <f t="shared" si="4"/>
        <v>97.95650869352369</v>
      </c>
      <c r="AT10" s="33">
        <f t="shared" si="4"/>
        <v>98.77171717171717</v>
      </c>
      <c r="AU10" s="33">
        <f t="shared" si="4"/>
        <v>98.31417352844721</v>
      </c>
      <c r="AV10" s="11">
        <v>2134</v>
      </c>
      <c r="AW10" s="11">
        <v>1495</v>
      </c>
      <c r="AX10" s="12">
        <f>AV10+AW10</f>
        <v>3629</v>
      </c>
      <c r="AY10" s="11">
        <v>2060</v>
      </c>
      <c r="AZ10" s="11">
        <v>1451</v>
      </c>
      <c r="BA10" s="12">
        <f>AY10+AZ10</f>
        <v>3511</v>
      </c>
      <c r="BB10" s="8">
        <v>0</v>
      </c>
      <c r="BC10" s="8">
        <v>0</v>
      </c>
      <c r="BD10" s="12">
        <f>BB10+BC10</f>
        <v>0</v>
      </c>
      <c r="BE10" s="9">
        <f t="shared" si="5"/>
        <v>2060</v>
      </c>
      <c r="BF10" s="9">
        <f t="shared" si="5"/>
        <v>1451</v>
      </c>
      <c r="BG10" s="9">
        <f t="shared" si="5"/>
        <v>3511</v>
      </c>
      <c r="BH10" s="33">
        <f t="shared" si="6"/>
        <v>96.53233364573572</v>
      </c>
      <c r="BI10" s="33">
        <f t="shared" si="6"/>
        <v>97.05685618729098</v>
      </c>
      <c r="BJ10" s="33">
        <f t="shared" si="6"/>
        <v>96.74841554147147</v>
      </c>
      <c r="BK10" s="11">
        <v>18</v>
      </c>
      <c r="BL10" s="11">
        <v>9</v>
      </c>
      <c r="BM10" s="12">
        <f>BK10+BL10</f>
        <v>27</v>
      </c>
      <c r="BN10" s="11">
        <v>11</v>
      </c>
      <c r="BO10" s="11">
        <v>5</v>
      </c>
      <c r="BP10" s="12">
        <f>BN10+BO10</f>
        <v>16</v>
      </c>
      <c r="BQ10" s="8">
        <v>0</v>
      </c>
      <c r="BR10" s="8">
        <v>0</v>
      </c>
      <c r="BS10" s="12">
        <f>BQ10+BR10</f>
        <v>0</v>
      </c>
      <c r="BT10" s="9">
        <f t="shared" si="7"/>
        <v>11</v>
      </c>
      <c r="BU10" s="9">
        <f t="shared" si="7"/>
        <v>5</v>
      </c>
      <c r="BV10" s="9">
        <f t="shared" si="7"/>
        <v>16</v>
      </c>
      <c r="BW10" s="33">
        <f t="shared" si="8"/>
        <v>61.111111111111114</v>
      </c>
      <c r="BX10" s="33">
        <f t="shared" si="8"/>
        <v>55.55555555555556</v>
      </c>
      <c r="BY10" s="33">
        <f t="shared" si="8"/>
        <v>59.25925925925925</v>
      </c>
      <c r="BZ10" s="12">
        <f>AV10+BK10</f>
        <v>2152</v>
      </c>
      <c r="CA10" s="12">
        <f>AW10+BL10</f>
        <v>1504</v>
      </c>
      <c r="CB10" s="12">
        <f>BZ10+CA10</f>
        <v>3656</v>
      </c>
      <c r="CC10" s="12">
        <f>AY10+BN10</f>
        <v>2071</v>
      </c>
      <c r="CD10" s="12">
        <f>AZ10+BO10</f>
        <v>1456</v>
      </c>
      <c r="CE10" s="12">
        <f>CC10+CD10</f>
        <v>3527</v>
      </c>
      <c r="CF10" s="12">
        <f>BB10+BQ10</f>
        <v>0</v>
      </c>
      <c r="CG10" s="12">
        <f>BC10+BR10</f>
        <v>0</v>
      </c>
      <c r="CH10" s="12">
        <f>CF10+CG10</f>
        <v>0</v>
      </c>
      <c r="CI10" s="9">
        <f t="shared" si="9"/>
        <v>2071</v>
      </c>
      <c r="CJ10" s="9">
        <f t="shared" si="9"/>
        <v>1456</v>
      </c>
      <c r="CK10" s="9">
        <f t="shared" si="9"/>
        <v>3527</v>
      </c>
      <c r="CL10" s="33">
        <f t="shared" si="10"/>
        <v>96.2360594795539</v>
      </c>
      <c r="CM10" s="33">
        <f t="shared" si="10"/>
        <v>96.80851063829788</v>
      </c>
      <c r="CN10" s="33">
        <f t="shared" si="10"/>
        <v>96.47155361050328</v>
      </c>
      <c r="CO10" s="11">
        <v>1831</v>
      </c>
      <c r="CP10" s="11">
        <v>1616</v>
      </c>
      <c r="CQ10" s="12">
        <f>CO10+CP10</f>
        <v>3447</v>
      </c>
      <c r="CR10" s="11">
        <v>1789</v>
      </c>
      <c r="CS10" s="11">
        <v>1583</v>
      </c>
      <c r="CT10" s="12">
        <f>CR10+CS10</f>
        <v>3372</v>
      </c>
      <c r="CU10" s="8">
        <v>0</v>
      </c>
      <c r="CV10" s="8">
        <v>0</v>
      </c>
      <c r="CW10" s="12">
        <f>CU10+CV10</f>
        <v>0</v>
      </c>
      <c r="CX10" s="9">
        <f t="shared" si="11"/>
        <v>1789</v>
      </c>
      <c r="CY10" s="9">
        <f t="shared" si="11"/>
        <v>1583</v>
      </c>
      <c r="CZ10" s="9">
        <f t="shared" si="11"/>
        <v>3372</v>
      </c>
      <c r="DA10" s="33">
        <f t="shared" si="12"/>
        <v>97.70617149098854</v>
      </c>
      <c r="DB10" s="33">
        <f t="shared" si="12"/>
        <v>97.95792079207921</v>
      </c>
      <c r="DC10" s="33">
        <f t="shared" si="12"/>
        <v>97.82419495213229</v>
      </c>
      <c r="DD10" s="11">
        <v>23</v>
      </c>
      <c r="DE10" s="11">
        <v>15</v>
      </c>
      <c r="DF10" s="12">
        <f>DD10+DE10</f>
        <v>38</v>
      </c>
      <c r="DG10" s="11">
        <v>14</v>
      </c>
      <c r="DH10" s="11">
        <v>10</v>
      </c>
      <c r="DI10" s="12">
        <f>DG10+DH10</f>
        <v>24</v>
      </c>
      <c r="DJ10" s="8">
        <v>0</v>
      </c>
      <c r="DK10" s="8">
        <v>0</v>
      </c>
      <c r="DL10" s="13"/>
      <c r="DM10" s="9">
        <f t="shared" si="13"/>
        <v>14</v>
      </c>
      <c r="DN10" s="9">
        <f t="shared" si="13"/>
        <v>10</v>
      </c>
      <c r="DO10" s="9">
        <f t="shared" si="13"/>
        <v>24</v>
      </c>
      <c r="DP10" s="33">
        <f t="shared" si="14"/>
        <v>60.86956521739131</v>
      </c>
      <c r="DQ10" s="33">
        <f t="shared" si="14"/>
        <v>66.66666666666666</v>
      </c>
      <c r="DR10" s="33">
        <f t="shared" si="14"/>
        <v>63.1578947368421</v>
      </c>
      <c r="DS10" s="12">
        <f>CO10+DD10</f>
        <v>1854</v>
      </c>
      <c r="DT10" s="12">
        <f>CP10+DE10</f>
        <v>1631</v>
      </c>
      <c r="DU10" s="12">
        <f>DS10+DT10</f>
        <v>3485</v>
      </c>
      <c r="DV10" s="12">
        <f>CR10+DG10</f>
        <v>1803</v>
      </c>
      <c r="DW10" s="12">
        <f>CS10+DH10</f>
        <v>1593</v>
      </c>
      <c r="DX10" s="12">
        <f>DV10+DW10</f>
        <v>3396</v>
      </c>
      <c r="DY10" s="12">
        <f>CU10+DJ10</f>
        <v>0</v>
      </c>
      <c r="DZ10" s="12">
        <f>CV10+DK10</f>
        <v>0</v>
      </c>
      <c r="EA10" s="12">
        <f>DY10+DZ10</f>
        <v>0</v>
      </c>
      <c r="EB10" s="9">
        <f t="shared" si="15"/>
        <v>1803</v>
      </c>
      <c r="EC10" s="9">
        <f t="shared" si="15"/>
        <v>1593</v>
      </c>
      <c r="ED10" s="9">
        <f t="shared" si="15"/>
        <v>3396</v>
      </c>
      <c r="EE10" s="33">
        <f t="shared" si="16"/>
        <v>97.24919093851133</v>
      </c>
      <c r="EF10" s="33">
        <f t="shared" si="16"/>
        <v>97.6701410177805</v>
      </c>
      <c r="EG10" s="33">
        <f t="shared" si="16"/>
        <v>97.44619799139168</v>
      </c>
      <c r="EH10" s="24">
        <f>AR10</f>
        <v>110921</v>
      </c>
      <c r="EI10" s="24">
        <v>98299</v>
      </c>
      <c r="EJ10" s="24">
        <v>10005</v>
      </c>
      <c r="EK10" s="24">
        <v>2617</v>
      </c>
      <c r="EL10" s="62">
        <f t="shared" si="17"/>
        <v>88.62073006914831</v>
      </c>
      <c r="EM10" s="62">
        <f t="shared" si="17"/>
        <v>9.019933105543585</v>
      </c>
      <c r="EN10" s="62">
        <f t="shared" si="17"/>
        <v>2.359336825308102</v>
      </c>
      <c r="EO10" s="24">
        <f>CK10</f>
        <v>3527</v>
      </c>
      <c r="EP10" s="24">
        <v>2896</v>
      </c>
      <c r="EQ10" s="24">
        <v>483</v>
      </c>
      <c r="ER10" s="24">
        <v>148</v>
      </c>
      <c r="ES10" s="62">
        <f t="shared" si="18"/>
        <v>82.10944145165863</v>
      </c>
      <c r="ET10" s="62">
        <f t="shared" si="18"/>
        <v>13.694357811170965</v>
      </c>
      <c r="EU10" s="62">
        <f t="shared" si="18"/>
        <v>4.1962007371703995</v>
      </c>
      <c r="EV10" s="24">
        <f>ED10</f>
        <v>3396</v>
      </c>
      <c r="EW10" s="24">
        <v>2632</v>
      </c>
      <c r="EX10" s="24">
        <v>630</v>
      </c>
      <c r="EY10" s="24">
        <v>134</v>
      </c>
      <c r="EZ10" s="62">
        <f t="shared" si="19"/>
        <v>77.50294464075382</v>
      </c>
      <c r="FA10" s="62">
        <f t="shared" si="19"/>
        <v>18.551236749116608</v>
      </c>
      <c r="FB10" s="62">
        <f t="shared" si="19"/>
        <v>3.9458186101295643</v>
      </c>
    </row>
    <row r="11" spans="1:158" s="32" customFormat="1" ht="15.75" customHeight="1">
      <c r="A11" s="102" t="s">
        <v>11</v>
      </c>
      <c r="B11" s="102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9"/>
      <c r="EI11" s="100"/>
      <c r="EJ11" s="100"/>
      <c r="EK11" s="100"/>
      <c r="EL11" s="100"/>
      <c r="EM11" s="100"/>
      <c r="EN11" s="101"/>
      <c r="EO11" s="99"/>
      <c r="EP11" s="100"/>
      <c r="EQ11" s="100"/>
      <c r="ER11" s="100"/>
      <c r="ES11" s="100"/>
      <c r="ET11" s="100"/>
      <c r="EU11" s="101"/>
      <c r="EV11" s="99"/>
      <c r="EW11" s="100"/>
      <c r="EX11" s="100"/>
      <c r="EY11" s="100"/>
      <c r="EZ11" s="100"/>
      <c r="FA11" s="100"/>
      <c r="FB11" s="101"/>
    </row>
    <row r="12" spans="1:158" ht="29.25" customHeight="1">
      <c r="A12" s="4">
        <v>3</v>
      </c>
      <c r="B12" s="6" t="s">
        <v>16</v>
      </c>
      <c r="C12" s="9">
        <v>548335</v>
      </c>
      <c r="D12" s="9">
        <v>514477</v>
      </c>
      <c r="E12" s="18">
        <f>C12+D12</f>
        <v>1062812</v>
      </c>
      <c r="F12" s="9">
        <v>445659</v>
      </c>
      <c r="G12" s="9">
        <v>421935</v>
      </c>
      <c r="H12" s="10">
        <f aca="true" t="shared" si="21" ref="H12:H43">F12+G12</f>
        <v>867594</v>
      </c>
      <c r="I12" s="8">
        <v>0</v>
      </c>
      <c r="J12" s="8">
        <v>0</v>
      </c>
      <c r="K12" s="13">
        <f>I12+J12</f>
        <v>0</v>
      </c>
      <c r="L12" s="9">
        <f aca="true" t="shared" si="22" ref="L12:N43">SUM(F12,I12)</f>
        <v>445659</v>
      </c>
      <c r="M12" s="9">
        <f t="shared" si="22"/>
        <v>421935</v>
      </c>
      <c r="N12" s="9">
        <f t="shared" si="22"/>
        <v>867594</v>
      </c>
      <c r="O12" s="33">
        <f t="shared" si="20"/>
        <v>81.27495053206525</v>
      </c>
      <c r="P12" s="33">
        <f t="shared" si="20"/>
        <v>82.0124126054226</v>
      </c>
      <c r="Q12" s="33">
        <f t="shared" si="20"/>
        <v>81.63193490476208</v>
      </c>
      <c r="R12" s="9">
        <v>190658</v>
      </c>
      <c r="S12" s="9">
        <v>95256</v>
      </c>
      <c r="T12" s="10">
        <f>R12+S12</f>
        <v>285914</v>
      </c>
      <c r="U12" s="9">
        <v>75474</v>
      </c>
      <c r="V12" s="9">
        <v>46165</v>
      </c>
      <c r="W12" s="10">
        <f aca="true" t="shared" si="23" ref="W12:W43">U12+V12</f>
        <v>121639</v>
      </c>
      <c r="X12" s="11">
        <v>65337</v>
      </c>
      <c r="Y12" s="11">
        <v>44245</v>
      </c>
      <c r="Z12" s="12">
        <f aca="true" t="shared" si="24" ref="Z12:Z42">X12+Y12</f>
        <v>109582</v>
      </c>
      <c r="AA12" s="9">
        <f aca="true" t="shared" si="25" ref="AA12:AB43">SUM(U12,X12)</f>
        <v>140811</v>
      </c>
      <c r="AB12" s="9">
        <f t="shared" si="25"/>
        <v>90410</v>
      </c>
      <c r="AC12" s="12">
        <f>SUM(AA12,AB12)</f>
        <v>231221</v>
      </c>
      <c r="AD12" s="33">
        <f>IF(R12=0,"",AA12/R12*100)</f>
        <v>73.85528013511103</v>
      </c>
      <c r="AE12" s="33">
        <f>IF(S12=0,"",AB12/S12*100)</f>
        <v>94.91265642059294</v>
      </c>
      <c r="AF12" s="33">
        <f>IF(T12=0,"",AC12/T12*100)</f>
        <v>80.87082129591415</v>
      </c>
      <c r="AG12" s="12">
        <f aca="true" t="shared" si="26" ref="AG12:AH43">C12+R12</f>
        <v>738993</v>
      </c>
      <c r="AH12" s="12">
        <f t="shared" si="26"/>
        <v>609733</v>
      </c>
      <c r="AI12" s="12">
        <f aca="true" t="shared" si="27" ref="AI12:AI43">AG12+AH12</f>
        <v>1348726</v>
      </c>
      <c r="AJ12" s="12">
        <f aca="true" t="shared" si="28" ref="AJ12:AK43">F12+U12</f>
        <v>521133</v>
      </c>
      <c r="AK12" s="12">
        <f t="shared" si="28"/>
        <v>468100</v>
      </c>
      <c r="AL12" s="12">
        <f aca="true" t="shared" si="29" ref="AL12:AL43">AJ12+AK12</f>
        <v>989233</v>
      </c>
      <c r="AM12" s="12">
        <f>I12+X12</f>
        <v>65337</v>
      </c>
      <c r="AN12" s="12">
        <f>J12+Y12</f>
        <v>44245</v>
      </c>
      <c r="AO12" s="12">
        <f aca="true" t="shared" si="30" ref="AO12:AO43">AM12+AN12</f>
        <v>109582</v>
      </c>
      <c r="AP12" s="9">
        <f aca="true" t="shared" si="31" ref="AP12:AQ43">SUM(AJ12,AM12)</f>
        <v>586470</v>
      </c>
      <c r="AQ12" s="9">
        <f t="shared" si="31"/>
        <v>512345</v>
      </c>
      <c r="AR12" s="12">
        <f>SUM(AP12,AQ12)</f>
        <v>1098815</v>
      </c>
      <c r="AS12" s="33">
        <f>IF(AG12=0,"",AP12/AG12*100)</f>
        <v>79.36069759794748</v>
      </c>
      <c r="AT12" s="33">
        <f>IF(AH12=0,"",AQ12/AH12*100)</f>
        <v>84.02776297166137</v>
      </c>
      <c r="AU12" s="33">
        <f>IF(AI12=0,"",AR12/AI12*100)</f>
        <v>81.47058779915268</v>
      </c>
      <c r="AV12" s="11">
        <v>102025</v>
      </c>
      <c r="AW12" s="11">
        <v>97222</v>
      </c>
      <c r="AX12" s="12">
        <f aca="true" t="shared" si="32" ref="AX12:AX43">AV12+AW12</f>
        <v>199247</v>
      </c>
      <c r="AY12" s="11">
        <v>77108</v>
      </c>
      <c r="AZ12" s="11">
        <v>74179</v>
      </c>
      <c r="BA12" s="12">
        <f aca="true" t="shared" si="33" ref="BA12:BA43">AY12+AZ12</f>
        <v>151287</v>
      </c>
      <c r="BB12" s="8">
        <v>0</v>
      </c>
      <c r="BC12" s="8">
        <v>0</v>
      </c>
      <c r="BD12" s="12">
        <f>BB12+BC12</f>
        <v>0</v>
      </c>
      <c r="BE12" s="9">
        <f aca="true" t="shared" si="34" ref="BE12:BF43">SUM(AY12,BB12)</f>
        <v>77108</v>
      </c>
      <c r="BF12" s="9">
        <f t="shared" si="34"/>
        <v>74179</v>
      </c>
      <c r="BG12" s="12">
        <f>SUM(BE12,BF12)</f>
        <v>151287</v>
      </c>
      <c r="BH12" s="33">
        <f>IF(AV12=0,"",BE12/AV12*100)</f>
        <v>75.57755452095076</v>
      </c>
      <c r="BI12" s="33">
        <f>IF(AW12=0,"",BF12/AW12*100)</f>
        <v>76.29857439674149</v>
      </c>
      <c r="BJ12" s="33">
        <f>IF(AX12=0,"",BG12/AX12*100)</f>
        <v>75.92937409346189</v>
      </c>
      <c r="BK12" s="11">
        <v>44099</v>
      </c>
      <c r="BL12" s="11">
        <v>24362</v>
      </c>
      <c r="BM12" s="12">
        <f aca="true" t="shared" si="35" ref="BM12:BM43">BK12+BL12</f>
        <v>68461</v>
      </c>
      <c r="BN12" s="11">
        <v>15252</v>
      </c>
      <c r="BO12" s="11">
        <v>9988</v>
      </c>
      <c r="BP12" s="12">
        <f aca="true" t="shared" si="36" ref="BP12:BP42">BN12+BO12</f>
        <v>25240</v>
      </c>
      <c r="BQ12" s="8">
        <v>15628</v>
      </c>
      <c r="BR12" s="8">
        <v>11377</v>
      </c>
      <c r="BS12" s="12">
        <f aca="true" t="shared" si="37" ref="BS12:BS43">BQ12+BR12</f>
        <v>27005</v>
      </c>
      <c r="BT12" s="9">
        <f aca="true" t="shared" si="38" ref="BT12:BU43">SUM(BN12,BQ12)</f>
        <v>30880</v>
      </c>
      <c r="BU12" s="9">
        <f t="shared" si="38"/>
        <v>21365</v>
      </c>
      <c r="BV12" s="12">
        <f>SUM(BT12,BU12)</f>
        <v>52245</v>
      </c>
      <c r="BW12" s="33">
        <f>IF(BK12=0,"",BT12/BK12*100)</f>
        <v>70.02426358874351</v>
      </c>
      <c r="BX12" s="33">
        <f>IF(BL12=0,"",BU12/BL12*100)</f>
        <v>87.69805434693374</v>
      </c>
      <c r="BY12" s="33">
        <f>IF(BM12=0,"",BV12/BM12*100)</f>
        <v>76.31352156702356</v>
      </c>
      <c r="BZ12" s="12">
        <f aca="true" t="shared" si="39" ref="BZ12:CA43">AV12+BK12</f>
        <v>146124</v>
      </c>
      <c r="CA12" s="12">
        <f t="shared" si="39"/>
        <v>121584</v>
      </c>
      <c r="CB12" s="12">
        <f aca="true" t="shared" si="40" ref="CB12:CB43">BZ12+CA12</f>
        <v>267708</v>
      </c>
      <c r="CC12" s="12">
        <f aca="true" t="shared" si="41" ref="CC12:CD43">AY12+BN12</f>
        <v>92360</v>
      </c>
      <c r="CD12" s="12">
        <f t="shared" si="41"/>
        <v>84167</v>
      </c>
      <c r="CE12" s="12">
        <f aca="true" t="shared" si="42" ref="CE12:CE43">CC12+CD12</f>
        <v>176527</v>
      </c>
      <c r="CF12" s="12">
        <f>BB12+BQ12</f>
        <v>15628</v>
      </c>
      <c r="CG12" s="12">
        <f>BC12+BR12</f>
        <v>11377</v>
      </c>
      <c r="CH12" s="12">
        <f aca="true" t="shared" si="43" ref="CH12:CH43">CF12+CG12</f>
        <v>27005</v>
      </c>
      <c r="CI12" s="9">
        <f aca="true" t="shared" si="44" ref="CI12:CJ41">SUM(CC12,CF12)</f>
        <v>107988</v>
      </c>
      <c r="CJ12" s="9">
        <f t="shared" si="44"/>
        <v>95544</v>
      </c>
      <c r="CK12" s="12">
        <f>SUM(CI12,CJ12)</f>
        <v>203532</v>
      </c>
      <c r="CL12" s="33">
        <f>IF(BZ12=0,"",CI12/BZ12*100)</f>
        <v>73.90161780405683</v>
      </c>
      <c r="CM12" s="33">
        <f>IF(CA12=0,"",CJ12/CA12*100)</f>
        <v>78.58270825108566</v>
      </c>
      <c r="CN12" s="33">
        <f>IF(CB12=0,"",CK12/CB12*100)</f>
        <v>76.02761217445874</v>
      </c>
      <c r="CO12" s="11">
        <v>37937</v>
      </c>
      <c r="CP12" s="11">
        <v>32610</v>
      </c>
      <c r="CQ12" s="12">
        <f aca="true" t="shared" si="45" ref="CQ12:CQ43">CO12+CP12</f>
        <v>70547</v>
      </c>
      <c r="CR12" s="11">
        <v>30553</v>
      </c>
      <c r="CS12" s="11">
        <v>25708</v>
      </c>
      <c r="CT12" s="12">
        <f aca="true" t="shared" si="46" ref="CT12:CT43">CR12+CS12</f>
        <v>56261</v>
      </c>
      <c r="CU12" s="11">
        <v>0</v>
      </c>
      <c r="CV12" s="11">
        <v>0</v>
      </c>
      <c r="CW12" s="12">
        <f aca="true" t="shared" si="47" ref="CW12:CW36">CU12+CV12</f>
        <v>0</v>
      </c>
      <c r="CX12" s="9">
        <f aca="true" t="shared" si="48" ref="CX12:CY41">SUM(CR12,CU12)</f>
        <v>30553</v>
      </c>
      <c r="CY12" s="9">
        <f t="shared" si="48"/>
        <v>25708</v>
      </c>
      <c r="CZ12" s="12">
        <f>SUM(CX12,CY12)</f>
        <v>56261</v>
      </c>
      <c r="DA12" s="33">
        <f>IF(CO12=0,"",CX12/CO12*100)</f>
        <v>80.53615204154255</v>
      </c>
      <c r="DB12" s="33">
        <f>IF(CP12=0,"",CY12/CP12*100)</f>
        <v>78.83471327813554</v>
      </c>
      <c r="DC12" s="33">
        <f>IF(CQ12=0,"",CZ12/CQ12*100)</f>
        <v>79.74967043247764</v>
      </c>
      <c r="DD12" s="11">
        <v>13263</v>
      </c>
      <c r="DE12" s="11">
        <v>6911</v>
      </c>
      <c r="DF12" s="12">
        <f aca="true" t="shared" si="49" ref="DF12:DF43">DD12+DE12</f>
        <v>20174</v>
      </c>
      <c r="DG12" s="11">
        <v>4602</v>
      </c>
      <c r="DH12" s="11">
        <v>2549</v>
      </c>
      <c r="DI12" s="12">
        <f aca="true" t="shared" si="50" ref="DI12:DI43">DG12+DH12</f>
        <v>7151</v>
      </c>
      <c r="DJ12" s="8">
        <v>5063</v>
      </c>
      <c r="DK12" s="8">
        <v>3496</v>
      </c>
      <c r="DL12" s="8">
        <f>SUM(DJ12:DK12)</f>
        <v>8559</v>
      </c>
      <c r="DM12" s="9">
        <f aca="true" t="shared" si="51" ref="DM12:DN41">SUM(DG12,DJ12)</f>
        <v>9665</v>
      </c>
      <c r="DN12" s="9">
        <f t="shared" si="51"/>
        <v>6045</v>
      </c>
      <c r="DO12" s="12">
        <f>SUM(DM12,DN12)</f>
        <v>15710</v>
      </c>
      <c r="DP12" s="33">
        <f>IF(DD12=0,"",DM12/DD12*100)</f>
        <v>72.87189926864208</v>
      </c>
      <c r="DQ12" s="33">
        <f>IF(DE12=0,"",DN12/DE12*100)</f>
        <v>87.4692519172334</v>
      </c>
      <c r="DR12" s="33">
        <f>IF(DF12=0,"",DO12/DF12*100)</f>
        <v>77.87250917021909</v>
      </c>
      <c r="DS12" s="12">
        <f aca="true" t="shared" si="52" ref="DS12:DT41">CO12+DD12</f>
        <v>51200</v>
      </c>
      <c r="DT12" s="12">
        <f t="shared" si="52"/>
        <v>39521</v>
      </c>
      <c r="DU12" s="12">
        <f aca="true" t="shared" si="53" ref="DU12:DU41">DS12+DT12</f>
        <v>90721</v>
      </c>
      <c r="DV12" s="12">
        <f aca="true" t="shared" si="54" ref="DV12:DW41">CR12+DG12</f>
        <v>35155</v>
      </c>
      <c r="DW12" s="12">
        <f t="shared" si="54"/>
        <v>28257</v>
      </c>
      <c r="DX12" s="12">
        <f aca="true" t="shared" si="55" ref="DX12:DX41">DV12+DW12</f>
        <v>63412</v>
      </c>
      <c r="DY12" s="12">
        <f>CU12+DJ12</f>
        <v>5063</v>
      </c>
      <c r="DZ12" s="12">
        <f>CV12+DK12</f>
        <v>3496</v>
      </c>
      <c r="EA12" s="12">
        <f aca="true" t="shared" si="56" ref="EA12:EA41">DY12+DZ12</f>
        <v>8559</v>
      </c>
      <c r="EB12" s="9">
        <f aca="true" t="shared" si="57" ref="EB12:EC41">SUM(DV12,DY12)</f>
        <v>40218</v>
      </c>
      <c r="EC12" s="9">
        <f t="shared" si="57"/>
        <v>31753</v>
      </c>
      <c r="ED12" s="12">
        <f>SUM(EB12,EC12)</f>
        <v>71971</v>
      </c>
      <c r="EE12" s="33">
        <f>IF(DS12=0,"",EB12/DS12*100)</f>
        <v>78.55078125</v>
      </c>
      <c r="EF12" s="33">
        <f>IF(DT12=0,"",EC12/DT12*100)</f>
        <v>80.3446269072139</v>
      </c>
      <c r="EG12" s="33">
        <f>IF(DU12=0,"",ED12/DU12*100)</f>
        <v>79.33223840125218</v>
      </c>
      <c r="EH12" s="24">
        <f>AR12</f>
        <v>1098815</v>
      </c>
      <c r="EI12" s="10">
        <f>545804+31358</f>
        <v>577162</v>
      </c>
      <c r="EJ12" s="10">
        <f>216395+15251</f>
        <v>231646</v>
      </c>
      <c r="EK12" s="10"/>
      <c r="EL12" s="90">
        <f aca="true" t="shared" si="58" ref="EL12:EN41">EI12/$EH12%</f>
        <v>52.525857400927364</v>
      </c>
      <c r="EM12" s="90">
        <f t="shared" si="58"/>
        <v>21.081437730646197</v>
      </c>
      <c r="EN12" s="90">
        <f t="shared" si="58"/>
        <v>0</v>
      </c>
      <c r="EO12" s="24">
        <f>CK12</f>
        <v>203532</v>
      </c>
      <c r="EP12" s="94" t="s">
        <v>98</v>
      </c>
      <c r="EQ12" s="95"/>
      <c r="ER12" s="95"/>
      <c r="ES12" s="95"/>
      <c r="ET12" s="95"/>
      <c r="EU12" s="96"/>
      <c r="EV12" s="24">
        <f>ED12</f>
        <v>71971</v>
      </c>
      <c r="EW12" s="94" t="s">
        <v>98</v>
      </c>
      <c r="EX12" s="95"/>
      <c r="EY12" s="95"/>
      <c r="EZ12" s="95"/>
      <c r="FA12" s="95"/>
      <c r="FB12" s="96"/>
    </row>
    <row r="13" spans="1:158" ht="29.25" customHeight="1">
      <c r="A13" s="4">
        <v>4</v>
      </c>
      <c r="B13" s="6" t="s">
        <v>17</v>
      </c>
      <c r="C13" s="9">
        <v>138704</v>
      </c>
      <c r="D13" s="9">
        <v>138934</v>
      </c>
      <c r="E13" s="18">
        <f>C13+D13</f>
        <v>277638</v>
      </c>
      <c r="F13" s="9">
        <v>92858</v>
      </c>
      <c r="G13" s="9">
        <v>83347</v>
      </c>
      <c r="H13" s="10">
        <f>F13+G13</f>
        <v>176205</v>
      </c>
      <c r="I13" s="8">
        <v>0</v>
      </c>
      <c r="J13" s="8">
        <v>0</v>
      </c>
      <c r="K13" s="13">
        <f>I13+J13</f>
        <v>0</v>
      </c>
      <c r="L13" s="9">
        <f t="shared" si="22"/>
        <v>92858</v>
      </c>
      <c r="M13" s="9">
        <f t="shared" si="22"/>
        <v>83347</v>
      </c>
      <c r="N13" s="9">
        <f t="shared" si="22"/>
        <v>176205</v>
      </c>
      <c r="O13" s="33">
        <f t="shared" si="20"/>
        <v>66.94687968623832</v>
      </c>
      <c r="P13" s="33">
        <f t="shared" si="20"/>
        <v>59.990355132652915</v>
      </c>
      <c r="Q13" s="33">
        <f t="shared" si="20"/>
        <v>63.465735958334236</v>
      </c>
      <c r="R13" s="9">
        <v>47371</v>
      </c>
      <c r="S13" s="9">
        <v>52119</v>
      </c>
      <c r="T13" s="10">
        <f aca="true" t="shared" si="59" ref="T13:T43">R13+S13</f>
        <v>99490</v>
      </c>
      <c r="U13" s="9">
        <v>21829</v>
      </c>
      <c r="V13" s="9">
        <v>26221</v>
      </c>
      <c r="W13" s="10">
        <f t="shared" si="23"/>
        <v>48050</v>
      </c>
      <c r="X13" s="13">
        <v>0</v>
      </c>
      <c r="Y13" s="13">
        <v>0</v>
      </c>
      <c r="Z13" s="12">
        <f t="shared" si="24"/>
        <v>0</v>
      </c>
      <c r="AA13" s="9">
        <f t="shared" si="25"/>
        <v>21829</v>
      </c>
      <c r="AB13" s="9">
        <f t="shared" si="25"/>
        <v>26221</v>
      </c>
      <c r="AC13" s="12">
        <f aca="true" t="shared" si="60" ref="AC13:AC43">SUM(AA13,AB13)</f>
        <v>48050</v>
      </c>
      <c r="AD13" s="33">
        <f aca="true" t="shared" si="61" ref="AD13:AF43">IF(R13=0,"",AA13/R13*100)</f>
        <v>46.08093559350658</v>
      </c>
      <c r="AE13" s="33">
        <f t="shared" si="61"/>
        <v>50.30986780252883</v>
      </c>
      <c r="AF13" s="33">
        <f t="shared" si="61"/>
        <v>48.29631118705397</v>
      </c>
      <c r="AG13" s="12">
        <f t="shared" si="26"/>
        <v>186075</v>
      </c>
      <c r="AH13" s="12">
        <f t="shared" si="26"/>
        <v>191053</v>
      </c>
      <c r="AI13" s="12">
        <f t="shared" si="27"/>
        <v>377128</v>
      </c>
      <c r="AJ13" s="12">
        <f t="shared" si="28"/>
        <v>114687</v>
      </c>
      <c r="AK13" s="12">
        <f t="shared" si="28"/>
        <v>109568</v>
      </c>
      <c r="AL13" s="12">
        <f t="shared" si="29"/>
        <v>224255</v>
      </c>
      <c r="AM13" s="12">
        <f aca="true" t="shared" si="62" ref="AM13:AN43">I13+X13</f>
        <v>0</v>
      </c>
      <c r="AN13" s="12">
        <f t="shared" si="62"/>
        <v>0</v>
      </c>
      <c r="AO13" s="12">
        <f t="shared" si="30"/>
        <v>0</v>
      </c>
      <c r="AP13" s="9">
        <f t="shared" si="31"/>
        <v>114687</v>
      </c>
      <c r="AQ13" s="9">
        <f t="shared" si="31"/>
        <v>109568</v>
      </c>
      <c r="AR13" s="12">
        <f aca="true" t="shared" si="63" ref="AR13:AR43">SUM(AP13,AQ13)</f>
        <v>224255</v>
      </c>
      <c r="AS13" s="33">
        <f aca="true" t="shared" si="64" ref="AS13:AU43">IF(AG13=0,"",AP13/AG13*100)</f>
        <v>61.6348246674728</v>
      </c>
      <c r="AT13" s="33">
        <f t="shared" si="64"/>
        <v>57.34953128189561</v>
      </c>
      <c r="AU13" s="33">
        <f t="shared" si="64"/>
        <v>59.46389554740035</v>
      </c>
      <c r="AV13" s="11">
        <v>10402</v>
      </c>
      <c r="AW13" s="11">
        <v>10283</v>
      </c>
      <c r="AX13" s="12">
        <f t="shared" si="32"/>
        <v>20685</v>
      </c>
      <c r="AY13" s="11">
        <v>6527</v>
      </c>
      <c r="AZ13" s="11">
        <v>5513</v>
      </c>
      <c r="BA13" s="12">
        <f t="shared" si="33"/>
        <v>12040</v>
      </c>
      <c r="BB13" s="8"/>
      <c r="BC13" s="8"/>
      <c r="BD13" s="12">
        <f>BB13+BC13</f>
        <v>0</v>
      </c>
      <c r="BE13" s="9">
        <f t="shared" si="34"/>
        <v>6527</v>
      </c>
      <c r="BF13" s="9">
        <f t="shared" si="34"/>
        <v>5513</v>
      </c>
      <c r="BG13" s="12">
        <f aca="true" t="shared" si="65" ref="BG13:BG43">SUM(BE13,BF13)</f>
        <v>12040</v>
      </c>
      <c r="BH13" s="33">
        <f aca="true" t="shared" si="66" ref="BH13:BJ43">IF(AV13=0,"",BE13/AV13*100)</f>
        <v>62.74754854835608</v>
      </c>
      <c r="BI13" s="33">
        <f t="shared" si="66"/>
        <v>53.612758922493434</v>
      </c>
      <c r="BJ13" s="33">
        <f t="shared" si="66"/>
        <v>58.206429780033844</v>
      </c>
      <c r="BK13" s="11">
        <v>2485</v>
      </c>
      <c r="BL13" s="11">
        <v>2318</v>
      </c>
      <c r="BM13" s="12">
        <f t="shared" si="35"/>
        <v>4803</v>
      </c>
      <c r="BN13" s="11">
        <v>1329</v>
      </c>
      <c r="BO13" s="11">
        <v>1100</v>
      </c>
      <c r="BP13" s="12">
        <f t="shared" si="36"/>
        <v>2429</v>
      </c>
      <c r="BQ13" s="11">
        <v>0</v>
      </c>
      <c r="BR13" s="11">
        <v>0</v>
      </c>
      <c r="BS13" s="12">
        <f t="shared" si="37"/>
        <v>0</v>
      </c>
      <c r="BT13" s="9">
        <f t="shared" si="38"/>
        <v>1329</v>
      </c>
      <c r="BU13" s="9">
        <f t="shared" si="38"/>
        <v>1100</v>
      </c>
      <c r="BV13" s="12">
        <f aca="true" t="shared" si="67" ref="BV13:BV43">SUM(BT13,BU13)</f>
        <v>2429</v>
      </c>
      <c r="BW13" s="33">
        <f aca="true" t="shared" si="68" ref="BW13:BY43">IF(BK13=0,"",BT13/BK13*100)</f>
        <v>53.480885311871226</v>
      </c>
      <c r="BX13" s="33">
        <f t="shared" si="68"/>
        <v>47.454702329594475</v>
      </c>
      <c r="BY13" s="33">
        <f t="shared" si="68"/>
        <v>50.57255881740579</v>
      </c>
      <c r="BZ13" s="12">
        <f t="shared" si="39"/>
        <v>12887</v>
      </c>
      <c r="CA13" s="12">
        <f t="shared" si="39"/>
        <v>12601</v>
      </c>
      <c r="CB13" s="12">
        <f t="shared" si="40"/>
        <v>25488</v>
      </c>
      <c r="CC13" s="12">
        <f t="shared" si="41"/>
        <v>7856</v>
      </c>
      <c r="CD13" s="12">
        <f t="shared" si="41"/>
        <v>6613</v>
      </c>
      <c r="CE13" s="12">
        <f t="shared" si="42"/>
        <v>14469</v>
      </c>
      <c r="CF13" s="12">
        <f aca="true" t="shared" si="69" ref="CF13:CG43">BB13+BQ13</f>
        <v>0</v>
      </c>
      <c r="CG13" s="12">
        <f t="shared" si="69"/>
        <v>0</v>
      </c>
      <c r="CH13" s="12">
        <f t="shared" si="43"/>
        <v>0</v>
      </c>
      <c r="CI13" s="9">
        <f t="shared" si="44"/>
        <v>7856</v>
      </c>
      <c r="CJ13" s="9">
        <f t="shared" si="44"/>
        <v>6613</v>
      </c>
      <c r="CK13" s="12">
        <f aca="true" t="shared" si="70" ref="CK13:CK41">SUM(CI13,CJ13)</f>
        <v>14469</v>
      </c>
      <c r="CL13" s="33">
        <f aca="true" t="shared" si="71" ref="CL13:CN41">IF(BZ13=0,"",CI13/BZ13*100)</f>
        <v>60.96065802746954</v>
      </c>
      <c r="CM13" s="33">
        <f t="shared" si="71"/>
        <v>52.479961907785096</v>
      </c>
      <c r="CN13" s="33">
        <f t="shared" si="71"/>
        <v>56.76789077212806</v>
      </c>
      <c r="CO13" s="11">
        <v>19545</v>
      </c>
      <c r="CP13" s="11">
        <v>19081</v>
      </c>
      <c r="CQ13" s="12">
        <f t="shared" si="45"/>
        <v>38626</v>
      </c>
      <c r="CR13" s="11">
        <v>11294</v>
      </c>
      <c r="CS13" s="11">
        <v>9648</v>
      </c>
      <c r="CT13" s="12">
        <f>CR13+CS13</f>
        <v>20942</v>
      </c>
      <c r="CU13" s="8">
        <v>0</v>
      </c>
      <c r="CV13" s="8">
        <v>0</v>
      </c>
      <c r="CW13" s="12">
        <f t="shared" si="47"/>
        <v>0</v>
      </c>
      <c r="CX13" s="9">
        <f t="shared" si="48"/>
        <v>11294</v>
      </c>
      <c r="CY13" s="9">
        <f t="shared" si="48"/>
        <v>9648</v>
      </c>
      <c r="CZ13" s="12">
        <f aca="true" t="shared" si="72" ref="CZ13:CZ41">SUM(CX13,CY13)</f>
        <v>20942</v>
      </c>
      <c r="DA13" s="33">
        <f aca="true" t="shared" si="73" ref="DA13:DC41">IF(CO13=0,"",CX13/CO13*100)</f>
        <v>57.78459964185214</v>
      </c>
      <c r="DB13" s="33">
        <f t="shared" si="73"/>
        <v>50.56338766312039</v>
      </c>
      <c r="DC13" s="33">
        <f t="shared" si="73"/>
        <v>54.21736654067209</v>
      </c>
      <c r="DD13" s="11">
        <v>6809</v>
      </c>
      <c r="DE13" s="11">
        <v>6263</v>
      </c>
      <c r="DF13" s="12">
        <f t="shared" si="49"/>
        <v>13072</v>
      </c>
      <c r="DG13" s="11">
        <v>3796</v>
      </c>
      <c r="DH13" s="11">
        <v>2937</v>
      </c>
      <c r="DI13" s="12">
        <f t="shared" si="50"/>
        <v>6733</v>
      </c>
      <c r="DJ13" s="8">
        <v>0</v>
      </c>
      <c r="DK13" s="8">
        <v>0</v>
      </c>
      <c r="DL13" s="8">
        <f aca="true" t="shared" si="74" ref="DL13:DL43">SUM(DJ13:DK13)</f>
        <v>0</v>
      </c>
      <c r="DM13" s="9">
        <f t="shared" si="51"/>
        <v>3796</v>
      </c>
      <c r="DN13" s="9">
        <f t="shared" si="51"/>
        <v>2937</v>
      </c>
      <c r="DO13" s="12">
        <f aca="true" t="shared" si="75" ref="DO13:DO41">SUM(DM13,DN13)</f>
        <v>6733</v>
      </c>
      <c r="DP13" s="33">
        <f aca="true" t="shared" si="76" ref="DP13:DR41">IF(DD13=0,"",DM13/DD13*100)</f>
        <v>55.749742987222795</v>
      </c>
      <c r="DQ13" s="33">
        <f t="shared" si="76"/>
        <v>46.894459524189685</v>
      </c>
      <c r="DR13" s="33">
        <f t="shared" si="76"/>
        <v>51.50703794369645</v>
      </c>
      <c r="DS13" s="12">
        <f t="shared" si="52"/>
        <v>26354</v>
      </c>
      <c r="DT13" s="12">
        <f t="shared" si="52"/>
        <v>25344</v>
      </c>
      <c r="DU13" s="12">
        <f t="shared" si="53"/>
        <v>51698</v>
      </c>
      <c r="DV13" s="12">
        <f t="shared" si="54"/>
        <v>15090</v>
      </c>
      <c r="DW13" s="12">
        <f t="shared" si="54"/>
        <v>12585</v>
      </c>
      <c r="DX13" s="12">
        <f t="shared" si="55"/>
        <v>27675</v>
      </c>
      <c r="DY13" s="12">
        <f aca="true" t="shared" si="77" ref="DY13:DZ41">CU13+DJ13</f>
        <v>0</v>
      </c>
      <c r="DZ13" s="12">
        <f t="shared" si="77"/>
        <v>0</v>
      </c>
      <c r="EA13" s="12">
        <f t="shared" si="56"/>
        <v>0</v>
      </c>
      <c r="EB13" s="9">
        <f t="shared" si="57"/>
        <v>15090</v>
      </c>
      <c r="EC13" s="9">
        <f t="shared" si="57"/>
        <v>12585</v>
      </c>
      <c r="ED13" s="12">
        <f aca="true" t="shared" si="78" ref="ED13:ED41">SUM(EB13,EC13)</f>
        <v>27675</v>
      </c>
      <c r="EE13" s="33">
        <f aca="true" t="shared" si="79" ref="EE13:EG41">IF(DS13=0,"",EB13/DS13*100)</f>
        <v>57.25886013508386</v>
      </c>
      <c r="EF13" s="33">
        <f t="shared" si="79"/>
        <v>49.656723484848484</v>
      </c>
      <c r="EG13" s="33">
        <f t="shared" si="79"/>
        <v>53.53205153003985</v>
      </c>
      <c r="EH13" s="24">
        <f aca="true" t="shared" si="80" ref="EH13:EH43">AR13</f>
        <v>224255</v>
      </c>
      <c r="EI13" s="63">
        <v>19034</v>
      </c>
      <c r="EJ13" s="63">
        <v>31720</v>
      </c>
      <c r="EK13" s="63">
        <v>173501</v>
      </c>
      <c r="EL13" s="90">
        <f t="shared" si="58"/>
        <v>8.487659138034825</v>
      </c>
      <c r="EM13" s="90">
        <f t="shared" si="58"/>
        <v>14.144612160263984</v>
      </c>
      <c r="EN13" s="90">
        <f t="shared" si="58"/>
        <v>77.36772870170118</v>
      </c>
      <c r="EO13" s="24">
        <f aca="true" t="shared" si="81" ref="EO13:EO43">CK13</f>
        <v>14469</v>
      </c>
      <c r="EP13" s="94" t="s">
        <v>81</v>
      </c>
      <c r="EQ13" s="95"/>
      <c r="ER13" s="95"/>
      <c r="ES13" s="95"/>
      <c r="ET13" s="95"/>
      <c r="EU13" s="96"/>
      <c r="EV13" s="24">
        <f aca="true" t="shared" si="82" ref="EV13:EV43">ED13</f>
        <v>27675</v>
      </c>
      <c r="EW13" s="94" t="s">
        <v>81</v>
      </c>
      <c r="EX13" s="95"/>
      <c r="EY13" s="95"/>
      <c r="EZ13" s="95"/>
      <c r="FA13" s="95"/>
      <c r="FB13" s="96"/>
    </row>
    <row r="14" spans="1:158" s="56" customFormat="1" ht="29.25" customHeight="1">
      <c r="A14" s="4">
        <v>5</v>
      </c>
      <c r="B14" s="5" t="s">
        <v>12</v>
      </c>
      <c r="C14" s="9">
        <v>2100</v>
      </c>
      <c r="D14" s="9">
        <v>2330</v>
      </c>
      <c r="E14" s="18">
        <f>C14+D14</f>
        <v>4430</v>
      </c>
      <c r="F14" s="9">
        <v>1120</v>
      </c>
      <c r="G14" s="9">
        <v>924</v>
      </c>
      <c r="H14" s="10">
        <f>F14+G14</f>
        <v>2044</v>
      </c>
      <c r="I14" s="8">
        <v>0</v>
      </c>
      <c r="J14" s="8">
        <v>0</v>
      </c>
      <c r="K14" s="13">
        <f>I14+J14</f>
        <v>0</v>
      </c>
      <c r="L14" s="13">
        <f t="shared" si="22"/>
        <v>1120</v>
      </c>
      <c r="M14" s="13">
        <f t="shared" si="22"/>
        <v>924</v>
      </c>
      <c r="N14" s="13">
        <f t="shared" si="22"/>
        <v>2044</v>
      </c>
      <c r="O14" s="33">
        <f t="shared" si="20"/>
        <v>53.333333333333336</v>
      </c>
      <c r="P14" s="33">
        <f t="shared" si="20"/>
        <v>39.65665236051502</v>
      </c>
      <c r="Q14" s="33">
        <f t="shared" si="20"/>
        <v>46.13995485327314</v>
      </c>
      <c r="R14" s="9">
        <v>1500</v>
      </c>
      <c r="S14" s="9">
        <v>1028</v>
      </c>
      <c r="T14" s="10">
        <f t="shared" si="59"/>
        <v>2528</v>
      </c>
      <c r="U14" s="9">
        <v>1080</v>
      </c>
      <c r="V14" s="9">
        <v>600</v>
      </c>
      <c r="W14" s="10">
        <f>U14+V14</f>
        <v>1680</v>
      </c>
      <c r="X14" s="13">
        <v>0</v>
      </c>
      <c r="Y14" s="8">
        <v>0</v>
      </c>
      <c r="Z14" s="12">
        <f t="shared" si="24"/>
        <v>0</v>
      </c>
      <c r="AA14" s="13">
        <f t="shared" si="25"/>
        <v>1080</v>
      </c>
      <c r="AB14" s="13">
        <f t="shared" si="25"/>
        <v>600</v>
      </c>
      <c r="AC14" s="12">
        <f t="shared" si="60"/>
        <v>1680</v>
      </c>
      <c r="AD14" s="33">
        <f t="shared" si="61"/>
        <v>72</v>
      </c>
      <c r="AE14" s="33">
        <f t="shared" si="61"/>
        <v>58.36575875486382</v>
      </c>
      <c r="AF14" s="33">
        <f t="shared" si="61"/>
        <v>66.45569620253164</v>
      </c>
      <c r="AG14" s="12">
        <f t="shared" si="26"/>
        <v>3600</v>
      </c>
      <c r="AH14" s="12">
        <f t="shared" si="26"/>
        <v>3358</v>
      </c>
      <c r="AI14" s="12">
        <f t="shared" si="27"/>
        <v>6958</v>
      </c>
      <c r="AJ14" s="12">
        <f t="shared" si="28"/>
        <v>2200</v>
      </c>
      <c r="AK14" s="12">
        <f t="shared" si="28"/>
        <v>1524</v>
      </c>
      <c r="AL14" s="12">
        <f t="shared" si="29"/>
        <v>3724</v>
      </c>
      <c r="AM14" s="12">
        <f t="shared" si="62"/>
        <v>0</v>
      </c>
      <c r="AN14" s="12">
        <f t="shared" si="62"/>
        <v>0</v>
      </c>
      <c r="AO14" s="12">
        <f t="shared" si="30"/>
        <v>0</v>
      </c>
      <c r="AP14" s="13">
        <f t="shared" si="31"/>
        <v>2200</v>
      </c>
      <c r="AQ14" s="13">
        <f t="shared" si="31"/>
        <v>1524</v>
      </c>
      <c r="AR14" s="12">
        <f t="shared" si="63"/>
        <v>3724</v>
      </c>
      <c r="AS14" s="33">
        <f t="shared" si="64"/>
        <v>61.111111111111114</v>
      </c>
      <c r="AT14" s="33">
        <f t="shared" si="64"/>
        <v>45.38415723645027</v>
      </c>
      <c r="AU14" s="33">
        <f t="shared" si="64"/>
        <v>53.52112676056338</v>
      </c>
      <c r="AV14" s="11">
        <v>900</v>
      </c>
      <c r="AW14" s="11">
        <v>1000</v>
      </c>
      <c r="AX14" s="12">
        <f t="shared" si="32"/>
        <v>1900</v>
      </c>
      <c r="AY14" s="11">
        <v>600</v>
      </c>
      <c r="AZ14" s="11">
        <v>725</v>
      </c>
      <c r="BA14" s="12">
        <f t="shared" si="33"/>
        <v>1325</v>
      </c>
      <c r="BB14" s="8">
        <v>0</v>
      </c>
      <c r="BC14" s="8">
        <v>0</v>
      </c>
      <c r="BD14" s="12">
        <f>BB14+BC14</f>
        <v>0</v>
      </c>
      <c r="BE14" s="13">
        <f t="shared" si="34"/>
        <v>600</v>
      </c>
      <c r="BF14" s="13">
        <f t="shared" si="34"/>
        <v>725</v>
      </c>
      <c r="BG14" s="12">
        <f t="shared" si="65"/>
        <v>1325</v>
      </c>
      <c r="BH14" s="33">
        <f t="shared" si="66"/>
        <v>66.66666666666666</v>
      </c>
      <c r="BI14" s="33">
        <f t="shared" si="66"/>
        <v>72.5</v>
      </c>
      <c r="BJ14" s="33">
        <f t="shared" si="66"/>
        <v>69.73684210526315</v>
      </c>
      <c r="BK14" s="11">
        <v>400</v>
      </c>
      <c r="BL14" s="11">
        <v>700</v>
      </c>
      <c r="BM14" s="12">
        <f t="shared" si="35"/>
        <v>1100</v>
      </c>
      <c r="BN14" s="11">
        <v>220</v>
      </c>
      <c r="BO14" s="11">
        <v>500</v>
      </c>
      <c r="BP14" s="12">
        <f t="shared" si="36"/>
        <v>720</v>
      </c>
      <c r="BQ14" s="8">
        <v>0</v>
      </c>
      <c r="BR14" s="8">
        <v>0</v>
      </c>
      <c r="BS14" s="12">
        <f t="shared" si="37"/>
        <v>0</v>
      </c>
      <c r="BT14" s="13">
        <f t="shared" si="38"/>
        <v>220</v>
      </c>
      <c r="BU14" s="13">
        <f t="shared" si="38"/>
        <v>500</v>
      </c>
      <c r="BV14" s="12">
        <f t="shared" si="67"/>
        <v>720</v>
      </c>
      <c r="BW14" s="33">
        <f t="shared" si="68"/>
        <v>55.00000000000001</v>
      </c>
      <c r="BX14" s="33">
        <f t="shared" si="68"/>
        <v>71.42857142857143</v>
      </c>
      <c r="BY14" s="33">
        <f t="shared" si="68"/>
        <v>65.45454545454545</v>
      </c>
      <c r="BZ14" s="12">
        <f t="shared" si="39"/>
        <v>1300</v>
      </c>
      <c r="CA14" s="12">
        <f t="shared" si="39"/>
        <v>1700</v>
      </c>
      <c r="CB14" s="12">
        <f t="shared" si="40"/>
        <v>3000</v>
      </c>
      <c r="CC14" s="12">
        <f t="shared" si="41"/>
        <v>820</v>
      </c>
      <c r="CD14" s="12">
        <f t="shared" si="41"/>
        <v>1225</v>
      </c>
      <c r="CE14" s="12">
        <f t="shared" si="42"/>
        <v>2045</v>
      </c>
      <c r="CF14" s="12">
        <f t="shared" si="69"/>
        <v>0</v>
      </c>
      <c r="CG14" s="12">
        <f t="shared" si="69"/>
        <v>0</v>
      </c>
      <c r="CH14" s="12">
        <f t="shared" si="43"/>
        <v>0</v>
      </c>
      <c r="CI14" s="13">
        <f t="shared" si="44"/>
        <v>820</v>
      </c>
      <c r="CJ14" s="13">
        <f t="shared" si="44"/>
        <v>1225</v>
      </c>
      <c r="CK14" s="12">
        <f t="shared" si="70"/>
        <v>2045</v>
      </c>
      <c r="CL14" s="33">
        <f t="shared" si="71"/>
        <v>63.07692307692307</v>
      </c>
      <c r="CM14" s="33">
        <f t="shared" si="71"/>
        <v>72.05882352941177</v>
      </c>
      <c r="CN14" s="33">
        <f t="shared" si="71"/>
        <v>68.16666666666666</v>
      </c>
      <c r="CO14" s="11">
        <v>520</v>
      </c>
      <c r="CP14" s="11">
        <v>580</v>
      </c>
      <c r="CQ14" s="12">
        <f t="shared" si="45"/>
        <v>1100</v>
      </c>
      <c r="CR14" s="11">
        <v>245</v>
      </c>
      <c r="CS14" s="11">
        <v>360</v>
      </c>
      <c r="CT14" s="12">
        <f>CR14+CS14</f>
        <v>605</v>
      </c>
      <c r="CU14" s="8">
        <v>0</v>
      </c>
      <c r="CV14" s="8">
        <v>0</v>
      </c>
      <c r="CW14" s="12">
        <f t="shared" si="47"/>
        <v>0</v>
      </c>
      <c r="CX14" s="13">
        <f t="shared" si="48"/>
        <v>245</v>
      </c>
      <c r="CY14" s="13">
        <f t="shared" si="48"/>
        <v>360</v>
      </c>
      <c r="CZ14" s="12">
        <f t="shared" si="72"/>
        <v>605</v>
      </c>
      <c r="DA14" s="33">
        <f t="shared" si="73"/>
        <v>47.11538461538461</v>
      </c>
      <c r="DB14" s="33">
        <f t="shared" si="73"/>
        <v>62.06896551724138</v>
      </c>
      <c r="DC14" s="33">
        <f t="shared" si="73"/>
        <v>55.00000000000001</v>
      </c>
      <c r="DD14" s="11">
        <v>198</v>
      </c>
      <c r="DE14" s="11">
        <v>215</v>
      </c>
      <c r="DF14" s="12">
        <f t="shared" si="49"/>
        <v>413</v>
      </c>
      <c r="DG14" s="11">
        <v>110</v>
      </c>
      <c r="DH14" s="11">
        <v>125</v>
      </c>
      <c r="DI14" s="12">
        <f t="shared" si="50"/>
        <v>235</v>
      </c>
      <c r="DJ14" s="8">
        <v>0</v>
      </c>
      <c r="DK14" s="8">
        <v>0</v>
      </c>
      <c r="DL14" s="8">
        <f t="shared" si="74"/>
        <v>0</v>
      </c>
      <c r="DM14" s="13">
        <f t="shared" si="51"/>
        <v>110</v>
      </c>
      <c r="DN14" s="13">
        <f t="shared" si="51"/>
        <v>125</v>
      </c>
      <c r="DO14" s="12">
        <f t="shared" si="75"/>
        <v>235</v>
      </c>
      <c r="DP14" s="33">
        <f t="shared" si="76"/>
        <v>55.55555555555556</v>
      </c>
      <c r="DQ14" s="33">
        <f t="shared" si="76"/>
        <v>58.139534883720934</v>
      </c>
      <c r="DR14" s="33">
        <f t="shared" si="76"/>
        <v>56.90072639225182</v>
      </c>
      <c r="DS14" s="12">
        <f t="shared" si="52"/>
        <v>718</v>
      </c>
      <c r="DT14" s="12">
        <f t="shared" si="52"/>
        <v>795</v>
      </c>
      <c r="DU14" s="12">
        <f t="shared" si="53"/>
        <v>1513</v>
      </c>
      <c r="DV14" s="12">
        <f t="shared" si="54"/>
        <v>355</v>
      </c>
      <c r="DW14" s="12">
        <f t="shared" si="54"/>
        <v>485</v>
      </c>
      <c r="DX14" s="12">
        <f t="shared" si="55"/>
        <v>840</v>
      </c>
      <c r="DY14" s="12">
        <f t="shared" si="77"/>
        <v>0</v>
      </c>
      <c r="DZ14" s="12">
        <f t="shared" si="77"/>
        <v>0</v>
      </c>
      <c r="EA14" s="12">
        <f t="shared" si="56"/>
        <v>0</v>
      </c>
      <c r="EB14" s="13">
        <f t="shared" si="57"/>
        <v>355</v>
      </c>
      <c r="EC14" s="13">
        <f t="shared" si="57"/>
        <v>485</v>
      </c>
      <c r="ED14" s="12">
        <f t="shared" si="78"/>
        <v>840</v>
      </c>
      <c r="EE14" s="33">
        <f t="shared" si="79"/>
        <v>49.44289693593314</v>
      </c>
      <c r="EF14" s="33">
        <f t="shared" si="79"/>
        <v>61.0062893081761</v>
      </c>
      <c r="EG14" s="33">
        <f t="shared" si="79"/>
        <v>55.51883674818242</v>
      </c>
      <c r="EH14" s="24">
        <f>AR14</f>
        <v>3724</v>
      </c>
      <c r="EI14" s="63"/>
      <c r="EJ14" s="63">
        <v>3724</v>
      </c>
      <c r="EK14" s="63"/>
      <c r="EL14" s="90">
        <f t="shared" si="58"/>
        <v>0</v>
      </c>
      <c r="EM14" s="90">
        <f t="shared" si="58"/>
        <v>100</v>
      </c>
      <c r="EN14" s="90">
        <f t="shared" si="58"/>
        <v>0</v>
      </c>
      <c r="EO14" s="24">
        <f t="shared" si="81"/>
        <v>2045</v>
      </c>
      <c r="EP14" s="24">
        <v>2045</v>
      </c>
      <c r="EQ14" s="24">
        <f>EN14/$EH14%</f>
        <v>0</v>
      </c>
      <c r="ER14" s="24"/>
      <c r="ES14" s="64">
        <f>EP14/$EO14%</f>
        <v>100</v>
      </c>
      <c r="ET14" s="64">
        <f>EQ14/$EO14%</f>
        <v>0</v>
      </c>
      <c r="EU14" s="64">
        <f>ER14/$EO14%</f>
        <v>0</v>
      </c>
      <c r="EV14" s="24">
        <f t="shared" si="82"/>
        <v>840</v>
      </c>
      <c r="EW14" s="63"/>
      <c r="EX14" s="63">
        <v>840</v>
      </c>
      <c r="EY14" s="63"/>
      <c r="EZ14" s="64">
        <f>EW14/$EV14%</f>
        <v>0</v>
      </c>
      <c r="FA14" s="64">
        <f>EX14/$EV14%</f>
        <v>100</v>
      </c>
      <c r="FB14" s="64">
        <f>EY14/$EV14%</f>
        <v>0</v>
      </c>
    </row>
    <row r="15" spans="1:158" ht="29.25" customHeight="1">
      <c r="A15" s="4">
        <v>6</v>
      </c>
      <c r="B15" s="6" t="s">
        <v>68</v>
      </c>
      <c r="C15" s="9">
        <v>20</v>
      </c>
      <c r="D15" s="9">
        <v>155</v>
      </c>
      <c r="E15" s="18">
        <f>C15+D15</f>
        <v>175</v>
      </c>
      <c r="F15" s="9">
        <v>19</v>
      </c>
      <c r="G15" s="9">
        <v>144</v>
      </c>
      <c r="H15" s="10">
        <f>F15+G15</f>
        <v>163</v>
      </c>
      <c r="I15" s="8">
        <v>1</v>
      </c>
      <c r="J15" s="8">
        <v>9</v>
      </c>
      <c r="K15" s="13">
        <f aca="true" t="shared" si="83" ref="K15:K43">I15+J15</f>
        <v>10</v>
      </c>
      <c r="L15" s="9">
        <f t="shared" si="22"/>
        <v>20</v>
      </c>
      <c r="M15" s="9">
        <f t="shared" si="22"/>
        <v>153</v>
      </c>
      <c r="N15" s="9">
        <f t="shared" si="22"/>
        <v>173</v>
      </c>
      <c r="O15" s="33">
        <f t="shared" si="20"/>
        <v>100</v>
      </c>
      <c r="P15" s="33">
        <f t="shared" si="20"/>
        <v>98.70967741935483</v>
      </c>
      <c r="Q15" s="33">
        <f t="shared" si="20"/>
        <v>98.85714285714286</v>
      </c>
      <c r="R15" s="13">
        <v>0</v>
      </c>
      <c r="S15" s="13">
        <v>0</v>
      </c>
      <c r="T15" s="10">
        <f t="shared" si="59"/>
        <v>0</v>
      </c>
      <c r="U15" s="13">
        <v>0</v>
      </c>
      <c r="V15" s="13">
        <v>0</v>
      </c>
      <c r="W15" s="10">
        <f>U15+V15</f>
        <v>0</v>
      </c>
      <c r="X15" s="13">
        <v>0</v>
      </c>
      <c r="Y15" s="8">
        <v>0</v>
      </c>
      <c r="Z15" s="12">
        <f t="shared" si="24"/>
        <v>0</v>
      </c>
      <c r="AA15" s="9">
        <f t="shared" si="25"/>
        <v>0</v>
      </c>
      <c r="AB15" s="9">
        <f t="shared" si="25"/>
        <v>0</v>
      </c>
      <c r="AC15" s="12">
        <f t="shared" si="60"/>
        <v>0</v>
      </c>
      <c r="AD15" s="33">
        <f t="shared" si="61"/>
      </c>
      <c r="AE15" s="33">
        <f t="shared" si="61"/>
      </c>
      <c r="AF15" s="33">
        <f t="shared" si="61"/>
      </c>
      <c r="AG15" s="12">
        <f t="shared" si="26"/>
        <v>20</v>
      </c>
      <c r="AH15" s="12">
        <f t="shared" si="26"/>
        <v>155</v>
      </c>
      <c r="AI15" s="12">
        <f t="shared" si="27"/>
        <v>175</v>
      </c>
      <c r="AJ15" s="12">
        <f t="shared" si="28"/>
        <v>19</v>
      </c>
      <c r="AK15" s="12">
        <f t="shared" si="28"/>
        <v>144</v>
      </c>
      <c r="AL15" s="12">
        <f t="shared" si="29"/>
        <v>163</v>
      </c>
      <c r="AM15" s="12">
        <f t="shared" si="62"/>
        <v>1</v>
      </c>
      <c r="AN15" s="12">
        <f t="shared" si="62"/>
        <v>9</v>
      </c>
      <c r="AO15" s="12">
        <f t="shared" si="30"/>
        <v>10</v>
      </c>
      <c r="AP15" s="9">
        <f t="shared" si="31"/>
        <v>20</v>
      </c>
      <c r="AQ15" s="9">
        <f t="shared" si="31"/>
        <v>153</v>
      </c>
      <c r="AR15" s="12">
        <f t="shared" si="63"/>
        <v>173</v>
      </c>
      <c r="AS15" s="33">
        <f t="shared" si="64"/>
        <v>100</v>
      </c>
      <c r="AT15" s="33">
        <f t="shared" si="64"/>
        <v>98.70967741935483</v>
      </c>
      <c r="AU15" s="33">
        <f t="shared" si="64"/>
        <v>98.85714285714286</v>
      </c>
      <c r="AV15" s="11">
        <v>0</v>
      </c>
      <c r="AW15" s="11">
        <v>6</v>
      </c>
      <c r="AX15" s="12">
        <f t="shared" si="32"/>
        <v>6</v>
      </c>
      <c r="AY15" s="11">
        <v>0</v>
      </c>
      <c r="AZ15" s="11">
        <v>4</v>
      </c>
      <c r="BA15" s="12">
        <f t="shared" si="33"/>
        <v>4</v>
      </c>
      <c r="BB15" s="8">
        <v>0</v>
      </c>
      <c r="BC15" s="8">
        <v>2</v>
      </c>
      <c r="BD15" s="12">
        <f>BB15+BC15</f>
        <v>2</v>
      </c>
      <c r="BE15" s="9">
        <f t="shared" si="34"/>
        <v>0</v>
      </c>
      <c r="BF15" s="9">
        <f t="shared" si="34"/>
        <v>6</v>
      </c>
      <c r="BG15" s="12">
        <f t="shared" si="65"/>
        <v>6</v>
      </c>
      <c r="BH15" s="33">
        <f t="shared" si="66"/>
      </c>
      <c r="BI15" s="33">
        <f t="shared" si="66"/>
        <v>100</v>
      </c>
      <c r="BJ15" s="33">
        <f t="shared" si="66"/>
        <v>100</v>
      </c>
      <c r="BK15" s="11">
        <v>0</v>
      </c>
      <c r="BL15" s="11">
        <v>0</v>
      </c>
      <c r="BM15" s="12">
        <f t="shared" si="35"/>
        <v>0</v>
      </c>
      <c r="BN15" s="11">
        <v>0</v>
      </c>
      <c r="BO15" s="11">
        <v>0</v>
      </c>
      <c r="BP15" s="12">
        <f t="shared" si="36"/>
        <v>0</v>
      </c>
      <c r="BQ15" s="8">
        <v>0</v>
      </c>
      <c r="BR15" s="8">
        <v>0</v>
      </c>
      <c r="BS15" s="12">
        <f t="shared" si="37"/>
        <v>0</v>
      </c>
      <c r="BT15" s="9">
        <f t="shared" si="38"/>
        <v>0</v>
      </c>
      <c r="BU15" s="9">
        <f t="shared" si="38"/>
        <v>0</v>
      </c>
      <c r="BV15" s="12">
        <f t="shared" si="67"/>
        <v>0</v>
      </c>
      <c r="BW15" s="33">
        <f t="shared" si="68"/>
      </c>
      <c r="BX15" s="33">
        <f t="shared" si="68"/>
      </c>
      <c r="BY15" s="33">
        <f t="shared" si="68"/>
      </c>
      <c r="BZ15" s="12">
        <f t="shared" si="39"/>
        <v>0</v>
      </c>
      <c r="CA15" s="12">
        <f t="shared" si="39"/>
        <v>6</v>
      </c>
      <c r="CB15" s="12">
        <f t="shared" si="40"/>
        <v>6</v>
      </c>
      <c r="CC15" s="12">
        <f t="shared" si="41"/>
        <v>0</v>
      </c>
      <c r="CD15" s="12">
        <f t="shared" si="41"/>
        <v>4</v>
      </c>
      <c r="CE15" s="12">
        <f t="shared" si="42"/>
        <v>4</v>
      </c>
      <c r="CF15" s="12">
        <f t="shared" si="69"/>
        <v>0</v>
      </c>
      <c r="CG15" s="12">
        <f t="shared" si="69"/>
        <v>2</v>
      </c>
      <c r="CH15" s="12">
        <f t="shared" si="43"/>
        <v>2</v>
      </c>
      <c r="CI15" s="9">
        <f t="shared" si="44"/>
        <v>0</v>
      </c>
      <c r="CJ15" s="9">
        <f t="shared" si="44"/>
        <v>6</v>
      </c>
      <c r="CK15" s="12">
        <f t="shared" si="70"/>
        <v>6</v>
      </c>
      <c r="CL15" s="33">
        <f t="shared" si="71"/>
      </c>
      <c r="CM15" s="33">
        <f t="shared" si="71"/>
        <v>100</v>
      </c>
      <c r="CN15" s="33">
        <f t="shared" si="71"/>
        <v>100</v>
      </c>
      <c r="CO15" s="11">
        <v>1</v>
      </c>
      <c r="CP15" s="11">
        <v>14</v>
      </c>
      <c r="CQ15" s="12">
        <f t="shared" si="45"/>
        <v>15</v>
      </c>
      <c r="CR15" s="11">
        <v>1</v>
      </c>
      <c r="CS15" s="11">
        <v>10</v>
      </c>
      <c r="CT15" s="12">
        <f>CR15+CS15</f>
        <v>11</v>
      </c>
      <c r="CU15" s="8">
        <v>0</v>
      </c>
      <c r="CV15" s="8">
        <v>3</v>
      </c>
      <c r="CW15" s="12">
        <f t="shared" si="47"/>
        <v>3</v>
      </c>
      <c r="CX15" s="9">
        <f t="shared" si="48"/>
        <v>1</v>
      </c>
      <c r="CY15" s="9">
        <f t="shared" si="48"/>
        <v>13</v>
      </c>
      <c r="CZ15" s="12">
        <f t="shared" si="72"/>
        <v>14</v>
      </c>
      <c r="DA15" s="33">
        <f t="shared" si="73"/>
        <v>100</v>
      </c>
      <c r="DB15" s="33">
        <f t="shared" si="73"/>
        <v>92.85714285714286</v>
      </c>
      <c r="DC15" s="33">
        <f t="shared" si="73"/>
        <v>93.33333333333333</v>
      </c>
      <c r="DD15" s="11">
        <v>0</v>
      </c>
      <c r="DE15" s="11">
        <v>0</v>
      </c>
      <c r="DF15" s="12">
        <f t="shared" si="49"/>
        <v>0</v>
      </c>
      <c r="DG15" s="11">
        <v>0</v>
      </c>
      <c r="DH15" s="11">
        <v>0</v>
      </c>
      <c r="DI15" s="12">
        <f t="shared" si="50"/>
        <v>0</v>
      </c>
      <c r="DJ15" s="8">
        <v>0</v>
      </c>
      <c r="DK15" s="8">
        <v>0</v>
      </c>
      <c r="DL15" s="8">
        <f t="shared" si="74"/>
        <v>0</v>
      </c>
      <c r="DM15" s="9">
        <f t="shared" si="51"/>
        <v>0</v>
      </c>
      <c r="DN15" s="9">
        <f t="shared" si="51"/>
        <v>0</v>
      </c>
      <c r="DO15" s="12">
        <f t="shared" si="75"/>
        <v>0</v>
      </c>
      <c r="DP15" s="33">
        <f t="shared" si="76"/>
      </c>
      <c r="DQ15" s="33">
        <f t="shared" si="76"/>
      </c>
      <c r="DR15" s="33">
        <f t="shared" si="76"/>
      </c>
      <c r="DS15" s="12">
        <f t="shared" si="52"/>
        <v>1</v>
      </c>
      <c r="DT15" s="12">
        <f t="shared" si="52"/>
        <v>14</v>
      </c>
      <c r="DU15" s="12">
        <f t="shared" si="53"/>
        <v>15</v>
      </c>
      <c r="DV15" s="12">
        <f t="shared" si="54"/>
        <v>1</v>
      </c>
      <c r="DW15" s="12">
        <f t="shared" si="54"/>
        <v>10</v>
      </c>
      <c r="DX15" s="12">
        <f t="shared" si="55"/>
        <v>11</v>
      </c>
      <c r="DY15" s="12">
        <f t="shared" si="77"/>
        <v>0</v>
      </c>
      <c r="DZ15" s="12">
        <f t="shared" si="77"/>
        <v>3</v>
      </c>
      <c r="EA15" s="12">
        <f t="shared" si="56"/>
        <v>3</v>
      </c>
      <c r="EB15" s="9">
        <f t="shared" si="57"/>
        <v>1</v>
      </c>
      <c r="EC15" s="9">
        <f t="shared" si="57"/>
        <v>13</v>
      </c>
      <c r="ED15" s="12">
        <f t="shared" si="78"/>
        <v>14</v>
      </c>
      <c r="EE15" s="33">
        <f t="shared" si="79"/>
        <v>100</v>
      </c>
      <c r="EF15" s="33">
        <f t="shared" si="79"/>
        <v>92.85714285714286</v>
      </c>
      <c r="EG15" s="33">
        <f t="shared" si="79"/>
        <v>93.33333333333333</v>
      </c>
      <c r="EH15" s="24">
        <f t="shared" si="80"/>
        <v>173</v>
      </c>
      <c r="EI15" s="63">
        <v>106</v>
      </c>
      <c r="EJ15" s="63">
        <v>37</v>
      </c>
      <c r="EK15" s="63">
        <v>30</v>
      </c>
      <c r="EL15" s="90">
        <f t="shared" si="58"/>
        <v>61.27167630057804</v>
      </c>
      <c r="EM15" s="90">
        <f t="shared" si="58"/>
        <v>21.38728323699422</v>
      </c>
      <c r="EN15" s="90">
        <f t="shared" si="58"/>
        <v>17.341040462427745</v>
      </c>
      <c r="EO15" s="24">
        <f t="shared" si="81"/>
        <v>6</v>
      </c>
      <c r="EP15" s="63">
        <v>3</v>
      </c>
      <c r="EQ15" s="63">
        <v>0</v>
      </c>
      <c r="ER15" s="63">
        <v>3</v>
      </c>
      <c r="ES15" s="64">
        <f aca="true" t="shared" si="84" ref="ES15:ES35">EP15/$EO15%</f>
        <v>50</v>
      </c>
      <c r="ET15" s="64">
        <f>EQ15/$EO15%</f>
        <v>0</v>
      </c>
      <c r="EU15" s="64">
        <f>ER15/$EO15%</f>
        <v>50</v>
      </c>
      <c r="EV15" s="24">
        <f t="shared" si="82"/>
        <v>14</v>
      </c>
      <c r="EW15" s="63">
        <v>3</v>
      </c>
      <c r="EX15" s="63">
        <v>4</v>
      </c>
      <c r="EY15" s="63">
        <v>7</v>
      </c>
      <c r="EZ15" s="64">
        <f aca="true" t="shared" si="85" ref="EZ15:FB16">EW15/$EV15%</f>
        <v>21.428571428571427</v>
      </c>
      <c r="FA15" s="64">
        <f t="shared" si="85"/>
        <v>28.57142857142857</v>
      </c>
      <c r="FB15" s="64">
        <f t="shared" si="85"/>
        <v>49.99999999999999</v>
      </c>
    </row>
    <row r="16" spans="1:158" ht="29.25" customHeight="1">
      <c r="A16" s="4">
        <v>7</v>
      </c>
      <c r="B16" s="5" t="s">
        <v>18</v>
      </c>
      <c r="C16" s="9">
        <v>489508</v>
      </c>
      <c r="D16" s="9">
        <v>348240</v>
      </c>
      <c r="E16" s="18">
        <f aca="true" t="shared" si="86" ref="E16:E43">C16+D16</f>
        <v>837748</v>
      </c>
      <c r="F16" s="9">
        <v>350411</v>
      </c>
      <c r="G16" s="9">
        <v>233329</v>
      </c>
      <c r="H16" s="10">
        <f t="shared" si="21"/>
        <v>583740</v>
      </c>
      <c r="I16" s="11"/>
      <c r="J16" s="11"/>
      <c r="K16" s="13">
        <f t="shared" si="83"/>
        <v>0</v>
      </c>
      <c r="L16" s="9">
        <f t="shared" si="22"/>
        <v>350411</v>
      </c>
      <c r="M16" s="9">
        <f t="shared" si="22"/>
        <v>233329</v>
      </c>
      <c r="N16" s="9">
        <f t="shared" si="22"/>
        <v>583740</v>
      </c>
      <c r="O16" s="33">
        <f t="shared" si="20"/>
        <v>71.58432548599819</v>
      </c>
      <c r="P16" s="33">
        <f t="shared" si="20"/>
        <v>67.00235469790948</v>
      </c>
      <c r="Q16" s="33">
        <f t="shared" si="20"/>
        <v>69.67966500666071</v>
      </c>
      <c r="R16" s="9">
        <v>81609</v>
      </c>
      <c r="S16" s="9">
        <v>54983</v>
      </c>
      <c r="T16" s="10">
        <f t="shared" si="59"/>
        <v>136592</v>
      </c>
      <c r="U16" s="9">
        <v>62427</v>
      </c>
      <c r="V16" s="9">
        <v>39952</v>
      </c>
      <c r="W16" s="10">
        <f t="shared" si="23"/>
        <v>102379</v>
      </c>
      <c r="X16" s="11">
        <v>0</v>
      </c>
      <c r="Y16" s="11">
        <v>0</v>
      </c>
      <c r="Z16" s="12">
        <f t="shared" si="24"/>
        <v>0</v>
      </c>
      <c r="AA16" s="9">
        <f t="shared" si="25"/>
        <v>62427</v>
      </c>
      <c r="AB16" s="9">
        <f t="shared" si="25"/>
        <v>39952</v>
      </c>
      <c r="AC16" s="12">
        <f t="shared" si="60"/>
        <v>102379</v>
      </c>
      <c r="AD16" s="33">
        <f t="shared" si="61"/>
        <v>76.49523949564386</v>
      </c>
      <c r="AE16" s="33">
        <f t="shared" si="61"/>
        <v>72.66245930560356</v>
      </c>
      <c r="AF16" s="33">
        <f t="shared" si="61"/>
        <v>74.95241302565304</v>
      </c>
      <c r="AG16" s="12">
        <f t="shared" si="26"/>
        <v>571117</v>
      </c>
      <c r="AH16" s="12">
        <f t="shared" si="26"/>
        <v>403223</v>
      </c>
      <c r="AI16" s="12">
        <f t="shared" si="27"/>
        <v>974340</v>
      </c>
      <c r="AJ16" s="12">
        <f t="shared" si="28"/>
        <v>412838</v>
      </c>
      <c r="AK16" s="12">
        <f t="shared" si="28"/>
        <v>273281</v>
      </c>
      <c r="AL16" s="12">
        <f t="shared" si="29"/>
        <v>686119</v>
      </c>
      <c r="AM16" s="12">
        <f t="shared" si="62"/>
        <v>0</v>
      </c>
      <c r="AN16" s="12">
        <f t="shared" si="62"/>
        <v>0</v>
      </c>
      <c r="AO16" s="12">
        <f t="shared" si="30"/>
        <v>0</v>
      </c>
      <c r="AP16" s="9">
        <f t="shared" si="31"/>
        <v>412838</v>
      </c>
      <c r="AQ16" s="9">
        <f t="shared" si="31"/>
        <v>273281</v>
      </c>
      <c r="AR16" s="12">
        <f t="shared" si="63"/>
        <v>686119</v>
      </c>
      <c r="AS16" s="33">
        <f t="shared" si="64"/>
        <v>72.28606397638312</v>
      </c>
      <c r="AT16" s="33">
        <f t="shared" si="64"/>
        <v>67.77415970815157</v>
      </c>
      <c r="AU16" s="33">
        <f t="shared" si="64"/>
        <v>70.4188476301907</v>
      </c>
      <c r="AV16" s="11">
        <v>63517</v>
      </c>
      <c r="AW16" s="11">
        <v>34868</v>
      </c>
      <c r="AX16" s="12">
        <f t="shared" si="32"/>
        <v>98385</v>
      </c>
      <c r="AY16" s="11">
        <v>39199</v>
      </c>
      <c r="AZ16" s="11">
        <v>18518</v>
      </c>
      <c r="BA16" s="12">
        <f t="shared" si="33"/>
        <v>57717</v>
      </c>
      <c r="BB16" s="11"/>
      <c r="BC16" s="11"/>
      <c r="BD16" s="12">
        <f aca="true" t="shared" si="87" ref="BD16:BD43">BB16+BC16</f>
        <v>0</v>
      </c>
      <c r="BE16" s="9">
        <f t="shared" si="34"/>
        <v>39199</v>
      </c>
      <c r="BF16" s="9">
        <f t="shared" si="34"/>
        <v>18518</v>
      </c>
      <c r="BG16" s="12">
        <f t="shared" si="65"/>
        <v>57717</v>
      </c>
      <c r="BH16" s="33">
        <f t="shared" si="66"/>
        <v>61.7141867531527</v>
      </c>
      <c r="BI16" s="33">
        <f t="shared" si="66"/>
        <v>53.10886772972353</v>
      </c>
      <c r="BJ16" s="33">
        <f t="shared" si="66"/>
        <v>58.66443055343803</v>
      </c>
      <c r="BK16" s="11">
        <v>8824</v>
      </c>
      <c r="BL16" s="11">
        <v>5605</v>
      </c>
      <c r="BM16" s="12">
        <f t="shared" si="35"/>
        <v>14429</v>
      </c>
      <c r="BN16" s="11">
        <v>6185</v>
      </c>
      <c r="BO16" s="11">
        <v>3615</v>
      </c>
      <c r="BP16" s="12">
        <f t="shared" si="36"/>
        <v>9800</v>
      </c>
      <c r="BQ16" s="11"/>
      <c r="BR16" s="11"/>
      <c r="BS16" s="12">
        <f t="shared" si="37"/>
        <v>0</v>
      </c>
      <c r="BT16" s="9">
        <f t="shared" si="38"/>
        <v>6185</v>
      </c>
      <c r="BU16" s="9">
        <f t="shared" si="38"/>
        <v>3615</v>
      </c>
      <c r="BV16" s="12">
        <f t="shared" si="67"/>
        <v>9800</v>
      </c>
      <c r="BW16" s="33">
        <f t="shared" si="68"/>
        <v>70.09292837715321</v>
      </c>
      <c r="BX16" s="33">
        <f t="shared" si="68"/>
        <v>64.49598572702943</v>
      </c>
      <c r="BY16" s="33">
        <f t="shared" si="68"/>
        <v>67.9187746898607</v>
      </c>
      <c r="BZ16" s="12">
        <f t="shared" si="39"/>
        <v>72341</v>
      </c>
      <c r="CA16" s="12">
        <f t="shared" si="39"/>
        <v>40473</v>
      </c>
      <c r="CB16" s="12">
        <f t="shared" si="40"/>
        <v>112814</v>
      </c>
      <c r="CC16" s="12">
        <f t="shared" si="41"/>
        <v>45384</v>
      </c>
      <c r="CD16" s="12">
        <f t="shared" si="41"/>
        <v>22133</v>
      </c>
      <c r="CE16" s="12">
        <f t="shared" si="42"/>
        <v>67517</v>
      </c>
      <c r="CF16" s="12">
        <f t="shared" si="69"/>
        <v>0</v>
      </c>
      <c r="CG16" s="12">
        <f t="shared" si="69"/>
        <v>0</v>
      </c>
      <c r="CH16" s="12">
        <f t="shared" si="43"/>
        <v>0</v>
      </c>
      <c r="CI16" s="9">
        <f t="shared" si="44"/>
        <v>45384</v>
      </c>
      <c r="CJ16" s="9">
        <f t="shared" si="44"/>
        <v>22133</v>
      </c>
      <c r="CK16" s="12">
        <f t="shared" si="70"/>
        <v>67517</v>
      </c>
      <c r="CL16" s="33">
        <f t="shared" si="71"/>
        <v>62.736207683056634</v>
      </c>
      <c r="CM16" s="33">
        <f t="shared" si="71"/>
        <v>54.68583994267784</v>
      </c>
      <c r="CN16" s="33">
        <f t="shared" si="71"/>
        <v>59.848068502136265</v>
      </c>
      <c r="CO16" s="11">
        <v>6211</v>
      </c>
      <c r="CP16" s="11">
        <v>3308</v>
      </c>
      <c r="CQ16" s="12">
        <f t="shared" si="45"/>
        <v>9519</v>
      </c>
      <c r="CR16" s="11">
        <v>3807</v>
      </c>
      <c r="CS16" s="11">
        <v>1933</v>
      </c>
      <c r="CT16" s="12">
        <f>CR16+CS16</f>
        <v>5740</v>
      </c>
      <c r="CU16" s="11">
        <v>0</v>
      </c>
      <c r="CV16" s="11">
        <v>0</v>
      </c>
      <c r="CW16" s="12">
        <f t="shared" si="47"/>
        <v>0</v>
      </c>
      <c r="CX16" s="9">
        <f t="shared" si="48"/>
        <v>3807</v>
      </c>
      <c r="CY16" s="9">
        <f t="shared" si="48"/>
        <v>1933</v>
      </c>
      <c r="CZ16" s="12">
        <f t="shared" si="72"/>
        <v>5740</v>
      </c>
      <c r="DA16" s="33">
        <f t="shared" si="73"/>
        <v>61.29447753984866</v>
      </c>
      <c r="DB16" s="33">
        <f t="shared" si="73"/>
        <v>58.43409915356711</v>
      </c>
      <c r="DC16" s="33">
        <f t="shared" si="73"/>
        <v>60.30045172812271</v>
      </c>
      <c r="DD16" s="11">
        <v>997</v>
      </c>
      <c r="DE16" s="11">
        <v>751</v>
      </c>
      <c r="DF16" s="12">
        <f t="shared" si="49"/>
        <v>1748</v>
      </c>
      <c r="DG16" s="11">
        <v>697</v>
      </c>
      <c r="DH16" s="11">
        <v>547</v>
      </c>
      <c r="DI16" s="12">
        <f t="shared" si="50"/>
        <v>1244</v>
      </c>
      <c r="DJ16" s="11">
        <v>0</v>
      </c>
      <c r="DK16" s="11">
        <v>0</v>
      </c>
      <c r="DL16" s="8">
        <f t="shared" si="74"/>
        <v>0</v>
      </c>
      <c r="DM16" s="9">
        <f t="shared" si="51"/>
        <v>697</v>
      </c>
      <c r="DN16" s="9">
        <f t="shared" si="51"/>
        <v>547</v>
      </c>
      <c r="DO16" s="12">
        <f t="shared" si="75"/>
        <v>1244</v>
      </c>
      <c r="DP16" s="33">
        <f t="shared" si="76"/>
        <v>69.90972918756269</v>
      </c>
      <c r="DQ16" s="33">
        <f t="shared" si="76"/>
        <v>72.83621837549934</v>
      </c>
      <c r="DR16" s="33">
        <f t="shared" si="76"/>
        <v>71.16704805491992</v>
      </c>
      <c r="DS16" s="12">
        <f t="shared" si="52"/>
        <v>7208</v>
      </c>
      <c r="DT16" s="12">
        <f t="shared" si="52"/>
        <v>4059</v>
      </c>
      <c r="DU16" s="12">
        <f t="shared" si="53"/>
        <v>11267</v>
      </c>
      <c r="DV16" s="12">
        <f t="shared" si="54"/>
        <v>4504</v>
      </c>
      <c r="DW16" s="12">
        <f t="shared" si="54"/>
        <v>2480</v>
      </c>
      <c r="DX16" s="12">
        <f t="shared" si="55"/>
        <v>6984</v>
      </c>
      <c r="DY16" s="12">
        <f t="shared" si="77"/>
        <v>0</v>
      </c>
      <c r="DZ16" s="12">
        <f t="shared" si="77"/>
        <v>0</v>
      </c>
      <c r="EA16" s="12">
        <f t="shared" si="56"/>
        <v>0</v>
      </c>
      <c r="EB16" s="9">
        <f t="shared" si="57"/>
        <v>4504</v>
      </c>
      <c r="EC16" s="9">
        <f t="shared" si="57"/>
        <v>2480</v>
      </c>
      <c r="ED16" s="12">
        <f t="shared" si="78"/>
        <v>6984</v>
      </c>
      <c r="EE16" s="33">
        <f t="shared" si="79"/>
        <v>62.48612652608213</v>
      </c>
      <c r="EF16" s="33">
        <f t="shared" si="79"/>
        <v>61.098792806109884</v>
      </c>
      <c r="EG16" s="33">
        <f t="shared" si="79"/>
        <v>61.986331765332395</v>
      </c>
      <c r="EH16" s="24">
        <f t="shared" si="80"/>
        <v>686119</v>
      </c>
      <c r="EI16" s="63">
        <v>215695</v>
      </c>
      <c r="EJ16" s="63">
        <v>229036</v>
      </c>
      <c r="EK16" s="63">
        <v>241388</v>
      </c>
      <c r="EL16" s="90">
        <f t="shared" si="58"/>
        <v>31.43696647374581</v>
      </c>
      <c r="EM16" s="90">
        <f t="shared" si="58"/>
        <v>33.3813813638742</v>
      </c>
      <c r="EN16" s="90">
        <f t="shared" si="58"/>
        <v>35.18165216238</v>
      </c>
      <c r="EO16" s="24">
        <f t="shared" si="81"/>
        <v>67517</v>
      </c>
      <c r="EP16" s="63">
        <v>14743</v>
      </c>
      <c r="EQ16" s="63">
        <v>21879</v>
      </c>
      <c r="ER16" s="63">
        <v>30895</v>
      </c>
      <c r="ES16" s="64">
        <f t="shared" si="84"/>
        <v>21.835982048965448</v>
      </c>
      <c r="ET16" s="64">
        <f>EQ16/$EO16%</f>
        <v>32.40517203074781</v>
      </c>
      <c r="EU16" s="64">
        <f>ER16/$EO16%</f>
        <v>45.758845920286745</v>
      </c>
      <c r="EV16" s="24">
        <f t="shared" si="82"/>
        <v>6984</v>
      </c>
      <c r="EW16" s="63">
        <v>1559</v>
      </c>
      <c r="EX16" s="63">
        <v>2357</v>
      </c>
      <c r="EY16" s="63">
        <v>3068</v>
      </c>
      <c r="EZ16" s="64">
        <f t="shared" si="85"/>
        <v>22.32245131729668</v>
      </c>
      <c r="FA16" s="64">
        <f t="shared" si="85"/>
        <v>33.748568155784646</v>
      </c>
      <c r="FB16" s="64">
        <f t="shared" si="85"/>
        <v>43.92898052691867</v>
      </c>
    </row>
    <row r="17" spans="1:158" ht="29.25" customHeight="1">
      <c r="A17" s="4">
        <v>8</v>
      </c>
      <c r="B17" s="5" t="s">
        <v>13</v>
      </c>
      <c r="C17" s="9">
        <v>31618</v>
      </c>
      <c r="D17" s="9">
        <v>49629</v>
      </c>
      <c r="E17" s="18">
        <f t="shared" si="86"/>
        <v>81247</v>
      </c>
      <c r="F17" s="9">
        <v>28391</v>
      </c>
      <c r="G17" s="9">
        <v>45772</v>
      </c>
      <c r="H17" s="10">
        <f t="shared" si="21"/>
        <v>74163</v>
      </c>
      <c r="I17" s="11">
        <v>0</v>
      </c>
      <c r="J17" s="11">
        <v>0</v>
      </c>
      <c r="K17" s="13">
        <f t="shared" si="83"/>
        <v>0</v>
      </c>
      <c r="L17" s="9">
        <f t="shared" si="22"/>
        <v>28391</v>
      </c>
      <c r="M17" s="9">
        <f t="shared" si="22"/>
        <v>45772</v>
      </c>
      <c r="N17" s="9">
        <f t="shared" si="22"/>
        <v>74163</v>
      </c>
      <c r="O17" s="33">
        <f t="shared" si="20"/>
        <v>89.79378834840914</v>
      </c>
      <c r="P17" s="33">
        <f t="shared" si="20"/>
        <v>92.22833424006124</v>
      </c>
      <c r="Q17" s="33">
        <f t="shared" si="20"/>
        <v>91.28090883355694</v>
      </c>
      <c r="R17" s="9">
        <v>699</v>
      </c>
      <c r="S17" s="9">
        <v>927</v>
      </c>
      <c r="T17" s="10">
        <f t="shared" si="59"/>
        <v>1626</v>
      </c>
      <c r="U17" s="9">
        <v>628</v>
      </c>
      <c r="V17" s="9">
        <v>855</v>
      </c>
      <c r="W17" s="10">
        <f t="shared" si="23"/>
        <v>1483</v>
      </c>
      <c r="X17" s="8">
        <v>0</v>
      </c>
      <c r="Y17" s="8">
        <v>0</v>
      </c>
      <c r="Z17" s="12">
        <f t="shared" si="24"/>
        <v>0</v>
      </c>
      <c r="AA17" s="9">
        <f t="shared" si="25"/>
        <v>628</v>
      </c>
      <c r="AB17" s="9">
        <f t="shared" si="25"/>
        <v>855</v>
      </c>
      <c r="AC17" s="12">
        <f t="shared" si="60"/>
        <v>1483</v>
      </c>
      <c r="AD17" s="33">
        <f t="shared" si="61"/>
        <v>89.84263233190272</v>
      </c>
      <c r="AE17" s="33">
        <f t="shared" si="61"/>
        <v>92.23300970873787</v>
      </c>
      <c r="AF17" s="33">
        <f t="shared" si="61"/>
        <v>91.20541205412054</v>
      </c>
      <c r="AG17" s="12">
        <f t="shared" si="26"/>
        <v>32317</v>
      </c>
      <c r="AH17" s="12">
        <f t="shared" si="26"/>
        <v>50556</v>
      </c>
      <c r="AI17" s="12">
        <f t="shared" si="27"/>
        <v>82873</v>
      </c>
      <c r="AJ17" s="12">
        <f t="shared" si="28"/>
        <v>29019</v>
      </c>
      <c r="AK17" s="12">
        <f t="shared" si="28"/>
        <v>46627</v>
      </c>
      <c r="AL17" s="12">
        <f t="shared" si="29"/>
        <v>75646</v>
      </c>
      <c r="AM17" s="12">
        <f t="shared" si="62"/>
        <v>0</v>
      </c>
      <c r="AN17" s="12">
        <f t="shared" si="62"/>
        <v>0</v>
      </c>
      <c r="AO17" s="12">
        <f t="shared" si="30"/>
        <v>0</v>
      </c>
      <c r="AP17" s="9">
        <f t="shared" si="31"/>
        <v>29019</v>
      </c>
      <c r="AQ17" s="9">
        <f t="shared" si="31"/>
        <v>46627</v>
      </c>
      <c r="AR17" s="12">
        <f t="shared" si="63"/>
        <v>75646</v>
      </c>
      <c r="AS17" s="33">
        <f t="shared" si="64"/>
        <v>89.79484481851657</v>
      </c>
      <c r="AT17" s="33">
        <f t="shared" si="64"/>
        <v>92.22841996993432</v>
      </c>
      <c r="AU17" s="33">
        <f t="shared" si="64"/>
        <v>91.27942755782945</v>
      </c>
      <c r="AV17" s="21">
        <v>0</v>
      </c>
      <c r="AW17" s="21">
        <v>0</v>
      </c>
      <c r="AX17" s="21"/>
      <c r="AY17" s="21">
        <v>0</v>
      </c>
      <c r="AZ17" s="21">
        <v>0</v>
      </c>
      <c r="BA17" s="21"/>
      <c r="BB17" s="11">
        <v>0</v>
      </c>
      <c r="BC17" s="11">
        <v>0</v>
      </c>
      <c r="BD17" s="12">
        <f t="shared" si="87"/>
        <v>0</v>
      </c>
      <c r="BE17" s="9">
        <f t="shared" si="34"/>
        <v>0</v>
      </c>
      <c r="BF17" s="9">
        <f t="shared" si="34"/>
        <v>0</v>
      </c>
      <c r="BG17" s="12">
        <f t="shared" si="65"/>
        <v>0</v>
      </c>
      <c r="BH17" s="33">
        <f t="shared" si="66"/>
      </c>
      <c r="BI17" s="33">
        <f t="shared" si="66"/>
      </c>
      <c r="BJ17" s="33">
        <f t="shared" si="66"/>
      </c>
      <c r="BK17" s="11"/>
      <c r="BL17" s="11"/>
      <c r="BM17" s="12">
        <f t="shared" si="35"/>
        <v>0</v>
      </c>
      <c r="BN17" s="11">
        <v>0</v>
      </c>
      <c r="BO17" s="11">
        <v>0</v>
      </c>
      <c r="BP17" s="12">
        <f t="shared" si="36"/>
        <v>0</v>
      </c>
      <c r="BQ17" s="11">
        <v>0</v>
      </c>
      <c r="BR17" s="11">
        <v>0</v>
      </c>
      <c r="BS17" s="12">
        <f t="shared" si="37"/>
        <v>0</v>
      </c>
      <c r="BT17" s="9">
        <f t="shared" si="38"/>
        <v>0</v>
      </c>
      <c r="BU17" s="9">
        <f t="shared" si="38"/>
        <v>0</v>
      </c>
      <c r="BV17" s="12">
        <f t="shared" si="67"/>
        <v>0</v>
      </c>
      <c r="BW17" s="33">
        <f t="shared" si="68"/>
      </c>
      <c r="BX17" s="33">
        <f t="shared" si="68"/>
      </c>
      <c r="BY17" s="33">
        <f t="shared" si="68"/>
      </c>
      <c r="BZ17" s="12">
        <f t="shared" si="39"/>
        <v>0</v>
      </c>
      <c r="CA17" s="12">
        <f t="shared" si="39"/>
        <v>0</v>
      </c>
      <c r="CB17" s="12">
        <f t="shared" si="40"/>
        <v>0</v>
      </c>
      <c r="CC17" s="12">
        <f t="shared" si="41"/>
        <v>0</v>
      </c>
      <c r="CD17" s="12">
        <f t="shared" si="41"/>
        <v>0</v>
      </c>
      <c r="CE17" s="12">
        <f t="shared" si="42"/>
        <v>0</v>
      </c>
      <c r="CF17" s="12">
        <f t="shared" si="69"/>
        <v>0</v>
      </c>
      <c r="CG17" s="12">
        <f t="shared" si="69"/>
        <v>0</v>
      </c>
      <c r="CH17" s="12">
        <f t="shared" si="43"/>
        <v>0</v>
      </c>
      <c r="CI17" s="9">
        <f t="shared" si="44"/>
        <v>0</v>
      </c>
      <c r="CJ17" s="9">
        <f t="shared" si="44"/>
        <v>0</v>
      </c>
      <c r="CK17" s="12">
        <f t="shared" si="70"/>
        <v>0</v>
      </c>
      <c r="CL17" s="33">
        <f t="shared" si="71"/>
      </c>
      <c r="CM17" s="33">
        <f t="shared" si="71"/>
      </c>
      <c r="CN17" s="33">
        <f t="shared" si="71"/>
      </c>
      <c r="CO17" s="23"/>
      <c r="CP17" s="23"/>
      <c r="CQ17" s="23"/>
      <c r="CR17" s="23"/>
      <c r="CS17" s="23"/>
      <c r="CT17" s="23"/>
      <c r="CU17" s="8">
        <v>0</v>
      </c>
      <c r="CV17" s="8">
        <v>0</v>
      </c>
      <c r="CW17" s="12">
        <f t="shared" si="47"/>
        <v>0</v>
      </c>
      <c r="CX17" s="9">
        <f t="shared" si="48"/>
        <v>0</v>
      </c>
      <c r="CY17" s="9">
        <f t="shared" si="48"/>
        <v>0</v>
      </c>
      <c r="CZ17" s="12">
        <f t="shared" si="72"/>
        <v>0</v>
      </c>
      <c r="DA17" s="33">
        <f t="shared" si="73"/>
      </c>
      <c r="DB17" s="33">
        <f t="shared" si="73"/>
      </c>
      <c r="DC17" s="33">
        <f t="shared" si="73"/>
      </c>
      <c r="DD17" s="11"/>
      <c r="DE17" s="11"/>
      <c r="DF17" s="12">
        <f t="shared" si="49"/>
        <v>0</v>
      </c>
      <c r="DG17" s="11"/>
      <c r="DH17" s="11"/>
      <c r="DI17" s="12">
        <f t="shared" si="50"/>
        <v>0</v>
      </c>
      <c r="DJ17" s="8">
        <v>0</v>
      </c>
      <c r="DK17" s="8">
        <v>0</v>
      </c>
      <c r="DL17" s="8">
        <f t="shared" si="74"/>
        <v>0</v>
      </c>
      <c r="DM17" s="9">
        <f t="shared" si="51"/>
        <v>0</v>
      </c>
      <c r="DN17" s="9">
        <f t="shared" si="51"/>
        <v>0</v>
      </c>
      <c r="DO17" s="12">
        <f t="shared" si="75"/>
        <v>0</v>
      </c>
      <c r="DP17" s="33">
        <f t="shared" si="76"/>
      </c>
      <c r="DQ17" s="33">
        <f t="shared" si="76"/>
      </c>
      <c r="DR17" s="33">
        <f t="shared" si="76"/>
      </c>
      <c r="DS17" s="12">
        <f t="shared" si="52"/>
        <v>0</v>
      </c>
      <c r="DT17" s="12">
        <f t="shared" si="52"/>
        <v>0</v>
      </c>
      <c r="DU17" s="12">
        <f t="shared" si="53"/>
        <v>0</v>
      </c>
      <c r="DV17" s="12">
        <f t="shared" si="54"/>
        <v>0</v>
      </c>
      <c r="DW17" s="12">
        <f t="shared" si="54"/>
        <v>0</v>
      </c>
      <c r="DX17" s="12">
        <f t="shared" si="55"/>
        <v>0</v>
      </c>
      <c r="DY17" s="12">
        <f t="shared" si="77"/>
        <v>0</v>
      </c>
      <c r="DZ17" s="12">
        <f t="shared" si="77"/>
        <v>0</v>
      </c>
      <c r="EA17" s="12">
        <f t="shared" si="56"/>
        <v>0</v>
      </c>
      <c r="EB17" s="9">
        <f t="shared" si="57"/>
        <v>0</v>
      </c>
      <c r="EC17" s="9">
        <f t="shared" si="57"/>
        <v>0</v>
      </c>
      <c r="ED17" s="12">
        <f t="shared" si="78"/>
        <v>0</v>
      </c>
      <c r="EE17" s="33">
        <f t="shared" si="79"/>
      </c>
      <c r="EF17" s="33">
        <f t="shared" si="79"/>
      </c>
      <c r="EG17" s="33">
        <f t="shared" si="79"/>
      </c>
      <c r="EH17" s="24">
        <f t="shared" si="80"/>
        <v>75646</v>
      </c>
      <c r="EI17" s="63">
        <v>27781</v>
      </c>
      <c r="EJ17" s="63">
        <v>45081</v>
      </c>
      <c r="EK17" s="63">
        <v>2784</v>
      </c>
      <c r="EL17" s="90">
        <f t="shared" si="58"/>
        <v>36.725008592655264</v>
      </c>
      <c r="EM17" s="90">
        <f t="shared" si="58"/>
        <v>59.59469106099463</v>
      </c>
      <c r="EN17" s="90">
        <f t="shared" si="58"/>
        <v>3.680300346350104</v>
      </c>
      <c r="EO17" s="24">
        <f t="shared" si="81"/>
        <v>0</v>
      </c>
      <c r="EP17" s="63"/>
      <c r="EQ17" s="63"/>
      <c r="ER17" s="63"/>
      <c r="ES17" s="64"/>
      <c r="ET17" s="64"/>
      <c r="EU17" s="64"/>
      <c r="EV17" s="24">
        <f t="shared" si="82"/>
        <v>0</v>
      </c>
      <c r="EW17" s="63"/>
      <c r="EX17" s="63"/>
      <c r="EY17" s="63"/>
      <c r="EZ17" s="64"/>
      <c r="FA17" s="64"/>
      <c r="FB17" s="64"/>
    </row>
    <row r="18" spans="1:158" s="56" customFormat="1" ht="29.25" customHeight="1">
      <c r="A18" s="4">
        <v>9</v>
      </c>
      <c r="B18" s="5" t="s">
        <v>19</v>
      </c>
      <c r="C18" s="9">
        <v>168597</v>
      </c>
      <c r="D18" s="9">
        <v>155919</v>
      </c>
      <c r="E18" s="18">
        <f>C18+D18</f>
        <v>324516</v>
      </c>
      <c r="F18" s="9">
        <v>92873</v>
      </c>
      <c r="G18" s="9">
        <v>86446</v>
      </c>
      <c r="H18" s="10">
        <f>F18+G18</f>
        <v>179319</v>
      </c>
      <c r="I18" s="11">
        <v>2975</v>
      </c>
      <c r="J18" s="11">
        <v>2274</v>
      </c>
      <c r="K18" s="13">
        <f t="shared" si="83"/>
        <v>5249</v>
      </c>
      <c r="L18" s="10">
        <f t="shared" si="22"/>
        <v>95848</v>
      </c>
      <c r="M18" s="10">
        <f t="shared" si="22"/>
        <v>88720</v>
      </c>
      <c r="N18" s="10">
        <f t="shared" si="22"/>
        <v>184568</v>
      </c>
      <c r="O18" s="33">
        <f>IF(C18=0,"",L18/C18*100)</f>
        <v>56.85035914043548</v>
      </c>
      <c r="P18" s="33">
        <f>IF(D18=0,"",M18/D18*100)</f>
        <v>56.90133979822857</v>
      </c>
      <c r="Q18" s="33">
        <f>IF(E18=0,"",N18/E18*100)</f>
        <v>56.87485362817242</v>
      </c>
      <c r="R18" s="9">
        <v>2837</v>
      </c>
      <c r="S18" s="9">
        <v>2015</v>
      </c>
      <c r="T18" s="10">
        <f t="shared" si="59"/>
        <v>4852</v>
      </c>
      <c r="U18" s="9">
        <v>1117</v>
      </c>
      <c r="V18" s="9">
        <v>837</v>
      </c>
      <c r="W18" s="10">
        <f t="shared" si="23"/>
        <v>1954</v>
      </c>
      <c r="X18" s="11">
        <v>61</v>
      </c>
      <c r="Y18" s="11">
        <v>28</v>
      </c>
      <c r="Z18" s="12">
        <f t="shared" si="24"/>
        <v>89</v>
      </c>
      <c r="AA18" s="10">
        <f t="shared" si="25"/>
        <v>1178</v>
      </c>
      <c r="AB18" s="10">
        <f t="shared" si="25"/>
        <v>865</v>
      </c>
      <c r="AC18" s="12">
        <f t="shared" si="60"/>
        <v>2043</v>
      </c>
      <c r="AD18" s="33">
        <f t="shared" si="61"/>
        <v>41.52273528375044</v>
      </c>
      <c r="AE18" s="33">
        <f t="shared" si="61"/>
        <v>42.92803970223325</v>
      </c>
      <c r="AF18" s="33">
        <f t="shared" si="61"/>
        <v>42.106347897774114</v>
      </c>
      <c r="AG18" s="12">
        <f t="shared" si="26"/>
        <v>171434</v>
      </c>
      <c r="AH18" s="12">
        <f t="shared" si="26"/>
        <v>157934</v>
      </c>
      <c r="AI18" s="12">
        <f t="shared" si="27"/>
        <v>329368</v>
      </c>
      <c r="AJ18" s="12">
        <f t="shared" si="28"/>
        <v>93990</v>
      </c>
      <c r="AK18" s="12">
        <f t="shared" si="28"/>
        <v>87283</v>
      </c>
      <c r="AL18" s="12">
        <f t="shared" si="29"/>
        <v>181273</v>
      </c>
      <c r="AM18" s="12">
        <f t="shared" si="62"/>
        <v>3036</v>
      </c>
      <c r="AN18" s="12">
        <f t="shared" si="62"/>
        <v>2302</v>
      </c>
      <c r="AO18" s="12">
        <f t="shared" si="30"/>
        <v>5338</v>
      </c>
      <c r="AP18" s="10">
        <f t="shared" si="31"/>
        <v>97026</v>
      </c>
      <c r="AQ18" s="10">
        <f t="shared" si="31"/>
        <v>89585</v>
      </c>
      <c r="AR18" s="12">
        <f t="shared" si="63"/>
        <v>186611</v>
      </c>
      <c r="AS18" s="33">
        <f t="shared" si="64"/>
        <v>56.59670777092059</v>
      </c>
      <c r="AT18" s="33">
        <f t="shared" si="64"/>
        <v>56.72306153203237</v>
      </c>
      <c r="AU18" s="33">
        <f t="shared" si="64"/>
        <v>56.65729518350295</v>
      </c>
      <c r="AV18" s="11">
        <v>26558</v>
      </c>
      <c r="AW18" s="11">
        <v>23558</v>
      </c>
      <c r="AX18" s="12">
        <f>AV18+AW18</f>
        <v>50116</v>
      </c>
      <c r="AY18" s="11">
        <v>13121</v>
      </c>
      <c r="AZ18" s="11">
        <v>11418</v>
      </c>
      <c r="BA18" s="12">
        <f>AY18+AZ18</f>
        <v>24539</v>
      </c>
      <c r="BB18" s="11">
        <v>414</v>
      </c>
      <c r="BC18" s="11">
        <v>296</v>
      </c>
      <c r="BD18" s="12">
        <f t="shared" si="87"/>
        <v>710</v>
      </c>
      <c r="BE18" s="10">
        <f t="shared" si="34"/>
        <v>13535</v>
      </c>
      <c r="BF18" s="10">
        <f t="shared" si="34"/>
        <v>11714</v>
      </c>
      <c r="BG18" s="12">
        <f t="shared" si="65"/>
        <v>25249</v>
      </c>
      <c r="BH18" s="33">
        <f t="shared" si="66"/>
        <v>50.963928006627</v>
      </c>
      <c r="BI18" s="33">
        <f t="shared" si="66"/>
        <v>49.72408523643772</v>
      </c>
      <c r="BJ18" s="33">
        <f t="shared" si="66"/>
        <v>50.38111581131774</v>
      </c>
      <c r="BK18" s="11">
        <v>1222</v>
      </c>
      <c r="BL18" s="11">
        <v>952</v>
      </c>
      <c r="BM18" s="12">
        <f t="shared" si="35"/>
        <v>2174</v>
      </c>
      <c r="BN18" s="11">
        <v>414</v>
      </c>
      <c r="BO18" s="11">
        <v>347</v>
      </c>
      <c r="BP18" s="12">
        <f t="shared" si="36"/>
        <v>761</v>
      </c>
      <c r="BQ18" s="11">
        <v>19</v>
      </c>
      <c r="BR18" s="11">
        <v>12</v>
      </c>
      <c r="BS18" s="12">
        <f t="shared" si="37"/>
        <v>31</v>
      </c>
      <c r="BT18" s="10">
        <f t="shared" si="38"/>
        <v>433</v>
      </c>
      <c r="BU18" s="10">
        <f t="shared" si="38"/>
        <v>359</v>
      </c>
      <c r="BV18" s="12">
        <f t="shared" si="67"/>
        <v>792</v>
      </c>
      <c r="BW18" s="33">
        <f t="shared" si="68"/>
        <v>35.43371522094926</v>
      </c>
      <c r="BX18" s="33">
        <f t="shared" si="68"/>
        <v>37.71008403361344</v>
      </c>
      <c r="BY18" s="33">
        <f t="shared" si="68"/>
        <v>36.43054277828887</v>
      </c>
      <c r="BZ18" s="12">
        <f t="shared" si="39"/>
        <v>27780</v>
      </c>
      <c r="CA18" s="12">
        <f t="shared" si="39"/>
        <v>24510</v>
      </c>
      <c r="CB18" s="12">
        <f t="shared" si="40"/>
        <v>52290</v>
      </c>
      <c r="CC18" s="12">
        <f t="shared" si="41"/>
        <v>13535</v>
      </c>
      <c r="CD18" s="12">
        <f t="shared" si="41"/>
        <v>11765</v>
      </c>
      <c r="CE18" s="12">
        <f t="shared" si="42"/>
        <v>25300</v>
      </c>
      <c r="CF18" s="12">
        <f t="shared" si="69"/>
        <v>433</v>
      </c>
      <c r="CG18" s="12">
        <f t="shared" si="69"/>
        <v>308</v>
      </c>
      <c r="CH18" s="12">
        <f t="shared" si="43"/>
        <v>741</v>
      </c>
      <c r="CI18" s="10">
        <f t="shared" si="44"/>
        <v>13968</v>
      </c>
      <c r="CJ18" s="10">
        <f t="shared" si="44"/>
        <v>12073</v>
      </c>
      <c r="CK18" s="12">
        <f t="shared" si="70"/>
        <v>26041</v>
      </c>
      <c r="CL18" s="33">
        <f t="shared" si="71"/>
        <v>50.28077753779697</v>
      </c>
      <c r="CM18" s="33">
        <f t="shared" si="71"/>
        <v>49.257445940432476</v>
      </c>
      <c r="CN18" s="33">
        <f t="shared" si="71"/>
        <v>49.801109198699564</v>
      </c>
      <c r="CO18" s="11">
        <v>44937</v>
      </c>
      <c r="CP18" s="11">
        <v>41950</v>
      </c>
      <c r="CQ18" s="12">
        <f>CO18+CP18</f>
        <v>86887</v>
      </c>
      <c r="CR18" s="11">
        <v>21763</v>
      </c>
      <c r="CS18" s="11">
        <v>19631</v>
      </c>
      <c r="CT18" s="12">
        <f t="shared" si="46"/>
        <v>41394</v>
      </c>
      <c r="CU18" s="11">
        <v>798</v>
      </c>
      <c r="CV18" s="11">
        <v>548</v>
      </c>
      <c r="CW18" s="12">
        <f t="shared" si="47"/>
        <v>1346</v>
      </c>
      <c r="CX18" s="10">
        <f t="shared" si="48"/>
        <v>22561</v>
      </c>
      <c r="CY18" s="10">
        <f t="shared" si="48"/>
        <v>20179</v>
      </c>
      <c r="CZ18" s="12">
        <f t="shared" si="72"/>
        <v>42740</v>
      </c>
      <c r="DA18" s="33">
        <f t="shared" si="73"/>
        <v>50.20584373678706</v>
      </c>
      <c r="DB18" s="33">
        <f t="shared" si="73"/>
        <v>48.102502979737785</v>
      </c>
      <c r="DC18" s="33">
        <f t="shared" si="73"/>
        <v>49.19032766696974</v>
      </c>
      <c r="DD18" s="11">
        <v>450</v>
      </c>
      <c r="DE18" s="11">
        <v>311</v>
      </c>
      <c r="DF18" s="12">
        <f t="shared" si="49"/>
        <v>761</v>
      </c>
      <c r="DG18" s="11">
        <v>165</v>
      </c>
      <c r="DH18" s="11">
        <v>130</v>
      </c>
      <c r="DI18" s="12">
        <f t="shared" si="50"/>
        <v>295</v>
      </c>
      <c r="DJ18" s="11">
        <v>13</v>
      </c>
      <c r="DK18" s="11">
        <v>4</v>
      </c>
      <c r="DL18" s="8">
        <f t="shared" si="74"/>
        <v>17</v>
      </c>
      <c r="DM18" s="10">
        <f t="shared" si="51"/>
        <v>178</v>
      </c>
      <c r="DN18" s="10">
        <f t="shared" si="51"/>
        <v>134</v>
      </c>
      <c r="DO18" s="12">
        <f t="shared" si="75"/>
        <v>312</v>
      </c>
      <c r="DP18" s="33">
        <f t="shared" si="76"/>
        <v>39.55555555555556</v>
      </c>
      <c r="DQ18" s="33">
        <f t="shared" si="76"/>
        <v>43.08681672025724</v>
      </c>
      <c r="DR18" s="33">
        <f t="shared" si="76"/>
        <v>40.99868593955322</v>
      </c>
      <c r="DS18" s="12">
        <f t="shared" si="52"/>
        <v>45387</v>
      </c>
      <c r="DT18" s="12">
        <f t="shared" si="52"/>
        <v>42261</v>
      </c>
      <c r="DU18" s="12">
        <f t="shared" si="53"/>
        <v>87648</v>
      </c>
      <c r="DV18" s="12">
        <f t="shared" si="54"/>
        <v>21928</v>
      </c>
      <c r="DW18" s="12">
        <f t="shared" si="54"/>
        <v>19761</v>
      </c>
      <c r="DX18" s="12">
        <f t="shared" si="55"/>
        <v>41689</v>
      </c>
      <c r="DY18" s="12">
        <f t="shared" si="77"/>
        <v>811</v>
      </c>
      <c r="DZ18" s="12">
        <f t="shared" si="77"/>
        <v>552</v>
      </c>
      <c r="EA18" s="12">
        <f t="shared" si="56"/>
        <v>1363</v>
      </c>
      <c r="EB18" s="10">
        <f t="shared" si="57"/>
        <v>22739</v>
      </c>
      <c r="EC18" s="10">
        <f t="shared" si="57"/>
        <v>20313</v>
      </c>
      <c r="ED18" s="12">
        <f t="shared" si="78"/>
        <v>43052</v>
      </c>
      <c r="EE18" s="33">
        <f t="shared" si="79"/>
        <v>50.10024896996937</v>
      </c>
      <c r="EF18" s="33">
        <f t="shared" si="79"/>
        <v>48.065592390146946</v>
      </c>
      <c r="EG18" s="33">
        <f t="shared" si="79"/>
        <v>49.11920408908361</v>
      </c>
      <c r="EH18" s="24">
        <f t="shared" si="80"/>
        <v>186611</v>
      </c>
      <c r="EI18" s="63">
        <v>38928</v>
      </c>
      <c r="EJ18" s="63">
        <v>41565</v>
      </c>
      <c r="EK18" s="63">
        <v>106118</v>
      </c>
      <c r="EL18" s="90">
        <f t="shared" si="58"/>
        <v>20.860506615365654</v>
      </c>
      <c r="EM18" s="90">
        <f t="shared" si="58"/>
        <v>22.273606593394817</v>
      </c>
      <c r="EN18" s="90">
        <f t="shared" si="58"/>
        <v>56.86588679123953</v>
      </c>
      <c r="EO18" s="24">
        <f t="shared" si="81"/>
        <v>26041</v>
      </c>
      <c r="EP18" s="63">
        <v>4362</v>
      </c>
      <c r="EQ18" s="63">
        <v>5750</v>
      </c>
      <c r="ER18" s="63">
        <v>15929</v>
      </c>
      <c r="ES18" s="64">
        <f t="shared" si="84"/>
        <v>16.75050881302561</v>
      </c>
      <c r="ET18" s="64">
        <f>EQ18/$EO18%</f>
        <v>22.080565262470717</v>
      </c>
      <c r="EU18" s="64">
        <f>ER18/$EO18%</f>
        <v>61.16892592450366</v>
      </c>
      <c r="EV18" s="10">
        <f t="shared" si="82"/>
        <v>43052</v>
      </c>
      <c r="EW18" s="63">
        <v>5501</v>
      </c>
      <c r="EX18" s="63">
        <v>8839</v>
      </c>
      <c r="EY18" s="63">
        <v>28712</v>
      </c>
      <c r="EZ18" s="64">
        <f aca="true" t="shared" si="88" ref="EZ18:EZ35">EW18/$EV18%</f>
        <v>12.77757130911456</v>
      </c>
      <c r="FA18" s="64">
        <f aca="true" t="shared" si="89" ref="FA18:FA38">EX18/$EV18%</f>
        <v>20.530985784632538</v>
      </c>
      <c r="FB18" s="64">
        <f aca="true" t="shared" si="90" ref="FB18:FB38">EY18/$EV18%</f>
        <v>66.6914429062529</v>
      </c>
    </row>
    <row r="19" spans="1:158" ht="29.25" customHeight="1">
      <c r="A19" s="4">
        <v>10</v>
      </c>
      <c r="B19" s="7" t="s">
        <v>14</v>
      </c>
      <c r="C19" s="9">
        <v>160</v>
      </c>
      <c r="D19" s="9">
        <v>114</v>
      </c>
      <c r="E19" s="18"/>
      <c r="F19" s="9">
        <v>127</v>
      </c>
      <c r="G19" s="9">
        <v>104</v>
      </c>
      <c r="H19" s="10"/>
      <c r="I19" s="11">
        <v>3</v>
      </c>
      <c r="J19" s="11">
        <v>2</v>
      </c>
      <c r="K19" s="13">
        <f t="shared" si="83"/>
        <v>5</v>
      </c>
      <c r="L19" s="9"/>
      <c r="M19" s="9"/>
      <c r="N19" s="9"/>
      <c r="O19" s="33"/>
      <c r="P19" s="33"/>
      <c r="Q19" s="33"/>
      <c r="R19" s="9">
        <v>0</v>
      </c>
      <c r="S19" s="9">
        <v>0</v>
      </c>
      <c r="T19" s="10">
        <f t="shared" si="59"/>
        <v>0</v>
      </c>
      <c r="U19" s="9">
        <v>0</v>
      </c>
      <c r="V19" s="9">
        <v>0</v>
      </c>
      <c r="W19" s="10">
        <f t="shared" si="23"/>
        <v>0</v>
      </c>
      <c r="X19" s="11">
        <v>0</v>
      </c>
      <c r="Y19" s="11">
        <v>0</v>
      </c>
      <c r="Z19" s="12">
        <f t="shared" si="24"/>
        <v>0</v>
      </c>
      <c r="AA19" s="9">
        <f t="shared" si="25"/>
        <v>0</v>
      </c>
      <c r="AB19" s="9">
        <f t="shared" si="25"/>
        <v>0</v>
      </c>
      <c r="AC19" s="12">
        <f t="shared" si="60"/>
        <v>0</v>
      </c>
      <c r="AD19" s="33">
        <f t="shared" si="61"/>
      </c>
      <c r="AE19" s="33">
        <f t="shared" si="61"/>
      </c>
      <c r="AF19" s="33">
        <f t="shared" si="61"/>
      </c>
      <c r="AG19" s="12">
        <f t="shared" si="26"/>
        <v>160</v>
      </c>
      <c r="AH19" s="12">
        <f t="shared" si="26"/>
        <v>114</v>
      </c>
      <c r="AI19" s="12">
        <f t="shared" si="27"/>
        <v>274</v>
      </c>
      <c r="AJ19" s="12">
        <f t="shared" si="28"/>
        <v>127</v>
      </c>
      <c r="AK19" s="12">
        <f t="shared" si="28"/>
        <v>104</v>
      </c>
      <c r="AL19" s="12">
        <f t="shared" si="29"/>
        <v>231</v>
      </c>
      <c r="AM19" s="12">
        <f t="shared" si="62"/>
        <v>3</v>
      </c>
      <c r="AN19" s="12">
        <f t="shared" si="62"/>
        <v>2</v>
      </c>
      <c r="AO19" s="12">
        <f t="shared" si="30"/>
        <v>5</v>
      </c>
      <c r="AP19" s="9">
        <f t="shared" si="31"/>
        <v>130</v>
      </c>
      <c r="AQ19" s="9">
        <f t="shared" si="31"/>
        <v>106</v>
      </c>
      <c r="AR19" s="12">
        <f t="shared" si="63"/>
        <v>236</v>
      </c>
      <c r="AS19" s="33">
        <f t="shared" si="64"/>
        <v>81.25</v>
      </c>
      <c r="AT19" s="33">
        <f t="shared" si="64"/>
        <v>92.98245614035088</v>
      </c>
      <c r="AU19" s="33">
        <f t="shared" si="64"/>
        <v>86.13138686131386</v>
      </c>
      <c r="AV19" s="21">
        <v>0</v>
      </c>
      <c r="AW19" s="21">
        <v>10</v>
      </c>
      <c r="AX19" s="21"/>
      <c r="AY19" s="21">
        <v>0</v>
      </c>
      <c r="AZ19" s="21">
        <v>10</v>
      </c>
      <c r="BA19" s="21"/>
      <c r="BB19" s="8"/>
      <c r="BC19" s="8"/>
      <c r="BD19" s="12">
        <f t="shared" si="87"/>
        <v>0</v>
      </c>
      <c r="BE19" s="9">
        <f t="shared" si="34"/>
        <v>0</v>
      </c>
      <c r="BF19" s="9">
        <f t="shared" si="34"/>
        <v>10</v>
      </c>
      <c r="BG19" s="12">
        <f t="shared" si="65"/>
        <v>10</v>
      </c>
      <c r="BH19" s="33">
        <f t="shared" si="66"/>
      </c>
      <c r="BI19" s="33">
        <f t="shared" si="66"/>
        <v>100</v>
      </c>
      <c r="BJ19" s="33">
        <f t="shared" si="66"/>
      </c>
      <c r="BK19" s="11">
        <v>0</v>
      </c>
      <c r="BL19" s="11">
        <v>0</v>
      </c>
      <c r="BM19" s="12">
        <f t="shared" si="35"/>
        <v>0</v>
      </c>
      <c r="BN19" s="11">
        <v>0</v>
      </c>
      <c r="BO19" s="11">
        <v>0</v>
      </c>
      <c r="BP19" s="12">
        <f t="shared" si="36"/>
        <v>0</v>
      </c>
      <c r="BQ19" s="11">
        <v>0</v>
      </c>
      <c r="BR19" s="11">
        <v>0</v>
      </c>
      <c r="BS19" s="12">
        <f t="shared" si="37"/>
        <v>0</v>
      </c>
      <c r="BT19" s="9">
        <f t="shared" si="38"/>
        <v>0</v>
      </c>
      <c r="BU19" s="9">
        <f t="shared" si="38"/>
        <v>0</v>
      </c>
      <c r="BV19" s="12">
        <f t="shared" si="67"/>
        <v>0</v>
      </c>
      <c r="BW19" s="33">
        <f t="shared" si="68"/>
      </c>
      <c r="BX19" s="33">
        <f t="shared" si="68"/>
      </c>
      <c r="BY19" s="33">
        <f t="shared" si="68"/>
      </c>
      <c r="BZ19" s="12">
        <f t="shared" si="39"/>
        <v>0</v>
      </c>
      <c r="CA19" s="12">
        <f t="shared" si="39"/>
        <v>10</v>
      </c>
      <c r="CB19" s="12">
        <f t="shared" si="40"/>
        <v>10</v>
      </c>
      <c r="CC19" s="12">
        <f t="shared" si="41"/>
        <v>0</v>
      </c>
      <c r="CD19" s="12">
        <f t="shared" si="41"/>
        <v>10</v>
      </c>
      <c r="CE19" s="12">
        <f t="shared" si="42"/>
        <v>10</v>
      </c>
      <c r="CF19" s="12">
        <f t="shared" si="69"/>
        <v>0</v>
      </c>
      <c r="CG19" s="12">
        <f t="shared" si="69"/>
        <v>0</v>
      </c>
      <c r="CH19" s="12">
        <f t="shared" si="43"/>
        <v>0</v>
      </c>
      <c r="CI19" s="9">
        <f t="shared" si="44"/>
        <v>0</v>
      </c>
      <c r="CJ19" s="9">
        <f t="shared" si="44"/>
        <v>10</v>
      </c>
      <c r="CK19" s="12">
        <f t="shared" si="70"/>
        <v>10</v>
      </c>
      <c r="CL19" s="33">
        <f t="shared" si="71"/>
      </c>
      <c r="CM19" s="33">
        <f t="shared" si="71"/>
        <v>100</v>
      </c>
      <c r="CN19" s="33">
        <f t="shared" si="71"/>
        <v>100</v>
      </c>
      <c r="CO19" s="23">
        <v>0</v>
      </c>
      <c r="CP19" s="23">
        <v>5</v>
      </c>
      <c r="CQ19" s="23"/>
      <c r="CR19" s="23">
        <v>0</v>
      </c>
      <c r="CS19" s="23">
        <v>5</v>
      </c>
      <c r="CT19" s="23"/>
      <c r="CU19" s="8">
        <v>0</v>
      </c>
      <c r="CV19" s="8">
        <v>0</v>
      </c>
      <c r="CW19" s="12">
        <f t="shared" si="47"/>
        <v>0</v>
      </c>
      <c r="CX19" s="9">
        <f t="shared" si="48"/>
        <v>0</v>
      </c>
      <c r="CY19" s="9">
        <f t="shared" si="48"/>
        <v>5</v>
      </c>
      <c r="CZ19" s="12">
        <f t="shared" si="72"/>
        <v>5</v>
      </c>
      <c r="DA19" s="33">
        <f t="shared" si="73"/>
      </c>
      <c r="DB19" s="33">
        <f t="shared" si="73"/>
        <v>100</v>
      </c>
      <c r="DC19" s="33">
        <f t="shared" si="73"/>
      </c>
      <c r="DD19" s="11">
        <v>0</v>
      </c>
      <c r="DE19" s="11">
        <v>0</v>
      </c>
      <c r="DF19" s="12">
        <f t="shared" si="49"/>
        <v>0</v>
      </c>
      <c r="DG19" s="11">
        <v>0</v>
      </c>
      <c r="DH19" s="11">
        <v>0</v>
      </c>
      <c r="DI19" s="12">
        <f t="shared" si="50"/>
        <v>0</v>
      </c>
      <c r="DJ19" s="8">
        <v>0</v>
      </c>
      <c r="DK19" s="8">
        <v>0</v>
      </c>
      <c r="DL19" s="8">
        <f t="shared" si="74"/>
        <v>0</v>
      </c>
      <c r="DM19" s="9">
        <f t="shared" si="51"/>
        <v>0</v>
      </c>
      <c r="DN19" s="9">
        <f t="shared" si="51"/>
        <v>0</v>
      </c>
      <c r="DO19" s="12">
        <f t="shared" si="75"/>
        <v>0</v>
      </c>
      <c r="DP19" s="33">
        <f t="shared" si="76"/>
      </c>
      <c r="DQ19" s="33">
        <f t="shared" si="76"/>
      </c>
      <c r="DR19" s="33">
        <f t="shared" si="76"/>
      </c>
      <c r="DS19" s="12">
        <f t="shared" si="52"/>
        <v>0</v>
      </c>
      <c r="DT19" s="12">
        <f t="shared" si="52"/>
        <v>5</v>
      </c>
      <c r="DU19" s="12">
        <f t="shared" si="53"/>
        <v>5</v>
      </c>
      <c r="DV19" s="12">
        <f t="shared" si="54"/>
        <v>0</v>
      </c>
      <c r="DW19" s="12">
        <f t="shared" si="54"/>
        <v>5</v>
      </c>
      <c r="DX19" s="12">
        <f t="shared" si="55"/>
        <v>5</v>
      </c>
      <c r="DY19" s="12">
        <f t="shared" si="77"/>
        <v>0</v>
      </c>
      <c r="DZ19" s="12">
        <f t="shared" si="77"/>
        <v>0</v>
      </c>
      <c r="EA19" s="12">
        <f t="shared" si="56"/>
        <v>0</v>
      </c>
      <c r="EB19" s="9">
        <f t="shared" si="57"/>
        <v>0</v>
      </c>
      <c r="EC19" s="9">
        <f t="shared" si="57"/>
        <v>5</v>
      </c>
      <c r="ED19" s="12">
        <f t="shared" si="78"/>
        <v>5</v>
      </c>
      <c r="EE19" s="33">
        <f t="shared" si="79"/>
      </c>
      <c r="EF19" s="33">
        <f t="shared" si="79"/>
        <v>100</v>
      </c>
      <c r="EG19" s="33">
        <f t="shared" si="79"/>
        <v>100</v>
      </c>
      <c r="EH19" s="24">
        <f t="shared" si="80"/>
        <v>236</v>
      </c>
      <c r="EI19" s="94" t="s">
        <v>98</v>
      </c>
      <c r="EJ19" s="95"/>
      <c r="EK19" s="95"/>
      <c r="EL19" s="95"/>
      <c r="EM19" s="95"/>
      <c r="EN19" s="96"/>
      <c r="EO19" s="24">
        <f t="shared" si="81"/>
        <v>10</v>
      </c>
      <c r="EP19" s="94" t="s">
        <v>98</v>
      </c>
      <c r="EQ19" s="95"/>
      <c r="ER19" s="95"/>
      <c r="ES19" s="95"/>
      <c r="ET19" s="95"/>
      <c r="EU19" s="96"/>
      <c r="EV19" s="24">
        <f t="shared" si="82"/>
        <v>5</v>
      </c>
      <c r="EW19" s="94" t="s">
        <v>98</v>
      </c>
      <c r="EX19" s="95"/>
      <c r="EY19" s="95"/>
      <c r="EZ19" s="95"/>
      <c r="FA19" s="95"/>
      <c r="FB19" s="96"/>
    </row>
    <row r="20" spans="1:158" ht="29.25" customHeight="1">
      <c r="A20" s="4">
        <v>11</v>
      </c>
      <c r="B20" s="5" t="s">
        <v>15</v>
      </c>
      <c r="C20" s="9">
        <v>184</v>
      </c>
      <c r="D20" s="9">
        <v>81</v>
      </c>
      <c r="E20" s="18">
        <f>C20+D20</f>
        <v>265</v>
      </c>
      <c r="F20" s="9">
        <v>181</v>
      </c>
      <c r="G20" s="9">
        <v>81</v>
      </c>
      <c r="H20" s="10">
        <f>F20+G20</f>
        <v>262</v>
      </c>
      <c r="I20" s="11">
        <v>2</v>
      </c>
      <c r="J20" s="11">
        <v>0</v>
      </c>
      <c r="K20" s="13">
        <f t="shared" si="83"/>
        <v>2</v>
      </c>
      <c r="L20" s="9">
        <f t="shared" si="22"/>
        <v>183</v>
      </c>
      <c r="M20" s="9">
        <f t="shared" si="22"/>
        <v>81</v>
      </c>
      <c r="N20" s="9">
        <f t="shared" si="22"/>
        <v>264</v>
      </c>
      <c r="O20" s="33">
        <f t="shared" si="20"/>
        <v>99.45652173913044</v>
      </c>
      <c r="P20" s="33">
        <f t="shared" si="20"/>
        <v>100</v>
      </c>
      <c r="Q20" s="33">
        <f t="shared" si="20"/>
        <v>99.62264150943396</v>
      </c>
      <c r="R20" s="9">
        <v>17</v>
      </c>
      <c r="S20" s="9">
        <v>6</v>
      </c>
      <c r="T20" s="10">
        <f>R20+S20</f>
        <v>23</v>
      </c>
      <c r="U20" s="9">
        <v>17</v>
      </c>
      <c r="V20" s="9">
        <v>6</v>
      </c>
      <c r="W20" s="10">
        <f t="shared" si="23"/>
        <v>23</v>
      </c>
      <c r="X20" s="8">
        <v>0</v>
      </c>
      <c r="Y20" s="11">
        <v>0</v>
      </c>
      <c r="Z20" s="12">
        <f t="shared" si="24"/>
        <v>0</v>
      </c>
      <c r="AA20" s="9">
        <f t="shared" si="25"/>
        <v>17</v>
      </c>
      <c r="AB20" s="9">
        <f t="shared" si="25"/>
        <v>6</v>
      </c>
      <c r="AC20" s="12">
        <f t="shared" si="60"/>
        <v>23</v>
      </c>
      <c r="AD20" s="33">
        <f t="shared" si="61"/>
        <v>100</v>
      </c>
      <c r="AE20" s="33">
        <f t="shared" si="61"/>
        <v>100</v>
      </c>
      <c r="AF20" s="33">
        <f t="shared" si="61"/>
        <v>100</v>
      </c>
      <c r="AG20" s="12">
        <f t="shared" si="26"/>
        <v>201</v>
      </c>
      <c r="AH20" s="12">
        <f t="shared" si="26"/>
        <v>87</v>
      </c>
      <c r="AI20" s="12">
        <f t="shared" si="27"/>
        <v>288</v>
      </c>
      <c r="AJ20" s="12">
        <f t="shared" si="28"/>
        <v>198</v>
      </c>
      <c r="AK20" s="12">
        <f t="shared" si="28"/>
        <v>87</v>
      </c>
      <c r="AL20" s="12">
        <f t="shared" si="29"/>
        <v>285</v>
      </c>
      <c r="AM20" s="12">
        <f t="shared" si="62"/>
        <v>2</v>
      </c>
      <c r="AN20" s="12">
        <f t="shared" si="62"/>
        <v>0</v>
      </c>
      <c r="AO20" s="12">
        <f t="shared" si="30"/>
        <v>2</v>
      </c>
      <c r="AP20" s="9">
        <f t="shared" si="31"/>
        <v>200</v>
      </c>
      <c r="AQ20" s="9">
        <f t="shared" si="31"/>
        <v>87</v>
      </c>
      <c r="AR20" s="12">
        <f t="shared" si="63"/>
        <v>287</v>
      </c>
      <c r="AS20" s="33">
        <f t="shared" si="64"/>
        <v>99.50248756218906</v>
      </c>
      <c r="AT20" s="33">
        <f t="shared" si="64"/>
        <v>100</v>
      </c>
      <c r="AU20" s="33">
        <f t="shared" si="64"/>
        <v>99.65277777777779</v>
      </c>
      <c r="AV20" s="21">
        <v>3</v>
      </c>
      <c r="AW20" s="21">
        <v>1</v>
      </c>
      <c r="AX20" s="21"/>
      <c r="AY20" s="21">
        <v>3</v>
      </c>
      <c r="AZ20" s="21">
        <v>1</v>
      </c>
      <c r="BA20" s="21"/>
      <c r="BB20" s="8">
        <v>0</v>
      </c>
      <c r="BC20" s="8">
        <v>0</v>
      </c>
      <c r="BD20" s="12">
        <f t="shared" si="87"/>
        <v>0</v>
      </c>
      <c r="BE20" s="9">
        <f t="shared" si="34"/>
        <v>3</v>
      </c>
      <c r="BF20" s="9">
        <f t="shared" si="34"/>
        <v>1</v>
      </c>
      <c r="BG20" s="12">
        <f t="shared" si="65"/>
        <v>4</v>
      </c>
      <c r="BH20" s="33">
        <f t="shared" si="66"/>
        <v>100</v>
      </c>
      <c r="BI20" s="33">
        <f t="shared" si="66"/>
        <v>100</v>
      </c>
      <c r="BJ20" s="33">
        <f t="shared" si="66"/>
      </c>
      <c r="BK20" s="11">
        <v>0</v>
      </c>
      <c r="BL20" s="11">
        <v>0</v>
      </c>
      <c r="BM20" s="12">
        <f t="shared" si="35"/>
        <v>0</v>
      </c>
      <c r="BN20" s="11">
        <v>0</v>
      </c>
      <c r="BO20" s="11">
        <v>0</v>
      </c>
      <c r="BP20" s="12">
        <f t="shared" si="36"/>
        <v>0</v>
      </c>
      <c r="BQ20" s="11">
        <v>0</v>
      </c>
      <c r="BR20" s="11">
        <v>0</v>
      </c>
      <c r="BS20" s="12">
        <f t="shared" si="37"/>
        <v>0</v>
      </c>
      <c r="BT20" s="9">
        <f t="shared" si="38"/>
        <v>0</v>
      </c>
      <c r="BU20" s="9">
        <f t="shared" si="38"/>
        <v>0</v>
      </c>
      <c r="BV20" s="12">
        <f t="shared" si="67"/>
        <v>0</v>
      </c>
      <c r="BW20" s="33">
        <f t="shared" si="68"/>
      </c>
      <c r="BX20" s="33">
        <f t="shared" si="68"/>
      </c>
      <c r="BY20" s="33">
        <f t="shared" si="68"/>
      </c>
      <c r="BZ20" s="12">
        <f t="shared" si="39"/>
        <v>3</v>
      </c>
      <c r="CA20" s="12">
        <f t="shared" si="39"/>
        <v>1</v>
      </c>
      <c r="CB20" s="12">
        <f t="shared" si="40"/>
        <v>4</v>
      </c>
      <c r="CC20" s="12">
        <f t="shared" si="41"/>
        <v>3</v>
      </c>
      <c r="CD20" s="12">
        <f t="shared" si="41"/>
        <v>1</v>
      </c>
      <c r="CE20" s="12">
        <f t="shared" si="42"/>
        <v>4</v>
      </c>
      <c r="CF20" s="12">
        <f t="shared" si="69"/>
        <v>0</v>
      </c>
      <c r="CG20" s="12">
        <f t="shared" si="69"/>
        <v>0</v>
      </c>
      <c r="CH20" s="12">
        <f t="shared" si="43"/>
        <v>0</v>
      </c>
      <c r="CI20" s="9">
        <f t="shared" si="44"/>
        <v>3</v>
      </c>
      <c r="CJ20" s="9">
        <f t="shared" si="44"/>
        <v>1</v>
      </c>
      <c r="CK20" s="12">
        <f t="shared" si="70"/>
        <v>4</v>
      </c>
      <c r="CL20" s="33">
        <f t="shared" si="71"/>
        <v>100</v>
      </c>
      <c r="CM20" s="33">
        <f t="shared" si="71"/>
        <v>100</v>
      </c>
      <c r="CN20" s="33">
        <f t="shared" si="71"/>
        <v>100</v>
      </c>
      <c r="CO20" s="11">
        <v>78</v>
      </c>
      <c r="CP20" s="11">
        <v>64</v>
      </c>
      <c r="CQ20" s="12">
        <f t="shared" si="45"/>
        <v>142</v>
      </c>
      <c r="CR20" s="11">
        <v>78</v>
      </c>
      <c r="CS20" s="11">
        <v>64</v>
      </c>
      <c r="CT20" s="12">
        <f>CR20+CS20</f>
        <v>142</v>
      </c>
      <c r="CU20" s="11">
        <v>0</v>
      </c>
      <c r="CV20" s="11">
        <v>0</v>
      </c>
      <c r="CW20" s="12">
        <f t="shared" si="47"/>
        <v>0</v>
      </c>
      <c r="CX20" s="9">
        <f t="shared" si="48"/>
        <v>78</v>
      </c>
      <c r="CY20" s="9">
        <f t="shared" si="48"/>
        <v>64</v>
      </c>
      <c r="CZ20" s="12">
        <f t="shared" si="72"/>
        <v>142</v>
      </c>
      <c r="DA20" s="33">
        <f t="shared" si="73"/>
        <v>100</v>
      </c>
      <c r="DB20" s="33">
        <f t="shared" si="73"/>
        <v>100</v>
      </c>
      <c r="DC20" s="33">
        <f t="shared" si="73"/>
        <v>100</v>
      </c>
      <c r="DD20" s="11">
        <v>5</v>
      </c>
      <c r="DE20" s="11">
        <v>2</v>
      </c>
      <c r="DF20" s="12">
        <f t="shared" si="49"/>
        <v>7</v>
      </c>
      <c r="DG20" s="11">
        <v>5</v>
      </c>
      <c r="DH20" s="11">
        <v>2</v>
      </c>
      <c r="DI20" s="12">
        <f t="shared" si="50"/>
        <v>7</v>
      </c>
      <c r="DJ20" s="11">
        <v>0</v>
      </c>
      <c r="DK20" s="11">
        <v>0</v>
      </c>
      <c r="DL20" s="8">
        <f t="shared" si="74"/>
        <v>0</v>
      </c>
      <c r="DM20" s="9">
        <f t="shared" si="51"/>
        <v>5</v>
      </c>
      <c r="DN20" s="9">
        <f t="shared" si="51"/>
        <v>2</v>
      </c>
      <c r="DO20" s="12">
        <f t="shared" si="75"/>
        <v>7</v>
      </c>
      <c r="DP20" s="33">
        <f t="shared" si="76"/>
        <v>100</v>
      </c>
      <c r="DQ20" s="33">
        <f t="shared" si="76"/>
        <v>100</v>
      </c>
      <c r="DR20" s="33">
        <f t="shared" si="76"/>
        <v>100</v>
      </c>
      <c r="DS20" s="12">
        <f t="shared" si="52"/>
        <v>83</v>
      </c>
      <c r="DT20" s="12">
        <f t="shared" si="52"/>
        <v>66</v>
      </c>
      <c r="DU20" s="12">
        <f t="shared" si="53"/>
        <v>149</v>
      </c>
      <c r="DV20" s="12">
        <f t="shared" si="54"/>
        <v>83</v>
      </c>
      <c r="DW20" s="12">
        <f t="shared" si="54"/>
        <v>66</v>
      </c>
      <c r="DX20" s="12">
        <f t="shared" si="55"/>
        <v>149</v>
      </c>
      <c r="DY20" s="12">
        <f t="shared" si="77"/>
        <v>0</v>
      </c>
      <c r="DZ20" s="12">
        <f t="shared" si="77"/>
        <v>0</v>
      </c>
      <c r="EA20" s="12">
        <f t="shared" si="56"/>
        <v>0</v>
      </c>
      <c r="EB20" s="9">
        <f t="shared" si="57"/>
        <v>83</v>
      </c>
      <c r="EC20" s="9">
        <f t="shared" si="57"/>
        <v>66</v>
      </c>
      <c r="ED20" s="12">
        <f t="shared" si="78"/>
        <v>149</v>
      </c>
      <c r="EE20" s="33">
        <f t="shared" si="79"/>
        <v>100</v>
      </c>
      <c r="EF20" s="33">
        <f t="shared" si="79"/>
        <v>100</v>
      </c>
      <c r="EG20" s="33">
        <f t="shared" si="79"/>
        <v>100</v>
      </c>
      <c r="EH20" s="24">
        <f t="shared" si="80"/>
        <v>287</v>
      </c>
      <c r="EI20" s="63">
        <v>130</v>
      </c>
      <c r="EJ20" s="63">
        <v>123</v>
      </c>
      <c r="EK20" s="63">
        <v>34</v>
      </c>
      <c r="EL20" s="64">
        <f t="shared" si="58"/>
        <v>45.296167247386755</v>
      </c>
      <c r="EM20" s="64">
        <f t="shared" si="58"/>
        <v>42.857142857142854</v>
      </c>
      <c r="EN20" s="64">
        <f t="shared" si="58"/>
        <v>11.846689895470384</v>
      </c>
      <c r="EO20" s="24">
        <f t="shared" si="81"/>
        <v>4</v>
      </c>
      <c r="EP20" s="63">
        <v>1</v>
      </c>
      <c r="EQ20" s="63">
        <v>3</v>
      </c>
      <c r="ER20" s="63">
        <v>0</v>
      </c>
      <c r="ES20" s="64"/>
      <c r="ET20" s="64"/>
      <c r="EU20" s="64"/>
      <c r="EV20" s="24">
        <f t="shared" si="82"/>
        <v>149</v>
      </c>
      <c r="EW20" s="63">
        <v>76</v>
      </c>
      <c r="EX20" s="63">
        <v>60</v>
      </c>
      <c r="EY20" s="63">
        <v>13</v>
      </c>
      <c r="EZ20" s="64">
        <f t="shared" si="88"/>
        <v>51.006711409395976</v>
      </c>
      <c r="FA20" s="64">
        <f t="shared" si="89"/>
        <v>40.26845637583892</v>
      </c>
      <c r="FB20" s="64">
        <f t="shared" si="90"/>
        <v>8.724832214765101</v>
      </c>
    </row>
    <row r="21" spans="1:158" ht="29.25" customHeight="1">
      <c r="A21" s="4">
        <v>12</v>
      </c>
      <c r="B21" s="5" t="s">
        <v>20</v>
      </c>
      <c r="C21" s="9">
        <v>9065</v>
      </c>
      <c r="D21" s="9">
        <v>8723</v>
      </c>
      <c r="E21" s="18">
        <f>C21+D21</f>
        <v>17788</v>
      </c>
      <c r="F21" s="9">
        <v>7210</v>
      </c>
      <c r="G21" s="9">
        <v>6857</v>
      </c>
      <c r="H21" s="10">
        <f t="shared" si="21"/>
        <v>14067</v>
      </c>
      <c r="I21" s="11">
        <v>0</v>
      </c>
      <c r="J21" s="11">
        <v>0</v>
      </c>
      <c r="K21" s="13">
        <f t="shared" si="83"/>
        <v>0</v>
      </c>
      <c r="L21" s="9">
        <f t="shared" si="22"/>
        <v>7210</v>
      </c>
      <c r="M21" s="9">
        <f t="shared" si="22"/>
        <v>6857</v>
      </c>
      <c r="N21" s="9">
        <f t="shared" si="22"/>
        <v>14067</v>
      </c>
      <c r="O21" s="33">
        <f t="shared" si="20"/>
        <v>79.53667953667953</v>
      </c>
      <c r="P21" s="33">
        <f t="shared" si="20"/>
        <v>78.60827696893271</v>
      </c>
      <c r="Q21" s="33">
        <f t="shared" si="20"/>
        <v>79.08140319316394</v>
      </c>
      <c r="R21" s="9">
        <v>1</v>
      </c>
      <c r="S21" s="9">
        <v>3</v>
      </c>
      <c r="T21" s="10">
        <f t="shared" si="59"/>
        <v>4</v>
      </c>
      <c r="U21" s="9">
        <v>1</v>
      </c>
      <c r="V21" s="9">
        <v>0</v>
      </c>
      <c r="W21" s="10">
        <f t="shared" si="23"/>
        <v>1</v>
      </c>
      <c r="X21" s="11">
        <v>0</v>
      </c>
      <c r="Y21" s="8">
        <v>0</v>
      </c>
      <c r="Z21" s="12">
        <f t="shared" si="24"/>
        <v>0</v>
      </c>
      <c r="AA21" s="9">
        <f t="shared" si="25"/>
        <v>1</v>
      </c>
      <c r="AB21" s="9">
        <f t="shared" si="25"/>
        <v>0</v>
      </c>
      <c r="AC21" s="12">
        <f t="shared" si="60"/>
        <v>1</v>
      </c>
      <c r="AD21" s="33">
        <f t="shared" si="61"/>
        <v>100</v>
      </c>
      <c r="AE21" s="33">
        <f t="shared" si="61"/>
        <v>0</v>
      </c>
      <c r="AF21" s="33">
        <f t="shared" si="61"/>
        <v>25</v>
      </c>
      <c r="AG21" s="12">
        <f t="shared" si="26"/>
        <v>9066</v>
      </c>
      <c r="AH21" s="12">
        <f t="shared" si="26"/>
        <v>8726</v>
      </c>
      <c r="AI21" s="12">
        <f t="shared" si="27"/>
        <v>17792</v>
      </c>
      <c r="AJ21" s="12">
        <f t="shared" si="28"/>
        <v>7211</v>
      </c>
      <c r="AK21" s="12">
        <f t="shared" si="28"/>
        <v>6857</v>
      </c>
      <c r="AL21" s="12">
        <f t="shared" si="29"/>
        <v>14068</v>
      </c>
      <c r="AM21" s="12">
        <f t="shared" si="62"/>
        <v>0</v>
      </c>
      <c r="AN21" s="12">
        <f t="shared" si="62"/>
        <v>0</v>
      </c>
      <c r="AO21" s="12">
        <f t="shared" si="30"/>
        <v>0</v>
      </c>
      <c r="AP21" s="9">
        <f t="shared" si="31"/>
        <v>7211</v>
      </c>
      <c r="AQ21" s="9">
        <f t="shared" si="31"/>
        <v>6857</v>
      </c>
      <c r="AR21" s="12">
        <f t="shared" si="63"/>
        <v>14068</v>
      </c>
      <c r="AS21" s="33">
        <f t="shared" si="64"/>
        <v>79.53893668652107</v>
      </c>
      <c r="AT21" s="33">
        <f t="shared" si="64"/>
        <v>78.58125143250058</v>
      </c>
      <c r="AU21" s="33">
        <f t="shared" si="64"/>
        <v>79.06924460431655</v>
      </c>
      <c r="AV21" s="11">
        <v>73</v>
      </c>
      <c r="AW21" s="11">
        <v>93</v>
      </c>
      <c r="AX21" s="12">
        <f t="shared" si="32"/>
        <v>166</v>
      </c>
      <c r="AY21" s="11">
        <v>57</v>
      </c>
      <c r="AZ21" s="11">
        <v>58</v>
      </c>
      <c r="BA21" s="12">
        <f t="shared" si="33"/>
        <v>115</v>
      </c>
      <c r="BB21" s="11"/>
      <c r="BC21" s="11"/>
      <c r="BD21" s="12">
        <f t="shared" si="87"/>
        <v>0</v>
      </c>
      <c r="BE21" s="9">
        <f t="shared" si="34"/>
        <v>57</v>
      </c>
      <c r="BF21" s="9">
        <f t="shared" si="34"/>
        <v>58</v>
      </c>
      <c r="BG21" s="12">
        <f t="shared" si="65"/>
        <v>115</v>
      </c>
      <c r="BH21" s="33">
        <f t="shared" si="66"/>
        <v>78.08219178082192</v>
      </c>
      <c r="BI21" s="33">
        <f t="shared" si="66"/>
        <v>62.365591397849464</v>
      </c>
      <c r="BJ21" s="33">
        <f t="shared" si="66"/>
        <v>69.27710843373494</v>
      </c>
      <c r="BK21" s="11">
        <v>0</v>
      </c>
      <c r="BL21" s="11">
        <v>0</v>
      </c>
      <c r="BM21" s="12">
        <f t="shared" si="35"/>
        <v>0</v>
      </c>
      <c r="BN21" s="11">
        <v>0</v>
      </c>
      <c r="BO21" s="11">
        <v>0</v>
      </c>
      <c r="BP21" s="12">
        <f t="shared" si="36"/>
        <v>0</v>
      </c>
      <c r="BQ21" s="11">
        <v>0</v>
      </c>
      <c r="BR21" s="11">
        <v>0</v>
      </c>
      <c r="BS21" s="12">
        <f t="shared" si="37"/>
        <v>0</v>
      </c>
      <c r="BT21" s="9">
        <f t="shared" si="38"/>
        <v>0</v>
      </c>
      <c r="BU21" s="9">
        <f t="shared" si="38"/>
        <v>0</v>
      </c>
      <c r="BV21" s="12">
        <f t="shared" si="67"/>
        <v>0</v>
      </c>
      <c r="BW21" s="33">
        <f t="shared" si="68"/>
      </c>
      <c r="BX21" s="33">
        <f t="shared" si="68"/>
      </c>
      <c r="BY21" s="33">
        <f t="shared" si="68"/>
      </c>
      <c r="BZ21" s="12">
        <f t="shared" si="39"/>
        <v>73</v>
      </c>
      <c r="CA21" s="12">
        <f t="shared" si="39"/>
        <v>93</v>
      </c>
      <c r="CB21" s="12">
        <f t="shared" si="40"/>
        <v>166</v>
      </c>
      <c r="CC21" s="12">
        <f t="shared" si="41"/>
        <v>57</v>
      </c>
      <c r="CD21" s="12">
        <f t="shared" si="41"/>
        <v>58</v>
      </c>
      <c r="CE21" s="12">
        <f t="shared" si="42"/>
        <v>115</v>
      </c>
      <c r="CF21" s="12">
        <f t="shared" si="69"/>
        <v>0</v>
      </c>
      <c r="CG21" s="12">
        <f t="shared" si="69"/>
        <v>0</v>
      </c>
      <c r="CH21" s="12">
        <f t="shared" si="43"/>
        <v>0</v>
      </c>
      <c r="CI21" s="9">
        <f t="shared" si="44"/>
        <v>57</v>
      </c>
      <c r="CJ21" s="9">
        <f t="shared" si="44"/>
        <v>58</v>
      </c>
      <c r="CK21" s="12">
        <f t="shared" si="70"/>
        <v>115</v>
      </c>
      <c r="CL21" s="33">
        <f t="shared" si="71"/>
        <v>78.08219178082192</v>
      </c>
      <c r="CM21" s="33">
        <f t="shared" si="71"/>
        <v>62.365591397849464</v>
      </c>
      <c r="CN21" s="33">
        <f t="shared" si="71"/>
        <v>69.27710843373494</v>
      </c>
      <c r="CO21" s="11">
        <v>550</v>
      </c>
      <c r="CP21" s="11">
        <v>590</v>
      </c>
      <c r="CQ21" s="12">
        <f t="shared" si="45"/>
        <v>1140</v>
      </c>
      <c r="CR21" s="11">
        <v>415</v>
      </c>
      <c r="CS21" s="11">
        <v>410</v>
      </c>
      <c r="CT21" s="12">
        <f t="shared" si="46"/>
        <v>825</v>
      </c>
      <c r="CU21" s="11"/>
      <c r="CV21" s="11"/>
      <c r="CW21" s="12">
        <f t="shared" si="47"/>
        <v>0</v>
      </c>
      <c r="CX21" s="9">
        <f t="shared" si="48"/>
        <v>415</v>
      </c>
      <c r="CY21" s="9">
        <f t="shared" si="48"/>
        <v>410</v>
      </c>
      <c r="CZ21" s="12">
        <f t="shared" si="72"/>
        <v>825</v>
      </c>
      <c r="DA21" s="33">
        <f t="shared" si="73"/>
        <v>75.45454545454545</v>
      </c>
      <c r="DB21" s="33">
        <f t="shared" si="73"/>
        <v>69.49152542372882</v>
      </c>
      <c r="DC21" s="33">
        <f t="shared" si="73"/>
        <v>72.36842105263158</v>
      </c>
      <c r="DD21" s="11">
        <v>0</v>
      </c>
      <c r="DE21" s="11">
        <v>0</v>
      </c>
      <c r="DF21" s="12">
        <f t="shared" si="49"/>
        <v>0</v>
      </c>
      <c r="DG21" s="11">
        <v>0</v>
      </c>
      <c r="DH21" s="11">
        <v>0</v>
      </c>
      <c r="DI21" s="12">
        <f t="shared" si="50"/>
        <v>0</v>
      </c>
      <c r="DJ21" s="8">
        <v>0</v>
      </c>
      <c r="DK21" s="8">
        <v>0</v>
      </c>
      <c r="DL21" s="8">
        <f t="shared" si="74"/>
        <v>0</v>
      </c>
      <c r="DM21" s="9">
        <f t="shared" si="51"/>
        <v>0</v>
      </c>
      <c r="DN21" s="9">
        <f t="shared" si="51"/>
        <v>0</v>
      </c>
      <c r="DO21" s="12">
        <f t="shared" si="75"/>
        <v>0</v>
      </c>
      <c r="DP21" s="33">
        <f t="shared" si="76"/>
      </c>
      <c r="DQ21" s="33">
        <f t="shared" si="76"/>
      </c>
      <c r="DR21" s="33">
        <f t="shared" si="76"/>
      </c>
      <c r="DS21" s="12">
        <f t="shared" si="52"/>
        <v>550</v>
      </c>
      <c r="DT21" s="12">
        <f t="shared" si="52"/>
        <v>590</v>
      </c>
      <c r="DU21" s="12">
        <f t="shared" si="53"/>
        <v>1140</v>
      </c>
      <c r="DV21" s="12">
        <f t="shared" si="54"/>
        <v>415</v>
      </c>
      <c r="DW21" s="12">
        <f t="shared" si="54"/>
        <v>410</v>
      </c>
      <c r="DX21" s="12">
        <f t="shared" si="55"/>
        <v>825</v>
      </c>
      <c r="DY21" s="12">
        <f t="shared" si="77"/>
        <v>0</v>
      </c>
      <c r="DZ21" s="12">
        <f t="shared" si="77"/>
        <v>0</v>
      </c>
      <c r="EA21" s="12">
        <f t="shared" si="56"/>
        <v>0</v>
      </c>
      <c r="EB21" s="9">
        <f t="shared" si="57"/>
        <v>415</v>
      </c>
      <c r="EC21" s="9">
        <f t="shared" si="57"/>
        <v>410</v>
      </c>
      <c r="ED21" s="12">
        <f t="shared" si="78"/>
        <v>825</v>
      </c>
      <c r="EE21" s="33">
        <f t="shared" si="79"/>
        <v>75.45454545454545</v>
      </c>
      <c r="EF21" s="33">
        <f t="shared" si="79"/>
        <v>69.49152542372882</v>
      </c>
      <c r="EG21" s="33">
        <f t="shared" si="79"/>
        <v>72.36842105263158</v>
      </c>
      <c r="EH21" s="24">
        <f t="shared" si="80"/>
        <v>14068</v>
      </c>
      <c r="EI21" s="63">
        <v>4969</v>
      </c>
      <c r="EJ21" s="63">
        <v>3981</v>
      </c>
      <c r="EK21" s="63">
        <v>5118</v>
      </c>
      <c r="EL21" s="64">
        <f t="shared" si="58"/>
        <v>35.32129655956781</v>
      </c>
      <c r="EM21" s="64">
        <f t="shared" si="58"/>
        <v>28.29826556724481</v>
      </c>
      <c r="EN21" s="64">
        <f t="shared" si="58"/>
        <v>36.380437873187375</v>
      </c>
      <c r="EO21" s="24">
        <f t="shared" si="81"/>
        <v>115</v>
      </c>
      <c r="EP21" s="63">
        <v>24</v>
      </c>
      <c r="EQ21" s="63">
        <v>34</v>
      </c>
      <c r="ER21" s="63">
        <v>57</v>
      </c>
      <c r="ES21" s="64">
        <f t="shared" si="84"/>
        <v>20.869565217391305</v>
      </c>
      <c r="ET21" s="64">
        <f aca="true" t="shared" si="91" ref="ET21:ET41">EQ21/$EO21%</f>
        <v>29.56521739130435</v>
      </c>
      <c r="EU21" s="64">
        <f aca="true" t="shared" si="92" ref="EU21:EU41">ER21/$EO21%</f>
        <v>49.56521739130435</v>
      </c>
      <c r="EV21" s="24">
        <f t="shared" si="82"/>
        <v>825</v>
      </c>
      <c r="EW21" s="63">
        <v>171</v>
      </c>
      <c r="EX21" s="63">
        <v>225</v>
      </c>
      <c r="EY21" s="63">
        <v>429</v>
      </c>
      <c r="EZ21" s="64">
        <f t="shared" si="88"/>
        <v>20.727272727272727</v>
      </c>
      <c r="FA21" s="64">
        <f t="shared" si="89"/>
        <v>27.272727272727273</v>
      </c>
      <c r="FB21" s="64">
        <f t="shared" si="90"/>
        <v>52</v>
      </c>
    </row>
    <row r="22" spans="1:158" ht="29.25" customHeight="1">
      <c r="A22" s="4">
        <v>13</v>
      </c>
      <c r="B22" s="5" t="s">
        <v>21</v>
      </c>
      <c r="C22" s="9">
        <v>533212</v>
      </c>
      <c r="D22" s="9">
        <v>316744</v>
      </c>
      <c r="E22" s="18">
        <f>C22+D22</f>
        <v>849956</v>
      </c>
      <c r="F22" s="9">
        <v>309986</v>
      </c>
      <c r="G22" s="9">
        <v>211873</v>
      </c>
      <c r="H22" s="10">
        <f t="shared" si="21"/>
        <v>521859</v>
      </c>
      <c r="I22" s="11">
        <v>24513</v>
      </c>
      <c r="J22" s="11">
        <v>13991</v>
      </c>
      <c r="K22" s="13">
        <f t="shared" si="83"/>
        <v>38504</v>
      </c>
      <c r="L22" s="9">
        <f t="shared" si="22"/>
        <v>334499</v>
      </c>
      <c r="M22" s="9">
        <f t="shared" si="22"/>
        <v>225864</v>
      </c>
      <c r="N22" s="9">
        <f t="shared" si="22"/>
        <v>560363</v>
      </c>
      <c r="O22" s="33">
        <f t="shared" si="20"/>
        <v>62.732834219785005</v>
      </c>
      <c r="P22" s="33">
        <f t="shared" si="20"/>
        <v>71.30805950546814</v>
      </c>
      <c r="Q22" s="33">
        <f t="shared" si="20"/>
        <v>65.92847159147061</v>
      </c>
      <c r="R22" s="9">
        <v>11954</v>
      </c>
      <c r="S22" s="9">
        <v>3419</v>
      </c>
      <c r="T22" s="10">
        <f t="shared" si="59"/>
        <v>15373</v>
      </c>
      <c r="U22" s="9">
        <v>3481</v>
      </c>
      <c r="V22" s="9">
        <v>1438</v>
      </c>
      <c r="W22" s="10">
        <f t="shared" si="23"/>
        <v>4919</v>
      </c>
      <c r="X22" s="8">
        <v>402</v>
      </c>
      <c r="Y22" s="8">
        <v>165</v>
      </c>
      <c r="Z22" s="12">
        <f t="shared" si="24"/>
        <v>567</v>
      </c>
      <c r="AA22" s="9">
        <f t="shared" si="25"/>
        <v>3883</v>
      </c>
      <c r="AB22" s="9">
        <f t="shared" si="25"/>
        <v>1603</v>
      </c>
      <c r="AC22" s="12">
        <f t="shared" si="60"/>
        <v>5486</v>
      </c>
      <c r="AD22" s="33">
        <f t="shared" si="61"/>
        <v>32.48285092855948</v>
      </c>
      <c r="AE22" s="33">
        <f t="shared" si="61"/>
        <v>46.885054109388705</v>
      </c>
      <c r="AF22" s="33">
        <f t="shared" si="61"/>
        <v>35.685942886879594</v>
      </c>
      <c r="AG22" s="12">
        <f t="shared" si="26"/>
        <v>545166</v>
      </c>
      <c r="AH22" s="12">
        <f t="shared" si="26"/>
        <v>320163</v>
      </c>
      <c r="AI22" s="12">
        <f t="shared" si="27"/>
        <v>865329</v>
      </c>
      <c r="AJ22" s="12">
        <f t="shared" si="28"/>
        <v>313467</v>
      </c>
      <c r="AK22" s="12">
        <f t="shared" si="28"/>
        <v>213311</v>
      </c>
      <c r="AL22" s="12">
        <f t="shared" si="29"/>
        <v>526778</v>
      </c>
      <c r="AM22" s="12">
        <f t="shared" si="62"/>
        <v>24915</v>
      </c>
      <c r="AN22" s="12">
        <f t="shared" si="62"/>
        <v>14156</v>
      </c>
      <c r="AO22" s="12">
        <f t="shared" si="30"/>
        <v>39071</v>
      </c>
      <c r="AP22" s="9">
        <f t="shared" si="31"/>
        <v>338382</v>
      </c>
      <c r="AQ22" s="9">
        <f t="shared" si="31"/>
        <v>227467</v>
      </c>
      <c r="AR22" s="12">
        <f t="shared" si="63"/>
        <v>565849</v>
      </c>
      <c r="AS22" s="33">
        <f t="shared" si="64"/>
        <v>62.06953478390068</v>
      </c>
      <c r="AT22" s="33">
        <f t="shared" si="64"/>
        <v>71.04724780814773</v>
      </c>
      <c r="AU22" s="33">
        <f t="shared" si="64"/>
        <v>65.39119802988228</v>
      </c>
      <c r="AV22" s="11">
        <v>50808</v>
      </c>
      <c r="AW22" s="11">
        <v>29839</v>
      </c>
      <c r="AX22" s="12">
        <f t="shared" si="32"/>
        <v>80647</v>
      </c>
      <c r="AY22" s="11">
        <v>24389</v>
      </c>
      <c r="AZ22" s="11">
        <v>16536</v>
      </c>
      <c r="BA22" s="12">
        <f t="shared" si="33"/>
        <v>40925</v>
      </c>
      <c r="BB22" s="8">
        <v>1860</v>
      </c>
      <c r="BC22" s="8">
        <v>1102</v>
      </c>
      <c r="BD22" s="12">
        <f t="shared" si="87"/>
        <v>2962</v>
      </c>
      <c r="BE22" s="9">
        <f t="shared" si="34"/>
        <v>26249</v>
      </c>
      <c r="BF22" s="9">
        <f t="shared" si="34"/>
        <v>17638</v>
      </c>
      <c r="BG22" s="12">
        <f t="shared" si="65"/>
        <v>43887</v>
      </c>
      <c r="BH22" s="33">
        <f t="shared" si="66"/>
        <v>51.6631239174933</v>
      </c>
      <c r="BI22" s="33">
        <f t="shared" si="66"/>
        <v>59.11056000536211</v>
      </c>
      <c r="BJ22" s="33">
        <f t="shared" si="66"/>
        <v>54.41863925502498</v>
      </c>
      <c r="BK22" s="11">
        <v>1602</v>
      </c>
      <c r="BL22" s="11">
        <v>449</v>
      </c>
      <c r="BM22" s="12">
        <f t="shared" si="35"/>
        <v>2051</v>
      </c>
      <c r="BN22" s="11">
        <v>419</v>
      </c>
      <c r="BO22" s="11">
        <v>157</v>
      </c>
      <c r="BP22" s="12">
        <f t="shared" si="36"/>
        <v>576</v>
      </c>
      <c r="BQ22" s="11">
        <v>26</v>
      </c>
      <c r="BR22" s="11">
        <v>8</v>
      </c>
      <c r="BS22" s="12">
        <f t="shared" si="37"/>
        <v>34</v>
      </c>
      <c r="BT22" s="9">
        <f t="shared" si="38"/>
        <v>445</v>
      </c>
      <c r="BU22" s="9">
        <f t="shared" si="38"/>
        <v>165</v>
      </c>
      <c r="BV22" s="12">
        <f t="shared" si="67"/>
        <v>610</v>
      </c>
      <c r="BW22" s="33">
        <f t="shared" si="68"/>
        <v>27.77777777777778</v>
      </c>
      <c r="BX22" s="33">
        <f t="shared" si="68"/>
        <v>36.74832962138085</v>
      </c>
      <c r="BY22" s="33">
        <f t="shared" si="68"/>
        <v>29.741589468551926</v>
      </c>
      <c r="BZ22" s="12">
        <f t="shared" si="39"/>
        <v>52410</v>
      </c>
      <c r="CA22" s="12">
        <f t="shared" si="39"/>
        <v>30288</v>
      </c>
      <c r="CB22" s="12">
        <f t="shared" si="40"/>
        <v>82698</v>
      </c>
      <c r="CC22" s="12">
        <f t="shared" si="41"/>
        <v>24808</v>
      </c>
      <c r="CD22" s="12">
        <f t="shared" si="41"/>
        <v>16693</v>
      </c>
      <c r="CE22" s="12">
        <f t="shared" si="42"/>
        <v>41501</v>
      </c>
      <c r="CF22" s="12">
        <f t="shared" si="69"/>
        <v>1886</v>
      </c>
      <c r="CG22" s="12">
        <f t="shared" si="69"/>
        <v>1110</v>
      </c>
      <c r="CH22" s="12">
        <f t="shared" si="43"/>
        <v>2996</v>
      </c>
      <c r="CI22" s="9">
        <f t="shared" si="44"/>
        <v>26694</v>
      </c>
      <c r="CJ22" s="9">
        <f t="shared" si="44"/>
        <v>17803</v>
      </c>
      <c r="CK22" s="12">
        <f t="shared" si="70"/>
        <v>44497</v>
      </c>
      <c r="CL22" s="33">
        <f t="shared" si="71"/>
        <v>50.93302804808243</v>
      </c>
      <c r="CM22" s="33">
        <f t="shared" si="71"/>
        <v>58.779054410987854</v>
      </c>
      <c r="CN22" s="33">
        <f t="shared" si="71"/>
        <v>53.806621683716656</v>
      </c>
      <c r="CO22" s="11">
        <v>67780</v>
      </c>
      <c r="CP22" s="11">
        <v>50115</v>
      </c>
      <c r="CQ22" s="12">
        <f t="shared" si="45"/>
        <v>117895</v>
      </c>
      <c r="CR22" s="11">
        <v>32533</v>
      </c>
      <c r="CS22" s="11">
        <v>28156</v>
      </c>
      <c r="CT22" s="12">
        <f t="shared" si="46"/>
        <v>60689</v>
      </c>
      <c r="CU22" s="11">
        <v>2839</v>
      </c>
      <c r="CV22" s="11">
        <v>1901</v>
      </c>
      <c r="CW22" s="12">
        <f t="shared" si="47"/>
        <v>4740</v>
      </c>
      <c r="CX22" s="9">
        <f t="shared" si="48"/>
        <v>35372</v>
      </c>
      <c r="CY22" s="9">
        <f t="shared" si="48"/>
        <v>30057</v>
      </c>
      <c r="CZ22" s="12">
        <f t="shared" si="72"/>
        <v>65429</v>
      </c>
      <c r="DA22" s="33">
        <f t="shared" si="73"/>
        <v>52.1864856889938</v>
      </c>
      <c r="DB22" s="33">
        <f t="shared" si="73"/>
        <v>59.97605507333134</v>
      </c>
      <c r="DC22" s="33">
        <f t="shared" si="73"/>
        <v>55.49768862123076</v>
      </c>
      <c r="DD22" s="11">
        <v>842</v>
      </c>
      <c r="DE22" s="11">
        <v>367</v>
      </c>
      <c r="DF22" s="12">
        <f t="shared" si="49"/>
        <v>1209</v>
      </c>
      <c r="DG22" s="11">
        <v>225</v>
      </c>
      <c r="DH22" s="11">
        <v>155</v>
      </c>
      <c r="DI22" s="12">
        <f t="shared" si="50"/>
        <v>380</v>
      </c>
      <c r="DJ22" s="11">
        <v>31</v>
      </c>
      <c r="DK22" s="11">
        <v>18</v>
      </c>
      <c r="DL22" s="8">
        <f t="shared" si="74"/>
        <v>49</v>
      </c>
      <c r="DM22" s="9">
        <f t="shared" si="51"/>
        <v>256</v>
      </c>
      <c r="DN22" s="9">
        <f t="shared" si="51"/>
        <v>173</v>
      </c>
      <c r="DO22" s="12">
        <f t="shared" si="75"/>
        <v>429</v>
      </c>
      <c r="DP22" s="33">
        <f t="shared" si="76"/>
        <v>30.403800475059384</v>
      </c>
      <c r="DQ22" s="33">
        <f t="shared" si="76"/>
        <v>47.13896457765668</v>
      </c>
      <c r="DR22" s="33">
        <f t="shared" si="76"/>
        <v>35.483870967741936</v>
      </c>
      <c r="DS22" s="12">
        <f t="shared" si="52"/>
        <v>68622</v>
      </c>
      <c r="DT22" s="12">
        <f t="shared" si="52"/>
        <v>50482</v>
      </c>
      <c r="DU22" s="12">
        <f t="shared" si="53"/>
        <v>119104</v>
      </c>
      <c r="DV22" s="12">
        <f t="shared" si="54"/>
        <v>32758</v>
      </c>
      <c r="DW22" s="12">
        <f t="shared" si="54"/>
        <v>28311</v>
      </c>
      <c r="DX22" s="12">
        <f t="shared" si="55"/>
        <v>61069</v>
      </c>
      <c r="DY22" s="12">
        <f t="shared" si="77"/>
        <v>2870</v>
      </c>
      <c r="DZ22" s="12">
        <f t="shared" si="77"/>
        <v>1919</v>
      </c>
      <c r="EA22" s="12">
        <f t="shared" si="56"/>
        <v>4789</v>
      </c>
      <c r="EB22" s="9">
        <f t="shared" si="57"/>
        <v>35628</v>
      </c>
      <c r="EC22" s="9">
        <f t="shared" si="57"/>
        <v>30230</v>
      </c>
      <c r="ED22" s="12">
        <f t="shared" si="78"/>
        <v>65858</v>
      </c>
      <c r="EE22" s="33">
        <f t="shared" si="79"/>
        <v>51.91920958293259</v>
      </c>
      <c r="EF22" s="33">
        <f t="shared" si="79"/>
        <v>59.88273047819025</v>
      </c>
      <c r="EG22" s="33">
        <f t="shared" si="79"/>
        <v>55.29453250940355</v>
      </c>
      <c r="EH22" s="24">
        <f t="shared" si="80"/>
        <v>565849</v>
      </c>
      <c r="EI22" s="63">
        <v>241249</v>
      </c>
      <c r="EJ22" s="63">
        <v>151280</v>
      </c>
      <c r="EK22" s="63">
        <v>173320</v>
      </c>
      <c r="EL22" s="64">
        <f t="shared" si="58"/>
        <v>42.634872554338706</v>
      </c>
      <c r="EM22" s="64">
        <f t="shared" si="58"/>
        <v>26.735047689401238</v>
      </c>
      <c r="EN22" s="64">
        <f t="shared" si="58"/>
        <v>30.630079756260063</v>
      </c>
      <c r="EO22" s="24">
        <f t="shared" si="81"/>
        <v>44497</v>
      </c>
      <c r="EP22" s="63">
        <v>15171</v>
      </c>
      <c r="EQ22" s="63">
        <v>12495</v>
      </c>
      <c r="ER22" s="63">
        <v>16831</v>
      </c>
      <c r="ES22" s="64">
        <f t="shared" si="84"/>
        <v>34.09443333258422</v>
      </c>
      <c r="ET22" s="64">
        <f t="shared" si="91"/>
        <v>28.080544755826235</v>
      </c>
      <c r="EU22" s="64">
        <f t="shared" si="92"/>
        <v>37.825021911589545</v>
      </c>
      <c r="EV22" s="24">
        <f t="shared" si="82"/>
        <v>65858</v>
      </c>
      <c r="EW22" s="63">
        <v>17739</v>
      </c>
      <c r="EX22" s="63">
        <v>22826</v>
      </c>
      <c r="EY22" s="63">
        <v>25293</v>
      </c>
      <c r="EZ22" s="64">
        <f t="shared" si="88"/>
        <v>26.93522427039995</v>
      </c>
      <c r="FA22" s="64">
        <f t="shared" si="89"/>
        <v>34.65941874943059</v>
      </c>
      <c r="FB22" s="64">
        <f t="shared" si="90"/>
        <v>38.40535698016945</v>
      </c>
    </row>
    <row r="23" spans="1:158" ht="29.25" customHeight="1">
      <c r="A23" s="4">
        <v>14</v>
      </c>
      <c r="B23" s="6" t="s">
        <v>22</v>
      </c>
      <c r="C23" s="9">
        <v>172672</v>
      </c>
      <c r="D23" s="19">
        <v>137613</v>
      </c>
      <c r="E23" s="18">
        <f t="shared" si="86"/>
        <v>310285</v>
      </c>
      <c r="F23" s="9">
        <v>143202</v>
      </c>
      <c r="G23" s="9">
        <v>115026</v>
      </c>
      <c r="H23" s="10">
        <f t="shared" si="21"/>
        <v>258228</v>
      </c>
      <c r="I23" s="17">
        <v>0</v>
      </c>
      <c r="J23" s="17">
        <v>0</v>
      </c>
      <c r="K23" s="13">
        <f t="shared" si="83"/>
        <v>0</v>
      </c>
      <c r="L23" s="9">
        <f t="shared" si="22"/>
        <v>143202</v>
      </c>
      <c r="M23" s="9">
        <f t="shared" si="22"/>
        <v>115026</v>
      </c>
      <c r="N23" s="9">
        <f t="shared" si="22"/>
        <v>258228</v>
      </c>
      <c r="O23" s="33">
        <f t="shared" si="20"/>
        <v>82.93295959970348</v>
      </c>
      <c r="P23" s="33">
        <f t="shared" si="20"/>
        <v>83.58657975627303</v>
      </c>
      <c r="Q23" s="33">
        <f t="shared" si="20"/>
        <v>83.22284351483313</v>
      </c>
      <c r="R23" s="14">
        <v>8547</v>
      </c>
      <c r="S23" s="14">
        <v>4949</v>
      </c>
      <c r="T23" s="10">
        <f t="shared" si="59"/>
        <v>13496</v>
      </c>
      <c r="U23" s="14">
        <v>6386</v>
      </c>
      <c r="V23" s="14">
        <v>3947</v>
      </c>
      <c r="W23" s="10">
        <f>U23+V23</f>
        <v>10333</v>
      </c>
      <c r="X23" s="8">
        <v>0</v>
      </c>
      <c r="Y23" s="8">
        <v>0</v>
      </c>
      <c r="Z23" s="12">
        <f t="shared" si="24"/>
        <v>0</v>
      </c>
      <c r="AA23" s="9">
        <f t="shared" si="25"/>
        <v>6386</v>
      </c>
      <c r="AB23" s="9">
        <f t="shared" si="25"/>
        <v>3947</v>
      </c>
      <c r="AC23" s="12">
        <f t="shared" si="60"/>
        <v>10333</v>
      </c>
      <c r="AD23" s="33">
        <f t="shared" si="61"/>
        <v>74.71627471627471</v>
      </c>
      <c r="AE23" s="33">
        <f t="shared" si="61"/>
        <v>79.75348555263689</v>
      </c>
      <c r="AF23" s="33">
        <f t="shared" si="61"/>
        <v>76.56342620035566</v>
      </c>
      <c r="AG23" s="12">
        <f t="shared" si="26"/>
        <v>181219</v>
      </c>
      <c r="AH23" s="12">
        <f t="shared" si="26"/>
        <v>142562</v>
      </c>
      <c r="AI23" s="12">
        <f t="shared" si="27"/>
        <v>323781</v>
      </c>
      <c r="AJ23" s="12">
        <f t="shared" si="28"/>
        <v>149588</v>
      </c>
      <c r="AK23" s="12">
        <f t="shared" si="28"/>
        <v>118973</v>
      </c>
      <c r="AL23" s="12">
        <f t="shared" si="29"/>
        <v>268561</v>
      </c>
      <c r="AM23" s="12">
        <f t="shared" si="62"/>
        <v>0</v>
      </c>
      <c r="AN23" s="12">
        <f t="shared" si="62"/>
        <v>0</v>
      </c>
      <c r="AO23" s="12">
        <f t="shared" si="30"/>
        <v>0</v>
      </c>
      <c r="AP23" s="9">
        <f t="shared" si="31"/>
        <v>149588</v>
      </c>
      <c r="AQ23" s="9">
        <f t="shared" si="31"/>
        <v>118973</v>
      </c>
      <c r="AR23" s="12">
        <f t="shared" si="63"/>
        <v>268561</v>
      </c>
      <c r="AS23" s="33">
        <f t="shared" si="64"/>
        <v>82.54542845948825</v>
      </c>
      <c r="AT23" s="33">
        <f t="shared" si="64"/>
        <v>83.45351496191131</v>
      </c>
      <c r="AU23" s="33">
        <f t="shared" si="64"/>
        <v>82.94526238414237</v>
      </c>
      <c r="AV23" s="11">
        <v>31395</v>
      </c>
      <c r="AW23" s="11">
        <v>25544</v>
      </c>
      <c r="AX23" s="12">
        <f t="shared" si="32"/>
        <v>56939</v>
      </c>
      <c r="AY23" s="11">
        <v>23588</v>
      </c>
      <c r="AZ23" s="11">
        <v>18495</v>
      </c>
      <c r="BA23" s="12">
        <f t="shared" si="33"/>
        <v>42083</v>
      </c>
      <c r="BB23" s="8">
        <v>0</v>
      </c>
      <c r="BC23" s="8">
        <v>0</v>
      </c>
      <c r="BD23" s="12">
        <f t="shared" si="87"/>
        <v>0</v>
      </c>
      <c r="BE23" s="9">
        <f t="shared" si="34"/>
        <v>23588</v>
      </c>
      <c r="BF23" s="9">
        <f t="shared" si="34"/>
        <v>18495</v>
      </c>
      <c r="BG23" s="12">
        <f t="shared" si="65"/>
        <v>42083</v>
      </c>
      <c r="BH23" s="33">
        <f t="shared" si="66"/>
        <v>75.13298295906992</v>
      </c>
      <c r="BI23" s="33">
        <f t="shared" si="66"/>
        <v>72.40447854682117</v>
      </c>
      <c r="BJ23" s="33">
        <f t="shared" si="66"/>
        <v>73.90892007235814</v>
      </c>
      <c r="BK23" s="8">
        <v>3426</v>
      </c>
      <c r="BL23" s="8">
        <v>2307</v>
      </c>
      <c r="BM23" s="12">
        <f t="shared" si="35"/>
        <v>5733</v>
      </c>
      <c r="BN23" s="8">
        <v>2538</v>
      </c>
      <c r="BO23" s="8">
        <v>1799</v>
      </c>
      <c r="BP23" s="12">
        <f t="shared" si="36"/>
        <v>4337</v>
      </c>
      <c r="BQ23" s="11">
        <v>0</v>
      </c>
      <c r="BR23" s="11">
        <v>0</v>
      </c>
      <c r="BS23" s="12">
        <f t="shared" si="37"/>
        <v>0</v>
      </c>
      <c r="BT23" s="9">
        <f t="shared" si="38"/>
        <v>2538</v>
      </c>
      <c r="BU23" s="9">
        <f t="shared" si="38"/>
        <v>1799</v>
      </c>
      <c r="BV23" s="12">
        <f t="shared" si="67"/>
        <v>4337</v>
      </c>
      <c r="BW23" s="33">
        <f t="shared" si="68"/>
        <v>74.08056042031524</v>
      </c>
      <c r="BX23" s="33">
        <f t="shared" si="68"/>
        <v>77.98006068487213</v>
      </c>
      <c r="BY23" s="33">
        <f t="shared" si="68"/>
        <v>75.64974707831851</v>
      </c>
      <c r="BZ23" s="12">
        <f t="shared" si="39"/>
        <v>34821</v>
      </c>
      <c r="CA23" s="12">
        <f t="shared" si="39"/>
        <v>27851</v>
      </c>
      <c r="CB23" s="12">
        <f t="shared" si="40"/>
        <v>62672</v>
      </c>
      <c r="CC23" s="12">
        <f t="shared" si="41"/>
        <v>26126</v>
      </c>
      <c r="CD23" s="12">
        <f t="shared" si="41"/>
        <v>20294</v>
      </c>
      <c r="CE23" s="12">
        <f t="shared" si="42"/>
        <v>46420</v>
      </c>
      <c r="CF23" s="12">
        <f t="shared" si="69"/>
        <v>0</v>
      </c>
      <c r="CG23" s="12">
        <f t="shared" si="69"/>
        <v>0</v>
      </c>
      <c r="CH23" s="12">
        <f t="shared" si="43"/>
        <v>0</v>
      </c>
      <c r="CI23" s="9">
        <f t="shared" si="44"/>
        <v>26126</v>
      </c>
      <c r="CJ23" s="9">
        <f t="shared" si="44"/>
        <v>20294</v>
      </c>
      <c r="CK23" s="12">
        <f t="shared" si="70"/>
        <v>46420</v>
      </c>
      <c r="CL23" s="33">
        <f t="shared" si="71"/>
        <v>75.02943625972833</v>
      </c>
      <c r="CM23" s="33">
        <f t="shared" si="71"/>
        <v>72.8663243689634</v>
      </c>
      <c r="CN23" s="33">
        <f t="shared" si="71"/>
        <v>74.06816441153944</v>
      </c>
      <c r="CO23" s="11">
        <v>174</v>
      </c>
      <c r="CP23" s="11">
        <v>97</v>
      </c>
      <c r="CQ23" s="12">
        <f t="shared" si="45"/>
        <v>271</v>
      </c>
      <c r="CR23" s="11">
        <v>132</v>
      </c>
      <c r="CS23" s="11">
        <v>74</v>
      </c>
      <c r="CT23" s="12">
        <f t="shared" si="46"/>
        <v>206</v>
      </c>
      <c r="CU23" s="8">
        <v>0</v>
      </c>
      <c r="CV23" s="8">
        <v>0</v>
      </c>
      <c r="CW23" s="12">
        <f t="shared" si="47"/>
        <v>0</v>
      </c>
      <c r="CX23" s="9">
        <f t="shared" si="48"/>
        <v>132</v>
      </c>
      <c r="CY23" s="9">
        <f t="shared" si="48"/>
        <v>74</v>
      </c>
      <c r="CZ23" s="12">
        <f t="shared" si="72"/>
        <v>206</v>
      </c>
      <c r="DA23" s="33">
        <f t="shared" si="73"/>
        <v>75.86206896551724</v>
      </c>
      <c r="DB23" s="33">
        <f t="shared" si="73"/>
        <v>76.28865979381443</v>
      </c>
      <c r="DC23" s="33">
        <f t="shared" si="73"/>
        <v>76.01476014760148</v>
      </c>
      <c r="DD23" s="8">
        <v>3530</v>
      </c>
      <c r="DE23" s="8">
        <v>1919</v>
      </c>
      <c r="DF23" s="12">
        <f t="shared" si="49"/>
        <v>5449</v>
      </c>
      <c r="DG23" s="8">
        <v>2631</v>
      </c>
      <c r="DH23" s="8">
        <v>1564</v>
      </c>
      <c r="DI23" s="12">
        <f t="shared" si="50"/>
        <v>4195</v>
      </c>
      <c r="DJ23" s="8">
        <v>0</v>
      </c>
      <c r="DK23" s="8">
        <v>0</v>
      </c>
      <c r="DL23" s="8">
        <f t="shared" si="74"/>
        <v>0</v>
      </c>
      <c r="DM23" s="9">
        <f t="shared" si="51"/>
        <v>2631</v>
      </c>
      <c r="DN23" s="9">
        <f t="shared" si="51"/>
        <v>1564</v>
      </c>
      <c r="DO23" s="12">
        <f t="shared" si="75"/>
        <v>4195</v>
      </c>
      <c r="DP23" s="33">
        <f t="shared" si="76"/>
        <v>74.53257790368272</v>
      </c>
      <c r="DQ23" s="33">
        <f t="shared" si="76"/>
        <v>81.50078165711308</v>
      </c>
      <c r="DR23" s="33">
        <f t="shared" si="76"/>
        <v>76.98660304643053</v>
      </c>
      <c r="DS23" s="12">
        <f t="shared" si="52"/>
        <v>3704</v>
      </c>
      <c r="DT23" s="12">
        <f t="shared" si="52"/>
        <v>2016</v>
      </c>
      <c r="DU23" s="12">
        <f t="shared" si="53"/>
        <v>5720</v>
      </c>
      <c r="DV23" s="12">
        <f t="shared" si="54"/>
        <v>2763</v>
      </c>
      <c r="DW23" s="12">
        <f t="shared" si="54"/>
        <v>1638</v>
      </c>
      <c r="DX23" s="12">
        <f t="shared" si="55"/>
        <v>4401</v>
      </c>
      <c r="DY23" s="12">
        <f t="shared" si="77"/>
        <v>0</v>
      </c>
      <c r="DZ23" s="12">
        <f t="shared" si="77"/>
        <v>0</v>
      </c>
      <c r="EA23" s="12">
        <f t="shared" si="56"/>
        <v>0</v>
      </c>
      <c r="EB23" s="9">
        <f t="shared" si="57"/>
        <v>2763</v>
      </c>
      <c r="EC23" s="9">
        <f t="shared" si="57"/>
        <v>1638</v>
      </c>
      <c r="ED23" s="12">
        <f t="shared" si="78"/>
        <v>4401</v>
      </c>
      <c r="EE23" s="33">
        <f t="shared" si="79"/>
        <v>74.59503239740822</v>
      </c>
      <c r="EF23" s="33">
        <f t="shared" si="79"/>
        <v>81.25</v>
      </c>
      <c r="EG23" s="33">
        <f t="shared" si="79"/>
        <v>76.94055944055944</v>
      </c>
      <c r="EH23" s="24">
        <f t="shared" si="80"/>
        <v>268561</v>
      </c>
      <c r="EI23" s="63">
        <v>59165</v>
      </c>
      <c r="EJ23" s="63">
        <v>97740</v>
      </c>
      <c r="EK23" s="63">
        <v>111656</v>
      </c>
      <c r="EL23" s="64">
        <f t="shared" si="58"/>
        <v>22.030376711436134</v>
      </c>
      <c r="EM23" s="64">
        <f t="shared" si="58"/>
        <v>36.393966361459775</v>
      </c>
      <c r="EN23" s="64">
        <f t="shared" si="58"/>
        <v>41.575656927104085</v>
      </c>
      <c r="EO23" s="24">
        <f>CK23</f>
        <v>46420</v>
      </c>
      <c r="EP23" s="63">
        <v>4671</v>
      </c>
      <c r="EQ23" s="63">
        <v>13559</v>
      </c>
      <c r="ER23" s="63">
        <v>28190</v>
      </c>
      <c r="ES23" s="64">
        <f t="shared" si="84"/>
        <v>10.062473071951745</v>
      </c>
      <c r="ET23" s="64">
        <f t="shared" si="91"/>
        <v>29.209392503231367</v>
      </c>
      <c r="EU23" s="64">
        <f t="shared" si="92"/>
        <v>60.72813442481689</v>
      </c>
      <c r="EV23" s="24">
        <f>ED23</f>
        <v>4401</v>
      </c>
      <c r="EW23" s="63">
        <v>41</v>
      </c>
      <c r="EX23" s="63">
        <v>85</v>
      </c>
      <c r="EY23" s="63">
        <v>4275</v>
      </c>
      <c r="EZ23" s="64">
        <f t="shared" si="88"/>
        <v>0.9316064530788457</v>
      </c>
      <c r="FA23" s="64">
        <f t="shared" si="89"/>
        <v>1.931379231992729</v>
      </c>
      <c r="FB23" s="64">
        <f t="shared" si="90"/>
        <v>97.13701431492844</v>
      </c>
    </row>
    <row r="24" spans="1:158" ht="29.25" customHeight="1">
      <c r="A24" s="4">
        <v>15</v>
      </c>
      <c r="B24" s="5" t="s">
        <v>23</v>
      </c>
      <c r="C24" s="9">
        <v>60892</v>
      </c>
      <c r="D24" s="9">
        <v>57353</v>
      </c>
      <c r="E24" s="18">
        <f t="shared" si="86"/>
        <v>118245</v>
      </c>
      <c r="F24" s="9">
        <v>39755</v>
      </c>
      <c r="G24" s="9">
        <v>37734</v>
      </c>
      <c r="H24" s="10">
        <f t="shared" si="21"/>
        <v>77489</v>
      </c>
      <c r="I24" s="17">
        <v>0</v>
      </c>
      <c r="J24" s="17">
        <v>0</v>
      </c>
      <c r="K24" s="13">
        <f t="shared" si="83"/>
        <v>0</v>
      </c>
      <c r="L24" s="9">
        <f t="shared" si="22"/>
        <v>39755</v>
      </c>
      <c r="M24" s="9">
        <f t="shared" si="22"/>
        <v>37734</v>
      </c>
      <c r="N24" s="9">
        <f t="shared" si="22"/>
        <v>77489</v>
      </c>
      <c r="O24" s="33">
        <f t="shared" si="20"/>
        <v>65.28772252512645</v>
      </c>
      <c r="P24" s="33">
        <f t="shared" si="20"/>
        <v>65.79254790507906</v>
      </c>
      <c r="Q24" s="33">
        <f t="shared" si="20"/>
        <v>65.53258065880165</v>
      </c>
      <c r="R24" s="11">
        <v>11719</v>
      </c>
      <c r="S24" s="11">
        <v>7252</v>
      </c>
      <c r="T24" s="10">
        <f t="shared" si="59"/>
        <v>18971</v>
      </c>
      <c r="U24" s="11">
        <v>5483</v>
      </c>
      <c r="V24" s="11">
        <v>3732</v>
      </c>
      <c r="W24" s="10">
        <f t="shared" si="23"/>
        <v>9215</v>
      </c>
      <c r="X24" s="11">
        <v>9399</v>
      </c>
      <c r="Y24" s="11">
        <v>8599</v>
      </c>
      <c r="Z24" s="12">
        <f t="shared" si="24"/>
        <v>17998</v>
      </c>
      <c r="AA24" s="9">
        <f t="shared" si="25"/>
        <v>14882</v>
      </c>
      <c r="AB24" s="9">
        <f t="shared" si="25"/>
        <v>12331</v>
      </c>
      <c r="AC24" s="12">
        <f t="shared" si="60"/>
        <v>27213</v>
      </c>
      <c r="AD24" s="33">
        <f t="shared" si="61"/>
        <v>126.99035753903918</v>
      </c>
      <c r="AE24" s="33">
        <f t="shared" si="61"/>
        <v>170.03585217870932</v>
      </c>
      <c r="AF24" s="33">
        <f t="shared" si="61"/>
        <v>143.44525855252755</v>
      </c>
      <c r="AG24" s="12">
        <f t="shared" si="26"/>
        <v>72611</v>
      </c>
      <c r="AH24" s="12">
        <f t="shared" si="26"/>
        <v>64605</v>
      </c>
      <c r="AI24" s="12">
        <f t="shared" si="27"/>
        <v>137216</v>
      </c>
      <c r="AJ24" s="12">
        <f t="shared" si="28"/>
        <v>45238</v>
      </c>
      <c r="AK24" s="12">
        <f t="shared" si="28"/>
        <v>41466</v>
      </c>
      <c r="AL24" s="12">
        <f t="shared" si="29"/>
        <v>86704</v>
      </c>
      <c r="AM24" s="12">
        <f t="shared" si="62"/>
        <v>9399</v>
      </c>
      <c r="AN24" s="12">
        <f t="shared" si="62"/>
        <v>8599</v>
      </c>
      <c r="AO24" s="12">
        <f t="shared" si="30"/>
        <v>17998</v>
      </c>
      <c r="AP24" s="9">
        <f t="shared" si="31"/>
        <v>54637</v>
      </c>
      <c r="AQ24" s="9">
        <f t="shared" si="31"/>
        <v>50065</v>
      </c>
      <c r="AR24" s="12">
        <f t="shared" si="63"/>
        <v>104702</v>
      </c>
      <c r="AS24" s="33">
        <f t="shared" si="64"/>
        <v>75.24617482199668</v>
      </c>
      <c r="AT24" s="33">
        <f t="shared" si="64"/>
        <v>77.49400201222815</v>
      </c>
      <c r="AU24" s="33">
        <f t="shared" si="64"/>
        <v>76.30451259328358</v>
      </c>
      <c r="AV24" s="11">
        <v>15084</v>
      </c>
      <c r="AW24" s="11">
        <v>14742</v>
      </c>
      <c r="AX24" s="12">
        <f t="shared" si="32"/>
        <v>29826</v>
      </c>
      <c r="AY24" s="11">
        <v>9212</v>
      </c>
      <c r="AZ24" s="11">
        <v>9048</v>
      </c>
      <c r="BA24" s="12">
        <f t="shared" si="33"/>
        <v>18260</v>
      </c>
      <c r="BB24" s="8"/>
      <c r="BC24" s="8"/>
      <c r="BD24" s="12">
        <f t="shared" si="87"/>
        <v>0</v>
      </c>
      <c r="BE24" s="9">
        <f t="shared" si="34"/>
        <v>9212</v>
      </c>
      <c r="BF24" s="9">
        <f t="shared" si="34"/>
        <v>9048</v>
      </c>
      <c r="BG24" s="12">
        <f t="shared" si="65"/>
        <v>18260</v>
      </c>
      <c r="BH24" s="33">
        <f t="shared" si="66"/>
        <v>61.07133386369663</v>
      </c>
      <c r="BI24" s="33">
        <f t="shared" si="66"/>
        <v>61.37566137566137</v>
      </c>
      <c r="BJ24" s="33">
        <f t="shared" si="66"/>
        <v>61.22175283309864</v>
      </c>
      <c r="BK24" s="11">
        <v>2980</v>
      </c>
      <c r="BL24" s="11">
        <v>1809</v>
      </c>
      <c r="BM24" s="12">
        <f t="shared" si="35"/>
        <v>4789</v>
      </c>
      <c r="BN24" s="11">
        <v>1342</v>
      </c>
      <c r="BO24" s="11">
        <v>900</v>
      </c>
      <c r="BP24" s="12">
        <f t="shared" si="36"/>
        <v>2242</v>
      </c>
      <c r="BQ24" s="11">
        <v>1894</v>
      </c>
      <c r="BR24" s="11">
        <v>1727</v>
      </c>
      <c r="BS24" s="12">
        <f t="shared" si="37"/>
        <v>3621</v>
      </c>
      <c r="BT24" s="9">
        <f t="shared" si="38"/>
        <v>3236</v>
      </c>
      <c r="BU24" s="9">
        <f t="shared" si="38"/>
        <v>2627</v>
      </c>
      <c r="BV24" s="12">
        <f t="shared" si="67"/>
        <v>5863</v>
      </c>
      <c r="BW24" s="33">
        <f t="shared" si="68"/>
        <v>108.59060402684564</v>
      </c>
      <c r="BX24" s="33">
        <f t="shared" si="68"/>
        <v>145.21835268103925</v>
      </c>
      <c r="BY24" s="33">
        <f t="shared" si="68"/>
        <v>122.42639381916894</v>
      </c>
      <c r="BZ24" s="12">
        <f t="shared" si="39"/>
        <v>18064</v>
      </c>
      <c r="CA24" s="12">
        <f t="shared" si="39"/>
        <v>16551</v>
      </c>
      <c r="CB24" s="12">
        <f t="shared" si="40"/>
        <v>34615</v>
      </c>
      <c r="CC24" s="12">
        <f t="shared" si="41"/>
        <v>10554</v>
      </c>
      <c r="CD24" s="12">
        <f t="shared" si="41"/>
        <v>9948</v>
      </c>
      <c r="CE24" s="12">
        <f t="shared" si="42"/>
        <v>20502</v>
      </c>
      <c r="CF24" s="12">
        <f t="shared" si="69"/>
        <v>1894</v>
      </c>
      <c r="CG24" s="12">
        <f t="shared" si="69"/>
        <v>1727</v>
      </c>
      <c r="CH24" s="12">
        <f t="shared" si="43"/>
        <v>3621</v>
      </c>
      <c r="CI24" s="9">
        <f t="shared" si="44"/>
        <v>12448</v>
      </c>
      <c r="CJ24" s="9">
        <f t="shared" si="44"/>
        <v>11675</v>
      </c>
      <c r="CK24" s="12">
        <f t="shared" si="70"/>
        <v>24123</v>
      </c>
      <c r="CL24" s="33">
        <f t="shared" si="71"/>
        <v>68.91054030115146</v>
      </c>
      <c r="CM24" s="33">
        <f t="shared" si="71"/>
        <v>70.53954443840252</v>
      </c>
      <c r="CN24" s="33">
        <f t="shared" si="71"/>
        <v>69.68944099378882</v>
      </c>
      <c r="CO24" s="11">
        <v>3531</v>
      </c>
      <c r="CP24" s="11">
        <v>3265</v>
      </c>
      <c r="CQ24" s="12">
        <f t="shared" si="45"/>
        <v>6796</v>
      </c>
      <c r="CR24" s="11">
        <v>2380</v>
      </c>
      <c r="CS24" s="11">
        <v>2212</v>
      </c>
      <c r="CT24" s="12">
        <f t="shared" si="46"/>
        <v>4592</v>
      </c>
      <c r="CU24" s="8"/>
      <c r="CV24" s="8"/>
      <c r="CW24" s="12">
        <f t="shared" si="47"/>
        <v>0</v>
      </c>
      <c r="CX24" s="9">
        <f t="shared" si="48"/>
        <v>2380</v>
      </c>
      <c r="CY24" s="9">
        <f t="shared" si="48"/>
        <v>2212</v>
      </c>
      <c r="CZ24" s="12">
        <f t="shared" si="72"/>
        <v>4592</v>
      </c>
      <c r="DA24" s="33">
        <f t="shared" si="73"/>
        <v>67.40300198244124</v>
      </c>
      <c r="DB24" s="33">
        <f t="shared" si="73"/>
        <v>67.74885145482389</v>
      </c>
      <c r="DC24" s="33">
        <f t="shared" si="73"/>
        <v>67.56915832842849</v>
      </c>
      <c r="DD24" s="11">
        <v>901</v>
      </c>
      <c r="DE24" s="11">
        <v>518</v>
      </c>
      <c r="DF24" s="12">
        <f t="shared" si="49"/>
        <v>1419</v>
      </c>
      <c r="DG24" s="11">
        <v>415</v>
      </c>
      <c r="DH24" s="11">
        <v>249</v>
      </c>
      <c r="DI24" s="12">
        <f t="shared" si="50"/>
        <v>664</v>
      </c>
      <c r="DJ24" s="11">
        <v>102</v>
      </c>
      <c r="DK24" s="11">
        <v>84</v>
      </c>
      <c r="DL24" s="8">
        <f t="shared" si="74"/>
        <v>186</v>
      </c>
      <c r="DM24" s="9">
        <f t="shared" si="51"/>
        <v>517</v>
      </c>
      <c r="DN24" s="9">
        <f t="shared" si="51"/>
        <v>333</v>
      </c>
      <c r="DO24" s="12">
        <f t="shared" si="75"/>
        <v>850</v>
      </c>
      <c r="DP24" s="33">
        <f t="shared" si="76"/>
        <v>57.380688124306324</v>
      </c>
      <c r="DQ24" s="33">
        <f t="shared" si="76"/>
        <v>64.28571428571429</v>
      </c>
      <c r="DR24" s="33">
        <f t="shared" si="76"/>
        <v>59.90133897110641</v>
      </c>
      <c r="DS24" s="12">
        <f t="shared" si="52"/>
        <v>4432</v>
      </c>
      <c r="DT24" s="12">
        <f t="shared" si="52"/>
        <v>3783</v>
      </c>
      <c r="DU24" s="12">
        <f t="shared" si="53"/>
        <v>8215</v>
      </c>
      <c r="DV24" s="12">
        <f t="shared" si="54"/>
        <v>2795</v>
      </c>
      <c r="DW24" s="12">
        <f t="shared" si="54"/>
        <v>2461</v>
      </c>
      <c r="DX24" s="12">
        <f t="shared" si="55"/>
        <v>5256</v>
      </c>
      <c r="DY24" s="12">
        <f t="shared" si="77"/>
        <v>102</v>
      </c>
      <c r="DZ24" s="12">
        <f t="shared" si="77"/>
        <v>84</v>
      </c>
      <c r="EA24" s="12">
        <f t="shared" si="56"/>
        <v>186</v>
      </c>
      <c r="EB24" s="9">
        <f t="shared" si="57"/>
        <v>2897</v>
      </c>
      <c r="EC24" s="9">
        <f t="shared" si="57"/>
        <v>2545</v>
      </c>
      <c r="ED24" s="12">
        <f t="shared" si="78"/>
        <v>5442</v>
      </c>
      <c r="EE24" s="33">
        <f t="shared" si="79"/>
        <v>65.36552346570397</v>
      </c>
      <c r="EF24" s="33">
        <f t="shared" si="79"/>
        <v>67.27464974887656</v>
      </c>
      <c r="EG24" s="33">
        <f t="shared" si="79"/>
        <v>66.2446743761412</v>
      </c>
      <c r="EH24" s="24">
        <f t="shared" si="80"/>
        <v>104702</v>
      </c>
      <c r="EI24" s="63">
        <v>45123</v>
      </c>
      <c r="EJ24" s="63">
        <v>33352</v>
      </c>
      <c r="EK24" s="63">
        <v>26227</v>
      </c>
      <c r="EL24" s="64">
        <f t="shared" si="58"/>
        <v>43.09659796374472</v>
      </c>
      <c r="EM24" s="64">
        <f t="shared" si="58"/>
        <v>31.85421481920116</v>
      </c>
      <c r="EN24" s="64">
        <f t="shared" si="58"/>
        <v>25.049187217054115</v>
      </c>
      <c r="EO24" s="24">
        <f t="shared" si="81"/>
        <v>24123</v>
      </c>
      <c r="EP24" s="63">
        <v>8413</v>
      </c>
      <c r="EQ24" s="63">
        <v>7112</v>
      </c>
      <c r="ER24" s="63">
        <v>8598</v>
      </c>
      <c r="ES24" s="64">
        <f t="shared" si="84"/>
        <v>34.875430087468395</v>
      </c>
      <c r="ET24" s="64">
        <f t="shared" si="91"/>
        <v>29.482236869377772</v>
      </c>
      <c r="EU24" s="64">
        <f t="shared" si="92"/>
        <v>35.64233304315384</v>
      </c>
      <c r="EV24" s="24">
        <f t="shared" si="82"/>
        <v>5442</v>
      </c>
      <c r="EW24" s="63">
        <v>1972</v>
      </c>
      <c r="EX24" s="63">
        <v>2213</v>
      </c>
      <c r="EY24" s="63">
        <v>1257</v>
      </c>
      <c r="EZ24" s="64">
        <f t="shared" si="88"/>
        <v>36.23667769202499</v>
      </c>
      <c r="FA24" s="64">
        <f t="shared" si="89"/>
        <v>40.665196618890114</v>
      </c>
      <c r="FB24" s="64">
        <f t="shared" si="90"/>
        <v>23.098125689084895</v>
      </c>
    </row>
    <row r="25" spans="1:158" ht="29.25" customHeight="1">
      <c r="A25" s="4">
        <v>16</v>
      </c>
      <c r="B25" s="5" t="s">
        <v>24</v>
      </c>
      <c r="C25" s="15">
        <v>49388</v>
      </c>
      <c r="D25" s="11">
        <v>40374</v>
      </c>
      <c r="E25" s="18">
        <f t="shared" si="86"/>
        <v>89762</v>
      </c>
      <c r="F25" s="16">
        <v>30787</v>
      </c>
      <c r="G25" s="11">
        <v>23255</v>
      </c>
      <c r="H25" s="10">
        <f>F25+G25</f>
        <v>54042</v>
      </c>
      <c r="I25" s="17">
        <v>0</v>
      </c>
      <c r="J25" s="17">
        <v>0</v>
      </c>
      <c r="K25" s="13">
        <f t="shared" si="83"/>
        <v>0</v>
      </c>
      <c r="L25" s="9">
        <f t="shared" si="22"/>
        <v>30787</v>
      </c>
      <c r="M25" s="9">
        <f t="shared" si="22"/>
        <v>23255</v>
      </c>
      <c r="N25" s="9">
        <f t="shared" si="22"/>
        <v>54042</v>
      </c>
      <c r="O25" s="33">
        <f t="shared" si="20"/>
        <v>62.337004940471374</v>
      </c>
      <c r="P25" s="33">
        <f t="shared" si="20"/>
        <v>57.59894981919057</v>
      </c>
      <c r="Q25" s="33">
        <f t="shared" si="20"/>
        <v>60.20587776564693</v>
      </c>
      <c r="R25" s="8">
        <v>59338</v>
      </c>
      <c r="S25" s="8">
        <v>59339</v>
      </c>
      <c r="T25" s="10">
        <f>39656+85183</f>
        <v>124839</v>
      </c>
      <c r="U25" s="8">
        <v>11729</v>
      </c>
      <c r="V25" s="8">
        <v>11730</v>
      </c>
      <c r="W25" s="10">
        <f t="shared" si="23"/>
        <v>23459</v>
      </c>
      <c r="X25" s="8">
        <v>0</v>
      </c>
      <c r="Y25" s="8">
        <v>0</v>
      </c>
      <c r="Z25" s="12">
        <f t="shared" si="24"/>
        <v>0</v>
      </c>
      <c r="AA25" s="9">
        <f t="shared" si="25"/>
        <v>11729</v>
      </c>
      <c r="AB25" s="9">
        <f t="shared" si="25"/>
        <v>11730</v>
      </c>
      <c r="AC25" s="12">
        <f t="shared" si="60"/>
        <v>23459</v>
      </c>
      <c r="AD25" s="33">
        <f t="shared" si="61"/>
        <v>19.76642286561731</v>
      </c>
      <c r="AE25" s="33">
        <f t="shared" si="61"/>
        <v>19.767774987782065</v>
      </c>
      <c r="AF25" s="33">
        <f t="shared" si="61"/>
        <v>18.7914033274858</v>
      </c>
      <c r="AG25" s="12">
        <f t="shared" si="26"/>
        <v>108726</v>
      </c>
      <c r="AH25" s="12">
        <f t="shared" si="26"/>
        <v>99713</v>
      </c>
      <c r="AI25" s="12">
        <f t="shared" si="27"/>
        <v>208439</v>
      </c>
      <c r="AJ25" s="12">
        <f t="shared" si="28"/>
        <v>42516</v>
      </c>
      <c r="AK25" s="12">
        <f t="shared" si="28"/>
        <v>34985</v>
      </c>
      <c r="AL25" s="12">
        <f t="shared" si="29"/>
        <v>77501</v>
      </c>
      <c r="AM25" s="12">
        <f t="shared" si="62"/>
        <v>0</v>
      </c>
      <c r="AN25" s="12">
        <f t="shared" si="62"/>
        <v>0</v>
      </c>
      <c r="AO25" s="12">
        <f t="shared" si="30"/>
        <v>0</v>
      </c>
      <c r="AP25" s="9">
        <f t="shared" si="31"/>
        <v>42516</v>
      </c>
      <c r="AQ25" s="9">
        <f t="shared" si="31"/>
        <v>34985</v>
      </c>
      <c r="AR25" s="12">
        <f t="shared" si="63"/>
        <v>77501</v>
      </c>
      <c r="AS25" s="33">
        <f t="shared" si="64"/>
        <v>39.10380221842062</v>
      </c>
      <c r="AT25" s="33">
        <f t="shared" si="64"/>
        <v>35.08569594736895</v>
      </c>
      <c r="AU25" s="33">
        <f t="shared" si="64"/>
        <v>37.18162148158454</v>
      </c>
      <c r="AV25" s="21">
        <v>0</v>
      </c>
      <c r="AW25" s="21">
        <v>0</v>
      </c>
      <c r="AX25" s="21"/>
      <c r="AY25" s="21">
        <v>0</v>
      </c>
      <c r="AZ25" s="21">
        <v>0</v>
      </c>
      <c r="BA25" s="21"/>
      <c r="BB25" s="8">
        <v>0</v>
      </c>
      <c r="BC25" s="8">
        <v>0</v>
      </c>
      <c r="BD25" s="12">
        <f t="shared" si="87"/>
        <v>0</v>
      </c>
      <c r="BE25" s="9">
        <f t="shared" si="34"/>
        <v>0</v>
      </c>
      <c r="BF25" s="9">
        <f t="shared" si="34"/>
        <v>0</v>
      </c>
      <c r="BG25" s="12">
        <f t="shared" si="65"/>
        <v>0</v>
      </c>
      <c r="BH25" s="33">
        <f t="shared" si="66"/>
      </c>
      <c r="BI25" s="33">
        <f t="shared" si="66"/>
      </c>
      <c r="BJ25" s="33">
        <f t="shared" si="66"/>
      </c>
      <c r="BK25" s="11">
        <v>0</v>
      </c>
      <c r="BL25" s="11">
        <v>0</v>
      </c>
      <c r="BM25" s="12">
        <f t="shared" si="35"/>
        <v>0</v>
      </c>
      <c r="BN25" s="11">
        <v>0</v>
      </c>
      <c r="BO25" s="11">
        <v>0</v>
      </c>
      <c r="BP25" s="12">
        <f t="shared" si="36"/>
        <v>0</v>
      </c>
      <c r="BQ25" s="8">
        <v>0</v>
      </c>
      <c r="BR25" s="8">
        <v>0</v>
      </c>
      <c r="BS25" s="12">
        <f t="shared" si="37"/>
        <v>0</v>
      </c>
      <c r="BT25" s="9">
        <f t="shared" si="38"/>
        <v>0</v>
      </c>
      <c r="BU25" s="9">
        <f t="shared" si="38"/>
        <v>0</v>
      </c>
      <c r="BV25" s="12">
        <f t="shared" si="67"/>
        <v>0</v>
      </c>
      <c r="BW25" s="33">
        <f t="shared" si="68"/>
      </c>
      <c r="BX25" s="33">
        <f t="shared" si="68"/>
      </c>
      <c r="BY25" s="33">
        <f t="shared" si="68"/>
      </c>
      <c r="BZ25" s="12">
        <f t="shared" si="39"/>
        <v>0</v>
      </c>
      <c r="CA25" s="12">
        <f t="shared" si="39"/>
        <v>0</v>
      </c>
      <c r="CB25" s="12">
        <f t="shared" si="40"/>
        <v>0</v>
      </c>
      <c r="CC25" s="12">
        <f t="shared" si="41"/>
        <v>0</v>
      </c>
      <c r="CD25" s="12">
        <f t="shared" si="41"/>
        <v>0</v>
      </c>
      <c r="CE25" s="12">
        <f t="shared" si="42"/>
        <v>0</v>
      </c>
      <c r="CF25" s="12">
        <f t="shared" si="69"/>
        <v>0</v>
      </c>
      <c r="CG25" s="12">
        <f t="shared" si="69"/>
        <v>0</v>
      </c>
      <c r="CH25" s="12">
        <f t="shared" si="43"/>
        <v>0</v>
      </c>
      <c r="CI25" s="9">
        <f t="shared" si="44"/>
        <v>0</v>
      </c>
      <c r="CJ25" s="9">
        <f t="shared" si="44"/>
        <v>0</v>
      </c>
      <c r="CK25" s="12">
        <f t="shared" si="70"/>
        <v>0</v>
      </c>
      <c r="CL25" s="33">
        <f t="shared" si="71"/>
      </c>
      <c r="CM25" s="33">
        <f t="shared" si="71"/>
      </c>
      <c r="CN25" s="33">
        <f t="shared" si="71"/>
      </c>
      <c r="CO25" s="23">
        <v>0</v>
      </c>
      <c r="CP25" s="23">
        <v>0</v>
      </c>
      <c r="CQ25" s="23"/>
      <c r="CR25" s="23">
        <v>0</v>
      </c>
      <c r="CS25" s="23">
        <v>0</v>
      </c>
      <c r="CT25" s="23"/>
      <c r="CU25" s="8">
        <v>0</v>
      </c>
      <c r="CV25" s="8">
        <v>0</v>
      </c>
      <c r="CW25" s="12">
        <f t="shared" si="47"/>
        <v>0</v>
      </c>
      <c r="CX25" s="9">
        <f t="shared" si="48"/>
        <v>0</v>
      </c>
      <c r="CY25" s="9">
        <f t="shared" si="48"/>
        <v>0</v>
      </c>
      <c r="CZ25" s="12">
        <f t="shared" si="72"/>
        <v>0</v>
      </c>
      <c r="DA25" s="33">
        <f t="shared" si="73"/>
      </c>
      <c r="DB25" s="33">
        <f t="shared" si="73"/>
      </c>
      <c r="DC25" s="33">
        <f t="shared" si="73"/>
      </c>
      <c r="DD25" s="11">
        <v>0</v>
      </c>
      <c r="DE25" s="11">
        <v>0</v>
      </c>
      <c r="DF25" s="12">
        <f t="shared" si="49"/>
        <v>0</v>
      </c>
      <c r="DG25" s="11">
        <v>0</v>
      </c>
      <c r="DH25" s="11">
        <v>0</v>
      </c>
      <c r="DI25" s="12">
        <f t="shared" si="50"/>
        <v>0</v>
      </c>
      <c r="DJ25" s="8">
        <v>0</v>
      </c>
      <c r="DK25" s="8">
        <v>0</v>
      </c>
      <c r="DL25" s="8">
        <f t="shared" si="74"/>
        <v>0</v>
      </c>
      <c r="DM25" s="9">
        <f t="shared" si="51"/>
        <v>0</v>
      </c>
      <c r="DN25" s="9">
        <f t="shared" si="51"/>
        <v>0</v>
      </c>
      <c r="DO25" s="12">
        <f t="shared" si="75"/>
        <v>0</v>
      </c>
      <c r="DP25" s="33">
        <f t="shared" si="76"/>
      </c>
      <c r="DQ25" s="33">
        <f t="shared" si="76"/>
      </c>
      <c r="DR25" s="33">
        <f t="shared" si="76"/>
      </c>
      <c r="DS25" s="12">
        <f t="shared" si="52"/>
        <v>0</v>
      </c>
      <c r="DT25" s="12">
        <f t="shared" si="52"/>
        <v>0</v>
      </c>
      <c r="DU25" s="12">
        <f t="shared" si="53"/>
        <v>0</v>
      </c>
      <c r="DV25" s="12">
        <f t="shared" si="54"/>
        <v>0</v>
      </c>
      <c r="DW25" s="12">
        <f t="shared" si="54"/>
        <v>0</v>
      </c>
      <c r="DX25" s="12">
        <f t="shared" si="55"/>
        <v>0</v>
      </c>
      <c r="DY25" s="12">
        <f t="shared" si="77"/>
        <v>0</v>
      </c>
      <c r="DZ25" s="12">
        <f t="shared" si="77"/>
        <v>0</v>
      </c>
      <c r="EA25" s="12">
        <f t="shared" si="56"/>
        <v>0</v>
      </c>
      <c r="EB25" s="9">
        <f t="shared" si="57"/>
        <v>0</v>
      </c>
      <c r="EC25" s="9">
        <f t="shared" si="57"/>
        <v>0</v>
      </c>
      <c r="ED25" s="12">
        <f t="shared" si="78"/>
        <v>0</v>
      </c>
      <c r="EE25" s="33">
        <f t="shared" si="79"/>
      </c>
      <c r="EF25" s="33">
        <f t="shared" si="79"/>
      </c>
      <c r="EG25" s="33">
        <f t="shared" si="79"/>
      </c>
      <c r="EH25" s="24">
        <f t="shared" si="80"/>
        <v>77501</v>
      </c>
      <c r="EI25" s="91" t="s">
        <v>82</v>
      </c>
      <c r="EJ25" s="92"/>
      <c r="EK25" s="92"/>
      <c r="EL25" s="92"/>
      <c r="EM25" s="92"/>
      <c r="EN25" s="93"/>
      <c r="EO25" s="24">
        <f t="shared" si="81"/>
        <v>0</v>
      </c>
      <c r="EP25" s="91" t="s">
        <v>82</v>
      </c>
      <c r="EQ25" s="92"/>
      <c r="ER25" s="92"/>
      <c r="ES25" s="92"/>
      <c r="ET25" s="92"/>
      <c r="EU25" s="93"/>
      <c r="EV25" s="24">
        <f t="shared" si="82"/>
        <v>0</v>
      </c>
      <c r="EW25" s="91" t="s">
        <v>82</v>
      </c>
      <c r="EX25" s="92"/>
      <c r="EY25" s="92"/>
      <c r="EZ25" s="92"/>
      <c r="FA25" s="92"/>
      <c r="FB25" s="93"/>
    </row>
    <row r="26" spans="1:158" ht="28.5">
      <c r="A26" s="4">
        <v>17</v>
      </c>
      <c r="B26" s="5" t="s">
        <v>25</v>
      </c>
      <c r="C26" s="9">
        <v>159827</v>
      </c>
      <c r="D26" s="9">
        <v>128320</v>
      </c>
      <c r="E26" s="18">
        <f t="shared" si="86"/>
        <v>288147</v>
      </c>
      <c r="F26" s="9">
        <v>127031</v>
      </c>
      <c r="G26" s="9">
        <v>97938</v>
      </c>
      <c r="H26" s="10">
        <f t="shared" si="21"/>
        <v>224969</v>
      </c>
      <c r="I26" s="11">
        <v>0</v>
      </c>
      <c r="J26" s="11">
        <v>0</v>
      </c>
      <c r="K26" s="13">
        <f t="shared" si="83"/>
        <v>0</v>
      </c>
      <c r="L26" s="9">
        <f t="shared" si="22"/>
        <v>127031</v>
      </c>
      <c r="M26" s="9">
        <f t="shared" si="22"/>
        <v>97938</v>
      </c>
      <c r="N26" s="9">
        <f t="shared" si="22"/>
        <v>224969</v>
      </c>
      <c r="O26" s="33">
        <f t="shared" si="20"/>
        <v>79.48031308852697</v>
      </c>
      <c r="P26" s="33">
        <f t="shared" si="20"/>
        <v>76.32325436408978</v>
      </c>
      <c r="Q26" s="33">
        <f t="shared" si="20"/>
        <v>78.07438564343894</v>
      </c>
      <c r="R26" s="9">
        <v>67567</v>
      </c>
      <c r="S26" s="9">
        <v>46131</v>
      </c>
      <c r="T26" s="10">
        <f t="shared" si="59"/>
        <v>113698</v>
      </c>
      <c r="U26" s="9">
        <v>47785</v>
      </c>
      <c r="V26" s="9">
        <v>31051</v>
      </c>
      <c r="W26" s="10">
        <f t="shared" si="23"/>
        <v>78836</v>
      </c>
      <c r="X26" s="11">
        <v>0</v>
      </c>
      <c r="Y26" s="11">
        <v>0</v>
      </c>
      <c r="Z26" s="12">
        <f t="shared" si="24"/>
        <v>0</v>
      </c>
      <c r="AA26" s="9">
        <f t="shared" si="25"/>
        <v>47785</v>
      </c>
      <c r="AB26" s="9">
        <f t="shared" si="25"/>
        <v>31051</v>
      </c>
      <c r="AC26" s="12">
        <f t="shared" si="60"/>
        <v>78836</v>
      </c>
      <c r="AD26" s="33">
        <f t="shared" si="61"/>
        <v>70.72239406811018</v>
      </c>
      <c r="AE26" s="33">
        <f t="shared" si="61"/>
        <v>67.31048535691833</v>
      </c>
      <c r="AF26" s="33">
        <f t="shared" si="61"/>
        <v>69.33807103027318</v>
      </c>
      <c r="AG26" s="12">
        <f t="shared" si="26"/>
        <v>227394</v>
      </c>
      <c r="AH26" s="12">
        <f t="shared" si="26"/>
        <v>174451</v>
      </c>
      <c r="AI26" s="12">
        <f t="shared" si="27"/>
        <v>401845</v>
      </c>
      <c r="AJ26" s="12">
        <f t="shared" si="28"/>
        <v>174816</v>
      </c>
      <c r="AK26" s="12">
        <f t="shared" si="28"/>
        <v>128989</v>
      </c>
      <c r="AL26" s="12">
        <f t="shared" si="29"/>
        <v>303805</v>
      </c>
      <c r="AM26" s="12">
        <f t="shared" si="62"/>
        <v>0</v>
      </c>
      <c r="AN26" s="12">
        <f t="shared" si="62"/>
        <v>0</v>
      </c>
      <c r="AO26" s="12">
        <f t="shared" si="30"/>
        <v>0</v>
      </c>
      <c r="AP26" s="9">
        <f t="shared" si="31"/>
        <v>174816</v>
      </c>
      <c r="AQ26" s="9">
        <f t="shared" si="31"/>
        <v>128989</v>
      </c>
      <c r="AR26" s="12">
        <f t="shared" si="63"/>
        <v>303805</v>
      </c>
      <c r="AS26" s="33">
        <f t="shared" si="64"/>
        <v>76.87801788965409</v>
      </c>
      <c r="AT26" s="33">
        <f t="shared" si="64"/>
        <v>73.9399602180555</v>
      </c>
      <c r="AU26" s="33">
        <f t="shared" si="64"/>
        <v>75.60253331508417</v>
      </c>
      <c r="AV26" s="11">
        <v>18667</v>
      </c>
      <c r="AW26" s="11">
        <v>12076</v>
      </c>
      <c r="AX26" s="12">
        <f t="shared" si="32"/>
        <v>30743</v>
      </c>
      <c r="AY26" s="11">
        <v>14160</v>
      </c>
      <c r="AZ26" s="11">
        <v>8444</v>
      </c>
      <c r="BA26" s="12">
        <f t="shared" si="33"/>
        <v>22604</v>
      </c>
      <c r="BB26" s="11">
        <v>0</v>
      </c>
      <c r="BC26" s="11">
        <v>0</v>
      </c>
      <c r="BD26" s="12">
        <f t="shared" si="87"/>
        <v>0</v>
      </c>
      <c r="BE26" s="9">
        <f t="shared" si="34"/>
        <v>14160</v>
      </c>
      <c r="BF26" s="9">
        <f t="shared" si="34"/>
        <v>8444</v>
      </c>
      <c r="BG26" s="12">
        <f t="shared" si="65"/>
        <v>22604</v>
      </c>
      <c r="BH26" s="33">
        <f t="shared" si="66"/>
        <v>75.85578828949482</v>
      </c>
      <c r="BI26" s="33">
        <f t="shared" si="66"/>
        <v>69.9238158330573</v>
      </c>
      <c r="BJ26" s="33">
        <f t="shared" si="66"/>
        <v>73.52568064274794</v>
      </c>
      <c r="BK26" s="11">
        <v>7266</v>
      </c>
      <c r="BL26" s="11">
        <v>4485</v>
      </c>
      <c r="BM26" s="12">
        <f t="shared" si="35"/>
        <v>11751</v>
      </c>
      <c r="BN26" s="11">
        <v>4869</v>
      </c>
      <c r="BO26" s="11">
        <v>2663</v>
      </c>
      <c r="BP26" s="12">
        <f t="shared" si="36"/>
        <v>7532</v>
      </c>
      <c r="BQ26" s="11">
        <v>0</v>
      </c>
      <c r="BR26" s="11">
        <v>0</v>
      </c>
      <c r="BS26" s="12">
        <f t="shared" si="37"/>
        <v>0</v>
      </c>
      <c r="BT26" s="9">
        <f t="shared" si="38"/>
        <v>4869</v>
      </c>
      <c r="BU26" s="9">
        <f t="shared" si="38"/>
        <v>2663</v>
      </c>
      <c r="BV26" s="12">
        <f t="shared" si="67"/>
        <v>7532</v>
      </c>
      <c r="BW26" s="33">
        <f t="shared" si="68"/>
        <v>67.01073492981008</v>
      </c>
      <c r="BX26" s="33">
        <f t="shared" si="68"/>
        <v>59.375696767001116</v>
      </c>
      <c r="BY26" s="33">
        <f t="shared" si="68"/>
        <v>64.0966726236065</v>
      </c>
      <c r="BZ26" s="12">
        <f t="shared" si="39"/>
        <v>25933</v>
      </c>
      <c r="CA26" s="12">
        <f t="shared" si="39"/>
        <v>16561</v>
      </c>
      <c r="CB26" s="12">
        <f t="shared" si="40"/>
        <v>42494</v>
      </c>
      <c r="CC26" s="12">
        <f t="shared" si="41"/>
        <v>19029</v>
      </c>
      <c r="CD26" s="12">
        <f t="shared" si="41"/>
        <v>11107</v>
      </c>
      <c r="CE26" s="12">
        <f t="shared" si="42"/>
        <v>30136</v>
      </c>
      <c r="CF26" s="12">
        <f t="shared" si="69"/>
        <v>0</v>
      </c>
      <c r="CG26" s="12">
        <f t="shared" si="69"/>
        <v>0</v>
      </c>
      <c r="CH26" s="12">
        <f t="shared" si="43"/>
        <v>0</v>
      </c>
      <c r="CI26" s="9">
        <f t="shared" si="44"/>
        <v>19029</v>
      </c>
      <c r="CJ26" s="9">
        <f t="shared" si="44"/>
        <v>11107</v>
      </c>
      <c r="CK26" s="12">
        <f t="shared" si="70"/>
        <v>30136</v>
      </c>
      <c r="CL26" s="33">
        <f t="shared" si="71"/>
        <v>73.37754983997223</v>
      </c>
      <c r="CM26" s="33">
        <f t="shared" si="71"/>
        <v>67.06720608658897</v>
      </c>
      <c r="CN26" s="33">
        <f t="shared" si="71"/>
        <v>70.91824728196922</v>
      </c>
      <c r="CO26" s="11">
        <v>35300</v>
      </c>
      <c r="CP26" s="11">
        <v>28232</v>
      </c>
      <c r="CQ26" s="12">
        <f>CO26+CP26</f>
        <v>63532</v>
      </c>
      <c r="CR26" s="11">
        <v>26091</v>
      </c>
      <c r="CS26" s="11">
        <v>19987</v>
      </c>
      <c r="CT26" s="12">
        <f t="shared" si="46"/>
        <v>46078</v>
      </c>
      <c r="CU26" s="11">
        <v>0</v>
      </c>
      <c r="CV26" s="11">
        <v>0</v>
      </c>
      <c r="CW26" s="12">
        <f t="shared" si="47"/>
        <v>0</v>
      </c>
      <c r="CX26" s="9">
        <f t="shared" si="48"/>
        <v>26091</v>
      </c>
      <c r="CY26" s="9">
        <f t="shared" si="48"/>
        <v>19987</v>
      </c>
      <c r="CZ26" s="12">
        <f t="shared" si="72"/>
        <v>46078</v>
      </c>
      <c r="DA26" s="33">
        <f t="shared" si="73"/>
        <v>73.91218130311614</v>
      </c>
      <c r="DB26" s="33">
        <f t="shared" si="73"/>
        <v>70.7955511476339</v>
      </c>
      <c r="DC26" s="33">
        <f t="shared" si="73"/>
        <v>72.52723037209596</v>
      </c>
      <c r="DD26" s="11">
        <v>14340</v>
      </c>
      <c r="DE26" s="11">
        <v>10129</v>
      </c>
      <c r="DF26" s="12">
        <f t="shared" si="49"/>
        <v>24469</v>
      </c>
      <c r="DG26" s="11">
        <v>9389</v>
      </c>
      <c r="DH26" s="11">
        <v>6347</v>
      </c>
      <c r="DI26" s="12">
        <f t="shared" si="50"/>
        <v>15736</v>
      </c>
      <c r="DJ26" s="11">
        <v>0</v>
      </c>
      <c r="DK26" s="11">
        <v>0</v>
      </c>
      <c r="DL26" s="8">
        <f t="shared" si="74"/>
        <v>0</v>
      </c>
      <c r="DM26" s="9">
        <f t="shared" si="51"/>
        <v>9389</v>
      </c>
      <c r="DN26" s="9">
        <f t="shared" si="51"/>
        <v>6347</v>
      </c>
      <c r="DO26" s="12">
        <f t="shared" si="75"/>
        <v>15736</v>
      </c>
      <c r="DP26" s="33">
        <f t="shared" si="76"/>
        <v>65.4741980474198</v>
      </c>
      <c r="DQ26" s="33">
        <f t="shared" si="76"/>
        <v>62.66166452759404</v>
      </c>
      <c r="DR26" s="33">
        <f t="shared" si="76"/>
        <v>64.30994319342842</v>
      </c>
      <c r="DS26" s="12">
        <f t="shared" si="52"/>
        <v>49640</v>
      </c>
      <c r="DT26" s="12">
        <f t="shared" si="52"/>
        <v>38361</v>
      </c>
      <c r="DU26" s="12">
        <f t="shared" si="53"/>
        <v>88001</v>
      </c>
      <c r="DV26" s="12">
        <f t="shared" si="54"/>
        <v>35480</v>
      </c>
      <c r="DW26" s="12">
        <f t="shared" si="54"/>
        <v>26334</v>
      </c>
      <c r="DX26" s="12">
        <f t="shared" si="55"/>
        <v>61814</v>
      </c>
      <c r="DY26" s="12">
        <f t="shared" si="77"/>
        <v>0</v>
      </c>
      <c r="DZ26" s="12">
        <f t="shared" si="77"/>
        <v>0</v>
      </c>
      <c r="EA26" s="12">
        <f t="shared" si="56"/>
        <v>0</v>
      </c>
      <c r="EB26" s="9">
        <f t="shared" si="57"/>
        <v>35480</v>
      </c>
      <c r="EC26" s="9">
        <f t="shared" si="57"/>
        <v>26334</v>
      </c>
      <c r="ED26" s="12">
        <f t="shared" si="78"/>
        <v>61814</v>
      </c>
      <c r="EE26" s="33">
        <f t="shared" si="79"/>
        <v>71.47461724415794</v>
      </c>
      <c r="EF26" s="33">
        <f t="shared" si="79"/>
        <v>68.64784546805349</v>
      </c>
      <c r="EG26" s="33">
        <f t="shared" si="79"/>
        <v>70.24238360927717</v>
      </c>
      <c r="EH26" s="24">
        <f t="shared" si="80"/>
        <v>303805</v>
      </c>
      <c r="EI26" s="63">
        <v>75897</v>
      </c>
      <c r="EJ26" s="63">
        <v>106499</v>
      </c>
      <c r="EK26" s="63">
        <v>121409</v>
      </c>
      <c r="EL26" s="64">
        <f t="shared" si="58"/>
        <v>24.98214315103438</v>
      </c>
      <c r="EM26" s="64">
        <f t="shared" si="58"/>
        <v>35.05505176017511</v>
      </c>
      <c r="EN26" s="64">
        <f t="shared" si="58"/>
        <v>39.9628050887905</v>
      </c>
      <c r="EO26" s="24">
        <f t="shared" si="81"/>
        <v>30136</v>
      </c>
      <c r="EP26" s="63">
        <v>5911</v>
      </c>
      <c r="EQ26" s="63">
        <v>10537</v>
      </c>
      <c r="ER26" s="63">
        <v>13688</v>
      </c>
      <c r="ES26" s="64">
        <f t="shared" si="84"/>
        <v>19.61441465357048</v>
      </c>
      <c r="ET26" s="64">
        <f t="shared" si="91"/>
        <v>34.964826121582156</v>
      </c>
      <c r="EU26" s="64">
        <f t="shared" si="92"/>
        <v>45.42075922484736</v>
      </c>
      <c r="EV26" s="24">
        <f t="shared" si="82"/>
        <v>61814</v>
      </c>
      <c r="EW26" s="63">
        <v>11100</v>
      </c>
      <c r="EX26" s="63">
        <v>21306</v>
      </c>
      <c r="EY26" s="63">
        <v>29408</v>
      </c>
      <c r="EZ26" s="64">
        <f t="shared" si="88"/>
        <v>17.957097097744846</v>
      </c>
      <c r="FA26" s="64">
        <f t="shared" si="89"/>
        <v>34.467919888698354</v>
      </c>
      <c r="FB26" s="64">
        <f t="shared" si="90"/>
        <v>47.5749830135568</v>
      </c>
    </row>
    <row r="27" spans="1:158" ht="29.25" customHeight="1">
      <c r="A27" s="4">
        <v>18</v>
      </c>
      <c r="B27" s="5" t="s">
        <v>26</v>
      </c>
      <c r="C27" s="9">
        <v>376768</v>
      </c>
      <c r="D27" s="9">
        <v>360209</v>
      </c>
      <c r="E27" s="18">
        <f t="shared" si="86"/>
        <v>736977</v>
      </c>
      <c r="F27" s="9">
        <v>251285</v>
      </c>
      <c r="G27" s="9">
        <v>255709</v>
      </c>
      <c r="H27" s="10">
        <f t="shared" si="21"/>
        <v>506994</v>
      </c>
      <c r="I27" s="11">
        <v>46555</v>
      </c>
      <c r="J27" s="11">
        <v>36729</v>
      </c>
      <c r="K27" s="13">
        <f t="shared" si="83"/>
        <v>83284</v>
      </c>
      <c r="L27" s="9">
        <f t="shared" si="22"/>
        <v>297840</v>
      </c>
      <c r="M27" s="9">
        <f t="shared" si="22"/>
        <v>292438</v>
      </c>
      <c r="N27" s="9">
        <f t="shared" si="22"/>
        <v>590278</v>
      </c>
      <c r="O27" s="33">
        <f t="shared" si="20"/>
        <v>79.05129947341601</v>
      </c>
      <c r="P27" s="33">
        <f t="shared" si="20"/>
        <v>81.18564500054136</v>
      </c>
      <c r="Q27" s="33">
        <f t="shared" si="20"/>
        <v>80.09449412939617</v>
      </c>
      <c r="R27" s="9">
        <v>19100</v>
      </c>
      <c r="S27" s="9">
        <v>5219</v>
      </c>
      <c r="T27" s="10">
        <f t="shared" si="59"/>
        <v>24319</v>
      </c>
      <c r="U27" s="9">
        <v>1041</v>
      </c>
      <c r="V27" s="9">
        <v>739</v>
      </c>
      <c r="W27" s="10">
        <f t="shared" si="23"/>
        <v>1780</v>
      </c>
      <c r="X27" s="11">
        <v>3451</v>
      </c>
      <c r="Y27" s="11">
        <v>1093</v>
      </c>
      <c r="Z27" s="12">
        <f t="shared" si="24"/>
        <v>4544</v>
      </c>
      <c r="AA27" s="9">
        <f t="shared" si="25"/>
        <v>4492</v>
      </c>
      <c r="AB27" s="9">
        <f t="shared" si="25"/>
        <v>1832</v>
      </c>
      <c r="AC27" s="12">
        <f t="shared" si="60"/>
        <v>6324</v>
      </c>
      <c r="AD27" s="33">
        <f t="shared" si="61"/>
        <v>23.518324607329845</v>
      </c>
      <c r="AE27" s="33">
        <f t="shared" si="61"/>
        <v>35.10251005939835</v>
      </c>
      <c r="AF27" s="33">
        <f t="shared" si="61"/>
        <v>26.004358731855753</v>
      </c>
      <c r="AG27" s="12">
        <f t="shared" si="26"/>
        <v>395868</v>
      </c>
      <c r="AH27" s="12">
        <f t="shared" si="26"/>
        <v>365428</v>
      </c>
      <c r="AI27" s="12">
        <f t="shared" si="27"/>
        <v>761296</v>
      </c>
      <c r="AJ27" s="12">
        <f t="shared" si="28"/>
        <v>252326</v>
      </c>
      <c r="AK27" s="12">
        <f t="shared" si="28"/>
        <v>256448</v>
      </c>
      <c r="AL27" s="12">
        <f t="shared" si="29"/>
        <v>508774</v>
      </c>
      <c r="AM27" s="12">
        <f t="shared" si="62"/>
        <v>50006</v>
      </c>
      <c r="AN27" s="12">
        <f t="shared" si="62"/>
        <v>37822</v>
      </c>
      <c r="AO27" s="12">
        <f t="shared" si="30"/>
        <v>87828</v>
      </c>
      <c r="AP27" s="9">
        <f t="shared" si="31"/>
        <v>302332</v>
      </c>
      <c r="AQ27" s="9">
        <f t="shared" si="31"/>
        <v>294270</v>
      </c>
      <c r="AR27" s="12">
        <f t="shared" si="63"/>
        <v>596602</v>
      </c>
      <c r="AS27" s="33">
        <f t="shared" si="64"/>
        <v>76.37192195378258</v>
      </c>
      <c r="AT27" s="33">
        <f t="shared" si="64"/>
        <v>80.52749105158881</v>
      </c>
      <c r="AU27" s="33">
        <f t="shared" si="64"/>
        <v>78.36662743532082</v>
      </c>
      <c r="AV27" s="11">
        <v>65976</v>
      </c>
      <c r="AW27" s="11">
        <v>59879</v>
      </c>
      <c r="AX27" s="12">
        <f t="shared" si="32"/>
        <v>125855</v>
      </c>
      <c r="AY27" s="11">
        <v>38375</v>
      </c>
      <c r="AZ27" s="11">
        <v>35859</v>
      </c>
      <c r="BA27" s="12">
        <f t="shared" si="33"/>
        <v>74234</v>
      </c>
      <c r="BB27" s="11">
        <v>9581</v>
      </c>
      <c r="BC27" s="11">
        <v>7732</v>
      </c>
      <c r="BD27" s="12">
        <f t="shared" si="87"/>
        <v>17313</v>
      </c>
      <c r="BE27" s="9">
        <f t="shared" si="34"/>
        <v>47956</v>
      </c>
      <c r="BF27" s="9">
        <f t="shared" si="34"/>
        <v>43591</v>
      </c>
      <c r="BG27" s="12">
        <f t="shared" si="65"/>
        <v>91547</v>
      </c>
      <c r="BH27" s="33">
        <f t="shared" si="66"/>
        <v>72.68703771068267</v>
      </c>
      <c r="BI27" s="33">
        <f t="shared" si="66"/>
        <v>72.79847692847243</v>
      </c>
      <c r="BJ27" s="33">
        <f t="shared" si="66"/>
        <v>72.74005800325772</v>
      </c>
      <c r="BK27" s="11">
        <v>3802</v>
      </c>
      <c r="BL27" s="11">
        <v>1037</v>
      </c>
      <c r="BM27" s="12">
        <f t="shared" si="35"/>
        <v>4839</v>
      </c>
      <c r="BN27" s="11">
        <v>105</v>
      </c>
      <c r="BO27" s="11">
        <v>80</v>
      </c>
      <c r="BP27" s="12">
        <f t="shared" si="36"/>
        <v>185</v>
      </c>
      <c r="BQ27" s="11">
        <v>614</v>
      </c>
      <c r="BR27" s="11">
        <v>205</v>
      </c>
      <c r="BS27" s="12">
        <f t="shared" si="37"/>
        <v>819</v>
      </c>
      <c r="BT27" s="9">
        <f t="shared" si="38"/>
        <v>719</v>
      </c>
      <c r="BU27" s="9">
        <f t="shared" si="38"/>
        <v>285</v>
      </c>
      <c r="BV27" s="12">
        <f t="shared" si="67"/>
        <v>1004</v>
      </c>
      <c r="BW27" s="33">
        <f t="shared" si="68"/>
        <v>18.91109942135718</v>
      </c>
      <c r="BX27" s="33">
        <f t="shared" si="68"/>
        <v>27.483124397299903</v>
      </c>
      <c r="BY27" s="33">
        <f t="shared" si="68"/>
        <v>20.748088448026454</v>
      </c>
      <c r="BZ27" s="12">
        <f t="shared" si="39"/>
        <v>69778</v>
      </c>
      <c r="CA27" s="12">
        <f t="shared" si="39"/>
        <v>60916</v>
      </c>
      <c r="CB27" s="12">
        <f t="shared" si="40"/>
        <v>130694</v>
      </c>
      <c r="CC27" s="12">
        <f t="shared" si="41"/>
        <v>38480</v>
      </c>
      <c r="CD27" s="12">
        <f t="shared" si="41"/>
        <v>35939</v>
      </c>
      <c r="CE27" s="12">
        <f t="shared" si="42"/>
        <v>74419</v>
      </c>
      <c r="CF27" s="12">
        <f t="shared" si="69"/>
        <v>10195</v>
      </c>
      <c r="CG27" s="12">
        <f t="shared" si="69"/>
        <v>7937</v>
      </c>
      <c r="CH27" s="12">
        <f t="shared" si="43"/>
        <v>18132</v>
      </c>
      <c r="CI27" s="9">
        <f t="shared" si="44"/>
        <v>48675</v>
      </c>
      <c r="CJ27" s="9">
        <f t="shared" si="44"/>
        <v>43876</v>
      </c>
      <c r="CK27" s="12">
        <f t="shared" si="70"/>
        <v>92551</v>
      </c>
      <c r="CL27" s="33">
        <f t="shared" si="71"/>
        <v>69.75694344922468</v>
      </c>
      <c r="CM27" s="33">
        <f t="shared" si="71"/>
        <v>72.02705364764593</v>
      </c>
      <c r="CN27" s="33">
        <f t="shared" si="71"/>
        <v>70.81503358991232</v>
      </c>
      <c r="CO27" s="11">
        <v>23955</v>
      </c>
      <c r="CP27" s="11">
        <v>21210</v>
      </c>
      <c r="CQ27" s="12">
        <f t="shared" si="45"/>
        <v>45165</v>
      </c>
      <c r="CR27" s="11">
        <v>13792</v>
      </c>
      <c r="CS27" s="11">
        <v>12930</v>
      </c>
      <c r="CT27" s="12">
        <f t="shared" si="46"/>
        <v>26722</v>
      </c>
      <c r="CU27" s="11">
        <v>3169</v>
      </c>
      <c r="CV27" s="11">
        <v>2475</v>
      </c>
      <c r="CW27" s="12">
        <f t="shared" si="47"/>
        <v>5644</v>
      </c>
      <c r="CX27" s="9">
        <f t="shared" si="48"/>
        <v>16961</v>
      </c>
      <c r="CY27" s="9">
        <f t="shared" si="48"/>
        <v>15405</v>
      </c>
      <c r="CZ27" s="12">
        <f t="shared" si="72"/>
        <v>32366</v>
      </c>
      <c r="DA27" s="33">
        <f t="shared" si="73"/>
        <v>70.80359006470466</v>
      </c>
      <c r="DB27" s="33">
        <f t="shared" si="73"/>
        <v>72.63083451202263</v>
      </c>
      <c r="DC27" s="33">
        <f t="shared" si="73"/>
        <v>71.66168493302337</v>
      </c>
      <c r="DD27" s="11">
        <v>927</v>
      </c>
      <c r="DE27" s="11">
        <v>242</v>
      </c>
      <c r="DF27" s="12">
        <f t="shared" si="49"/>
        <v>1169</v>
      </c>
      <c r="DG27" s="11">
        <v>24</v>
      </c>
      <c r="DH27" s="11">
        <v>21</v>
      </c>
      <c r="DI27" s="12">
        <f t="shared" si="50"/>
        <v>45</v>
      </c>
      <c r="DJ27" s="11">
        <v>145</v>
      </c>
      <c r="DK27" s="11">
        <v>42</v>
      </c>
      <c r="DL27" s="8">
        <f t="shared" si="74"/>
        <v>187</v>
      </c>
      <c r="DM27" s="9">
        <f t="shared" si="51"/>
        <v>169</v>
      </c>
      <c r="DN27" s="9">
        <f t="shared" si="51"/>
        <v>63</v>
      </c>
      <c r="DO27" s="12">
        <f t="shared" si="75"/>
        <v>232</v>
      </c>
      <c r="DP27" s="33">
        <f t="shared" si="76"/>
        <v>18.230852211434737</v>
      </c>
      <c r="DQ27" s="33">
        <f t="shared" si="76"/>
        <v>26.033057851239672</v>
      </c>
      <c r="DR27" s="33">
        <f t="shared" si="76"/>
        <v>19.84602224123182</v>
      </c>
      <c r="DS27" s="12">
        <f t="shared" si="52"/>
        <v>24882</v>
      </c>
      <c r="DT27" s="12">
        <f t="shared" si="52"/>
        <v>21452</v>
      </c>
      <c r="DU27" s="12">
        <f t="shared" si="53"/>
        <v>46334</v>
      </c>
      <c r="DV27" s="12">
        <f t="shared" si="54"/>
        <v>13816</v>
      </c>
      <c r="DW27" s="12">
        <f t="shared" si="54"/>
        <v>12951</v>
      </c>
      <c r="DX27" s="12">
        <f t="shared" si="55"/>
        <v>26767</v>
      </c>
      <c r="DY27" s="12">
        <f t="shared" si="77"/>
        <v>3314</v>
      </c>
      <c r="DZ27" s="12">
        <f t="shared" si="77"/>
        <v>2517</v>
      </c>
      <c r="EA27" s="12">
        <f t="shared" si="56"/>
        <v>5831</v>
      </c>
      <c r="EB27" s="9">
        <f t="shared" si="57"/>
        <v>17130</v>
      </c>
      <c r="EC27" s="9">
        <f t="shared" si="57"/>
        <v>15468</v>
      </c>
      <c r="ED27" s="12">
        <f t="shared" si="78"/>
        <v>32598</v>
      </c>
      <c r="EE27" s="33">
        <f t="shared" si="79"/>
        <v>68.84494815529298</v>
      </c>
      <c r="EF27" s="33">
        <f t="shared" si="79"/>
        <v>72.10516501957859</v>
      </c>
      <c r="EG27" s="33">
        <f t="shared" si="79"/>
        <v>70.35438339016706</v>
      </c>
      <c r="EH27" s="24">
        <f t="shared" si="80"/>
        <v>596602</v>
      </c>
      <c r="EI27" s="63">
        <v>182246</v>
      </c>
      <c r="EJ27" s="63">
        <v>119844</v>
      </c>
      <c r="EK27" s="63">
        <v>294512</v>
      </c>
      <c r="EL27" s="64">
        <f t="shared" si="58"/>
        <v>30.547333062912962</v>
      </c>
      <c r="EM27" s="64">
        <f t="shared" si="58"/>
        <v>20.087763701764324</v>
      </c>
      <c r="EN27" s="64">
        <f t="shared" si="58"/>
        <v>49.36490323532271</v>
      </c>
      <c r="EO27" s="24">
        <f>CK27</f>
        <v>92551</v>
      </c>
      <c r="EP27" s="63">
        <v>18718</v>
      </c>
      <c r="EQ27" s="63">
        <v>18221</v>
      </c>
      <c r="ER27" s="63">
        <v>55612</v>
      </c>
      <c r="ES27" s="64">
        <f t="shared" si="84"/>
        <v>20.22452485656557</v>
      </c>
      <c r="ET27" s="64">
        <f t="shared" si="91"/>
        <v>19.68752363561712</v>
      </c>
      <c r="EU27" s="64">
        <f t="shared" si="92"/>
        <v>60.087951507817316</v>
      </c>
      <c r="EV27" s="24">
        <f t="shared" si="82"/>
        <v>32598</v>
      </c>
      <c r="EW27" s="63">
        <v>6087</v>
      </c>
      <c r="EX27" s="63">
        <v>6304</v>
      </c>
      <c r="EY27" s="63">
        <v>20207</v>
      </c>
      <c r="EZ27" s="64">
        <f t="shared" si="88"/>
        <v>18.672924719307932</v>
      </c>
      <c r="FA27" s="64">
        <f t="shared" si="89"/>
        <v>19.338609730658323</v>
      </c>
      <c r="FB27" s="64">
        <f t="shared" si="90"/>
        <v>61.988465550033744</v>
      </c>
    </row>
    <row r="28" spans="1:158" ht="29.25" customHeight="1">
      <c r="A28" s="4">
        <v>19</v>
      </c>
      <c r="B28" s="5" t="s">
        <v>27</v>
      </c>
      <c r="C28" s="9">
        <v>224071</v>
      </c>
      <c r="D28" s="9">
        <v>225929</v>
      </c>
      <c r="E28" s="18">
        <f t="shared" si="86"/>
        <v>450000</v>
      </c>
      <c r="F28" s="9">
        <v>199402</v>
      </c>
      <c r="G28" s="9">
        <v>208824</v>
      </c>
      <c r="H28" s="10">
        <f t="shared" si="21"/>
        <v>408226</v>
      </c>
      <c r="I28" s="11">
        <v>15612</v>
      </c>
      <c r="J28" s="11">
        <v>11059</v>
      </c>
      <c r="K28" s="13">
        <f t="shared" si="83"/>
        <v>26671</v>
      </c>
      <c r="L28" s="9">
        <f t="shared" si="22"/>
        <v>215014</v>
      </c>
      <c r="M28" s="9">
        <f t="shared" si="22"/>
        <v>219883</v>
      </c>
      <c r="N28" s="9">
        <f t="shared" si="22"/>
        <v>434897</v>
      </c>
      <c r="O28" s="33">
        <f t="shared" si="20"/>
        <v>95.9579776053126</v>
      </c>
      <c r="P28" s="33">
        <f t="shared" si="20"/>
        <v>97.32393805133471</v>
      </c>
      <c r="Q28" s="33">
        <f t="shared" si="20"/>
        <v>96.64377777777777</v>
      </c>
      <c r="R28" s="9">
        <v>3530</v>
      </c>
      <c r="S28" s="9">
        <v>2821</v>
      </c>
      <c r="T28" s="10">
        <f t="shared" si="59"/>
        <v>6351</v>
      </c>
      <c r="U28" s="9">
        <v>1902</v>
      </c>
      <c r="V28" s="9">
        <v>1516</v>
      </c>
      <c r="W28" s="10">
        <f t="shared" si="23"/>
        <v>3418</v>
      </c>
      <c r="X28" s="11">
        <v>0</v>
      </c>
      <c r="Y28" s="11">
        <v>0</v>
      </c>
      <c r="Z28" s="12">
        <f t="shared" si="24"/>
        <v>0</v>
      </c>
      <c r="AA28" s="9">
        <f t="shared" si="25"/>
        <v>1902</v>
      </c>
      <c r="AB28" s="9">
        <f t="shared" si="25"/>
        <v>1516</v>
      </c>
      <c r="AC28" s="12">
        <f t="shared" si="60"/>
        <v>3418</v>
      </c>
      <c r="AD28" s="33">
        <f t="shared" si="61"/>
        <v>53.88101983002833</v>
      </c>
      <c r="AE28" s="33">
        <f t="shared" si="61"/>
        <v>53.73980857851826</v>
      </c>
      <c r="AF28" s="33">
        <f t="shared" si="61"/>
        <v>53.818296331286405</v>
      </c>
      <c r="AG28" s="12">
        <f t="shared" si="26"/>
        <v>227601</v>
      </c>
      <c r="AH28" s="12">
        <f t="shared" si="26"/>
        <v>228750</v>
      </c>
      <c r="AI28" s="12">
        <f t="shared" si="27"/>
        <v>456351</v>
      </c>
      <c r="AJ28" s="12">
        <f t="shared" si="28"/>
        <v>201304</v>
      </c>
      <c r="AK28" s="12">
        <f t="shared" si="28"/>
        <v>210340</v>
      </c>
      <c r="AL28" s="12">
        <f t="shared" si="29"/>
        <v>411644</v>
      </c>
      <c r="AM28" s="12">
        <f t="shared" si="62"/>
        <v>15612</v>
      </c>
      <c r="AN28" s="12">
        <f t="shared" si="62"/>
        <v>11059</v>
      </c>
      <c r="AO28" s="12">
        <f t="shared" si="30"/>
        <v>26671</v>
      </c>
      <c r="AP28" s="9">
        <f t="shared" si="31"/>
        <v>216916</v>
      </c>
      <c r="AQ28" s="9">
        <f t="shared" si="31"/>
        <v>221399</v>
      </c>
      <c r="AR28" s="12">
        <f t="shared" si="63"/>
        <v>438315</v>
      </c>
      <c r="AS28" s="33">
        <f t="shared" si="64"/>
        <v>95.30538090781675</v>
      </c>
      <c r="AT28" s="33">
        <f t="shared" si="64"/>
        <v>96.7864480874317</v>
      </c>
      <c r="AU28" s="33">
        <f t="shared" si="64"/>
        <v>96.04777901220771</v>
      </c>
      <c r="AV28" s="11">
        <v>20935</v>
      </c>
      <c r="AW28" s="11">
        <v>21852</v>
      </c>
      <c r="AX28" s="12">
        <f t="shared" si="32"/>
        <v>42787</v>
      </c>
      <c r="AY28" s="11">
        <v>16108</v>
      </c>
      <c r="AZ28" s="11">
        <v>18342</v>
      </c>
      <c r="BA28" s="12">
        <f t="shared" si="33"/>
        <v>34450</v>
      </c>
      <c r="BB28" s="11">
        <v>2591</v>
      </c>
      <c r="BC28" s="11">
        <v>2147</v>
      </c>
      <c r="BD28" s="12">
        <f t="shared" si="87"/>
        <v>4738</v>
      </c>
      <c r="BE28" s="9">
        <f t="shared" si="34"/>
        <v>18699</v>
      </c>
      <c r="BF28" s="9">
        <f t="shared" si="34"/>
        <v>20489</v>
      </c>
      <c r="BG28" s="12">
        <f t="shared" si="65"/>
        <v>39188</v>
      </c>
      <c r="BH28" s="33">
        <f t="shared" si="66"/>
        <v>89.31932171005494</v>
      </c>
      <c r="BI28" s="33">
        <f t="shared" si="66"/>
        <v>93.76258466044298</v>
      </c>
      <c r="BJ28" s="33">
        <f t="shared" si="66"/>
        <v>91.58856662070255</v>
      </c>
      <c r="BK28" s="11">
        <v>819</v>
      </c>
      <c r="BL28" s="11">
        <v>392</v>
      </c>
      <c r="BM28" s="12">
        <f t="shared" si="35"/>
        <v>1211</v>
      </c>
      <c r="BN28" s="11">
        <v>402</v>
      </c>
      <c r="BO28" s="11">
        <v>229</v>
      </c>
      <c r="BP28" s="12">
        <f t="shared" si="36"/>
        <v>631</v>
      </c>
      <c r="BQ28" s="11">
        <v>0</v>
      </c>
      <c r="BR28" s="11">
        <v>0</v>
      </c>
      <c r="BS28" s="12">
        <f t="shared" si="37"/>
        <v>0</v>
      </c>
      <c r="BT28" s="9">
        <f t="shared" si="38"/>
        <v>402</v>
      </c>
      <c r="BU28" s="9">
        <f t="shared" si="38"/>
        <v>229</v>
      </c>
      <c r="BV28" s="12">
        <f t="shared" si="67"/>
        <v>631</v>
      </c>
      <c r="BW28" s="33">
        <f t="shared" si="68"/>
        <v>49.08424908424908</v>
      </c>
      <c r="BX28" s="33">
        <f t="shared" si="68"/>
        <v>58.41836734693877</v>
      </c>
      <c r="BY28" s="33">
        <f t="shared" si="68"/>
        <v>52.10569777043765</v>
      </c>
      <c r="BZ28" s="12">
        <f t="shared" si="39"/>
        <v>21754</v>
      </c>
      <c r="CA28" s="12">
        <f t="shared" si="39"/>
        <v>22244</v>
      </c>
      <c r="CB28" s="12">
        <f t="shared" si="40"/>
        <v>43998</v>
      </c>
      <c r="CC28" s="12">
        <f t="shared" si="41"/>
        <v>16510</v>
      </c>
      <c r="CD28" s="12">
        <f t="shared" si="41"/>
        <v>18571</v>
      </c>
      <c r="CE28" s="12">
        <f t="shared" si="42"/>
        <v>35081</v>
      </c>
      <c r="CF28" s="12">
        <f t="shared" si="69"/>
        <v>2591</v>
      </c>
      <c r="CG28" s="12">
        <f t="shared" si="69"/>
        <v>2147</v>
      </c>
      <c r="CH28" s="12">
        <f t="shared" si="43"/>
        <v>4738</v>
      </c>
      <c r="CI28" s="9">
        <f t="shared" si="44"/>
        <v>19101</v>
      </c>
      <c r="CJ28" s="9">
        <f t="shared" si="44"/>
        <v>20718</v>
      </c>
      <c r="CK28" s="12">
        <f t="shared" si="70"/>
        <v>39819</v>
      </c>
      <c r="CL28" s="33">
        <f t="shared" si="71"/>
        <v>87.80454169348167</v>
      </c>
      <c r="CM28" s="33">
        <f t="shared" si="71"/>
        <v>93.13972307139004</v>
      </c>
      <c r="CN28" s="33">
        <f t="shared" si="71"/>
        <v>90.5018409927724</v>
      </c>
      <c r="CO28" s="11">
        <v>2529</v>
      </c>
      <c r="CP28" s="11">
        <v>2838</v>
      </c>
      <c r="CQ28" s="12">
        <f t="shared" si="45"/>
        <v>5367</v>
      </c>
      <c r="CR28" s="11">
        <v>1897</v>
      </c>
      <c r="CS28" s="11">
        <v>2307</v>
      </c>
      <c r="CT28" s="12">
        <f t="shared" si="46"/>
        <v>4204</v>
      </c>
      <c r="CU28" s="11">
        <v>327</v>
      </c>
      <c r="CV28" s="11">
        <v>300</v>
      </c>
      <c r="CW28" s="12">
        <f t="shared" si="47"/>
        <v>627</v>
      </c>
      <c r="CX28" s="9">
        <f t="shared" si="48"/>
        <v>2224</v>
      </c>
      <c r="CY28" s="9">
        <f t="shared" si="48"/>
        <v>2607</v>
      </c>
      <c r="CZ28" s="12">
        <f t="shared" si="72"/>
        <v>4831</v>
      </c>
      <c r="DA28" s="33">
        <f t="shared" si="73"/>
        <v>87.93989719256624</v>
      </c>
      <c r="DB28" s="33">
        <f t="shared" si="73"/>
        <v>91.86046511627907</v>
      </c>
      <c r="DC28" s="33">
        <f t="shared" si="73"/>
        <v>90.01304266815725</v>
      </c>
      <c r="DD28" s="11">
        <v>361</v>
      </c>
      <c r="DE28" s="11">
        <v>128</v>
      </c>
      <c r="DF28" s="12">
        <f t="shared" si="49"/>
        <v>489</v>
      </c>
      <c r="DG28" s="11">
        <v>115</v>
      </c>
      <c r="DH28" s="11">
        <v>64</v>
      </c>
      <c r="DI28" s="12">
        <f t="shared" si="50"/>
        <v>179</v>
      </c>
      <c r="DJ28" s="8">
        <v>0</v>
      </c>
      <c r="DK28" s="8">
        <v>0</v>
      </c>
      <c r="DL28" s="8">
        <f t="shared" si="74"/>
        <v>0</v>
      </c>
      <c r="DM28" s="9">
        <f t="shared" si="51"/>
        <v>115</v>
      </c>
      <c r="DN28" s="9">
        <f t="shared" si="51"/>
        <v>64</v>
      </c>
      <c r="DO28" s="12">
        <f t="shared" si="75"/>
        <v>179</v>
      </c>
      <c r="DP28" s="33">
        <f t="shared" si="76"/>
        <v>31.855955678670362</v>
      </c>
      <c r="DQ28" s="33">
        <f t="shared" si="76"/>
        <v>50</v>
      </c>
      <c r="DR28" s="33">
        <f t="shared" si="76"/>
        <v>36.60531697341513</v>
      </c>
      <c r="DS28" s="12">
        <f t="shared" si="52"/>
        <v>2890</v>
      </c>
      <c r="DT28" s="12">
        <f t="shared" si="52"/>
        <v>2966</v>
      </c>
      <c r="DU28" s="12">
        <f t="shared" si="53"/>
        <v>5856</v>
      </c>
      <c r="DV28" s="12">
        <f t="shared" si="54"/>
        <v>2012</v>
      </c>
      <c r="DW28" s="12">
        <f t="shared" si="54"/>
        <v>2371</v>
      </c>
      <c r="DX28" s="12">
        <f t="shared" si="55"/>
        <v>4383</v>
      </c>
      <c r="DY28" s="12">
        <f t="shared" si="77"/>
        <v>327</v>
      </c>
      <c r="DZ28" s="12">
        <f t="shared" si="77"/>
        <v>300</v>
      </c>
      <c r="EA28" s="12">
        <f t="shared" si="56"/>
        <v>627</v>
      </c>
      <c r="EB28" s="9">
        <f t="shared" si="57"/>
        <v>2339</v>
      </c>
      <c r="EC28" s="9">
        <f t="shared" si="57"/>
        <v>2671</v>
      </c>
      <c r="ED28" s="12">
        <f t="shared" si="78"/>
        <v>5010</v>
      </c>
      <c r="EE28" s="33">
        <f t="shared" si="79"/>
        <v>80.93425605536332</v>
      </c>
      <c r="EF28" s="33">
        <f t="shared" si="79"/>
        <v>90.05394470667567</v>
      </c>
      <c r="EG28" s="33">
        <f t="shared" si="79"/>
        <v>85.55327868852459</v>
      </c>
      <c r="EH28" s="24">
        <f t="shared" si="80"/>
        <v>438315</v>
      </c>
      <c r="EI28" s="63">
        <v>79898</v>
      </c>
      <c r="EJ28" s="63">
        <v>64776</v>
      </c>
      <c r="EK28" s="63">
        <v>293641</v>
      </c>
      <c r="EL28" s="64">
        <f t="shared" si="58"/>
        <v>18.228443014726853</v>
      </c>
      <c r="EM28" s="64">
        <f t="shared" si="58"/>
        <v>14.778412785325623</v>
      </c>
      <c r="EN28" s="64">
        <f t="shared" si="58"/>
        <v>66.99314419994754</v>
      </c>
      <c r="EO28" s="24">
        <f t="shared" si="81"/>
        <v>39819</v>
      </c>
      <c r="EP28" s="63">
        <v>7255</v>
      </c>
      <c r="EQ28" s="63">
        <v>5881</v>
      </c>
      <c r="ER28" s="63">
        <v>26683</v>
      </c>
      <c r="ES28" s="64">
        <f t="shared" si="84"/>
        <v>18.219945252266506</v>
      </c>
      <c r="ET28" s="64">
        <f t="shared" si="91"/>
        <v>14.769331223787638</v>
      </c>
      <c r="EU28" s="64">
        <f t="shared" si="92"/>
        <v>67.01072352394586</v>
      </c>
      <c r="EV28" s="24">
        <f>ED28</f>
        <v>5010</v>
      </c>
      <c r="EW28" s="63">
        <v>912</v>
      </c>
      <c r="EX28" s="63">
        <v>740</v>
      </c>
      <c r="EY28" s="63">
        <v>3358</v>
      </c>
      <c r="EZ28" s="64">
        <f t="shared" si="88"/>
        <v>18.203592814371255</v>
      </c>
      <c r="FA28" s="64">
        <f t="shared" si="89"/>
        <v>14.770459081836327</v>
      </c>
      <c r="FB28" s="64">
        <f t="shared" si="90"/>
        <v>67.02594810379242</v>
      </c>
    </row>
    <row r="29" spans="1:158" ht="45" customHeight="1">
      <c r="A29" s="4">
        <v>20</v>
      </c>
      <c r="B29" s="5" t="s">
        <v>28</v>
      </c>
      <c r="C29" s="9">
        <v>768716</v>
      </c>
      <c r="D29" s="9">
        <v>618893</v>
      </c>
      <c r="E29" s="18">
        <f t="shared" si="86"/>
        <v>1387609</v>
      </c>
      <c r="F29" s="9">
        <v>604651</v>
      </c>
      <c r="G29" s="9">
        <v>512443</v>
      </c>
      <c r="H29" s="10">
        <f>F29+G29</f>
        <v>1117094</v>
      </c>
      <c r="I29" s="11">
        <v>13719</v>
      </c>
      <c r="J29" s="11">
        <v>8402</v>
      </c>
      <c r="K29" s="13">
        <f t="shared" si="83"/>
        <v>22121</v>
      </c>
      <c r="L29" s="9">
        <f t="shared" si="22"/>
        <v>618370</v>
      </c>
      <c r="M29" s="9">
        <f t="shared" si="22"/>
        <v>520845</v>
      </c>
      <c r="N29" s="9">
        <f t="shared" si="22"/>
        <v>1139215</v>
      </c>
      <c r="O29" s="33">
        <f t="shared" si="20"/>
        <v>80.44193174072089</v>
      </c>
      <c r="P29" s="33">
        <f t="shared" si="20"/>
        <v>84.1575199590236</v>
      </c>
      <c r="Q29" s="33">
        <f t="shared" si="20"/>
        <v>82.09913599580285</v>
      </c>
      <c r="R29" s="9">
        <v>37449</v>
      </c>
      <c r="S29" s="9">
        <v>16115</v>
      </c>
      <c r="T29" s="10">
        <f t="shared" si="59"/>
        <v>53564</v>
      </c>
      <c r="U29" s="9">
        <v>13185</v>
      </c>
      <c r="V29" s="9">
        <v>6997</v>
      </c>
      <c r="W29" s="10">
        <f t="shared" si="23"/>
        <v>20182</v>
      </c>
      <c r="X29" s="11">
        <v>1327</v>
      </c>
      <c r="Y29" s="11">
        <v>510</v>
      </c>
      <c r="Z29" s="12">
        <f t="shared" si="24"/>
        <v>1837</v>
      </c>
      <c r="AA29" s="9">
        <f t="shared" si="25"/>
        <v>14512</v>
      </c>
      <c r="AB29" s="9">
        <f t="shared" si="25"/>
        <v>7507</v>
      </c>
      <c r="AC29" s="12">
        <f t="shared" si="60"/>
        <v>22019</v>
      </c>
      <c r="AD29" s="33">
        <f t="shared" si="61"/>
        <v>38.75136852786456</v>
      </c>
      <c r="AE29" s="33">
        <f t="shared" si="61"/>
        <v>46.583928017375115</v>
      </c>
      <c r="AF29" s="33">
        <f t="shared" si="61"/>
        <v>41.107833619595255</v>
      </c>
      <c r="AG29" s="12">
        <f t="shared" si="26"/>
        <v>806165</v>
      </c>
      <c r="AH29" s="12">
        <f t="shared" si="26"/>
        <v>635008</v>
      </c>
      <c r="AI29" s="12">
        <f t="shared" si="27"/>
        <v>1441173</v>
      </c>
      <c r="AJ29" s="12">
        <f t="shared" si="28"/>
        <v>617836</v>
      </c>
      <c r="AK29" s="12">
        <f t="shared" si="28"/>
        <v>519440</v>
      </c>
      <c r="AL29" s="12">
        <f t="shared" si="29"/>
        <v>1137276</v>
      </c>
      <c r="AM29" s="12">
        <f t="shared" si="62"/>
        <v>15046</v>
      </c>
      <c r="AN29" s="12">
        <f t="shared" si="62"/>
        <v>8912</v>
      </c>
      <c r="AO29" s="12">
        <f t="shared" si="30"/>
        <v>23958</v>
      </c>
      <c r="AP29" s="9">
        <f t="shared" si="31"/>
        <v>632882</v>
      </c>
      <c r="AQ29" s="9">
        <f t="shared" si="31"/>
        <v>528352</v>
      </c>
      <c r="AR29" s="12">
        <f t="shared" si="63"/>
        <v>1161234</v>
      </c>
      <c r="AS29" s="33">
        <f t="shared" si="64"/>
        <v>78.50526877252176</v>
      </c>
      <c r="AT29" s="33">
        <f t="shared" si="64"/>
        <v>83.2039911308204</v>
      </c>
      <c r="AU29" s="33">
        <f t="shared" si="64"/>
        <v>80.57561444739805</v>
      </c>
      <c r="AV29" s="11">
        <v>107784</v>
      </c>
      <c r="AW29" s="11">
        <v>86610</v>
      </c>
      <c r="AX29" s="12">
        <f t="shared" si="32"/>
        <v>194394</v>
      </c>
      <c r="AY29" s="11">
        <v>74301</v>
      </c>
      <c r="AZ29" s="11">
        <v>62404</v>
      </c>
      <c r="BA29" s="12">
        <f t="shared" si="33"/>
        <v>136705</v>
      </c>
      <c r="BB29" s="11">
        <v>2422</v>
      </c>
      <c r="BC29" s="11">
        <v>1694</v>
      </c>
      <c r="BD29" s="12">
        <f t="shared" si="87"/>
        <v>4116</v>
      </c>
      <c r="BE29" s="9">
        <f t="shared" si="34"/>
        <v>76723</v>
      </c>
      <c r="BF29" s="9">
        <f t="shared" si="34"/>
        <v>64098</v>
      </c>
      <c r="BG29" s="12">
        <f t="shared" si="65"/>
        <v>140821</v>
      </c>
      <c r="BH29" s="33">
        <f t="shared" si="66"/>
        <v>71.18217917316115</v>
      </c>
      <c r="BI29" s="33">
        <f t="shared" si="66"/>
        <v>74.00762036716314</v>
      </c>
      <c r="BJ29" s="33">
        <f t="shared" si="66"/>
        <v>72.44102184223793</v>
      </c>
      <c r="BK29" s="11">
        <v>6036</v>
      </c>
      <c r="BL29" s="11">
        <v>2786</v>
      </c>
      <c r="BM29" s="12">
        <f t="shared" si="35"/>
        <v>8822</v>
      </c>
      <c r="BN29" s="11">
        <v>1509</v>
      </c>
      <c r="BO29" s="11">
        <v>910</v>
      </c>
      <c r="BP29" s="12">
        <f t="shared" si="36"/>
        <v>2419</v>
      </c>
      <c r="BQ29" s="11">
        <v>191</v>
      </c>
      <c r="BR29" s="11">
        <v>110</v>
      </c>
      <c r="BS29" s="12">
        <f t="shared" si="37"/>
        <v>301</v>
      </c>
      <c r="BT29" s="9">
        <f t="shared" si="38"/>
        <v>1700</v>
      </c>
      <c r="BU29" s="9">
        <f t="shared" si="38"/>
        <v>1020</v>
      </c>
      <c r="BV29" s="12">
        <f t="shared" si="67"/>
        <v>2720</v>
      </c>
      <c r="BW29" s="33">
        <f t="shared" si="68"/>
        <v>28.164347249834325</v>
      </c>
      <c r="BX29" s="33">
        <f t="shared" si="68"/>
        <v>36.611629576453694</v>
      </c>
      <c r="BY29" s="33">
        <f t="shared" si="68"/>
        <v>30.832010881886195</v>
      </c>
      <c r="BZ29" s="12">
        <f t="shared" si="39"/>
        <v>113820</v>
      </c>
      <c r="CA29" s="12">
        <f t="shared" si="39"/>
        <v>89396</v>
      </c>
      <c r="CB29" s="12">
        <f t="shared" si="40"/>
        <v>203216</v>
      </c>
      <c r="CC29" s="12">
        <f t="shared" si="41"/>
        <v>75810</v>
      </c>
      <c r="CD29" s="12">
        <f t="shared" si="41"/>
        <v>63314</v>
      </c>
      <c r="CE29" s="12">
        <f t="shared" si="42"/>
        <v>139124</v>
      </c>
      <c r="CF29" s="12">
        <f t="shared" si="69"/>
        <v>2613</v>
      </c>
      <c r="CG29" s="12">
        <f t="shared" si="69"/>
        <v>1804</v>
      </c>
      <c r="CH29" s="12">
        <f t="shared" si="43"/>
        <v>4417</v>
      </c>
      <c r="CI29" s="9">
        <f t="shared" si="44"/>
        <v>78423</v>
      </c>
      <c r="CJ29" s="9">
        <f t="shared" si="44"/>
        <v>65118</v>
      </c>
      <c r="CK29" s="12">
        <f t="shared" si="70"/>
        <v>143541</v>
      </c>
      <c r="CL29" s="33">
        <f t="shared" si="71"/>
        <v>68.90089615181866</v>
      </c>
      <c r="CM29" s="33">
        <f t="shared" si="71"/>
        <v>72.84218533267708</v>
      </c>
      <c r="CN29" s="33">
        <f t="shared" si="71"/>
        <v>70.63469411857334</v>
      </c>
      <c r="CO29" s="11">
        <v>52565</v>
      </c>
      <c r="CP29" s="11">
        <v>36975</v>
      </c>
      <c r="CQ29" s="12">
        <f t="shared" si="45"/>
        <v>89540</v>
      </c>
      <c r="CR29" s="11">
        <v>39703</v>
      </c>
      <c r="CS29" s="11">
        <v>28669</v>
      </c>
      <c r="CT29" s="12">
        <f t="shared" si="46"/>
        <v>68372</v>
      </c>
      <c r="CU29" s="11">
        <v>900</v>
      </c>
      <c r="CV29" s="11">
        <v>588</v>
      </c>
      <c r="CW29" s="12">
        <f t="shared" si="47"/>
        <v>1488</v>
      </c>
      <c r="CX29" s="9">
        <f t="shared" si="48"/>
        <v>40603</v>
      </c>
      <c r="CY29" s="9">
        <f t="shared" si="48"/>
        <v>29257</v>
      </c>
      <c r="CZ29" s="12">
        <f t="shared" si="72"/>
        <v>69860</v>
      </c>
      <c r="DA29" s="33">
        <f t="shared" si="73"/>
        <v>77.24341291734044</v>
      </c>
      <c r="DB29" s="33">
        <f t="shared" si="73"/>
        <v>79.1264367816092</v>
      </c>
      <c r="DC29" s="33">
        <f t="shared" si="73"/>
        <v>78.02099620281439</v>
      </c>
      <c r="DD29" s="11">
        <v>1341</v>
      </c>
      <c r="DE29" s="11">
        <v>513</v>
      </c>
      <c r="DF29" s="12">
        <f t="shared" si="49"/>
        <v>1854</v>
      </c>
      <c r="DG29" s="11">
        <v>375</v>
      </c>
      <c r="DH29" s="11">
        <v>180</v>
      </c>
      <c r="DI29" s="12">
        <f t="shared" si="50"/>
        <v>555</v>
      </c>
      <c r="DJ29" s="11">
        <v>44</v>
      </c>
      <c r="DK29" s="11">
        <v>21</v>
      </c>
      <c r="DL29" s="8">
        <f t="shared" si="74"/>
        <v>65</v>
      </c>
      <c r="DM29" s="9">
        <f t="shared" si="51"/>
        <v>419</v>
      </c>
      <c r="DN29" s="9">
        <f t="shared" si="51"/>
        <v>201</v>
      </c>
      <c r="DO29" s="12">
        <f t="shared" si="75"/>
        <v>620</v>
      </c>
      <c r="DP29" s="33">
        <f t="shared" si="76"/>
        <v>31.245339299030572</v>
      </c>
      <c r="DQ29" s="33">
        <f t="shared" si="76"/>
        <v>39.1812865497076</v>
      </c>
      <c r="DR29" s="33">
        <f t="shared" si="76"/>
        <v>33.441208198489754</v>
      </c>
      <c r="DS29" s="12">
        <f t="shared" si="52"/>
        <v>53906</v>
      </c>
      <c r="DT29" s="12">
        <f t="shared" si="52"/>
        <v>37488</v>
      </c>
      <c r="DU29" s="12">
        <f t="shared" si="53"/>
        <v>91394</v>
      </c>
      <c r="DV29" s="12">
        <f t="shared" si="54"/>
        <v>40078</v>
      </c>
      <c r="DW29" s="12">
        <f t="shared" si="54"/>
        <v>28849</v>
      </c>
      <c r="DX29" s="12">
        <f t="shared" si="55"/>
        <v>68927</v>
      </c>
      <c r="DY29" s="12">
        <f t="shared" si="77"/>
        <v>944</v>
      </c>
      <c r="DZ29" s="12">
        <f t="shared" si="77"/>
        <v>609</v>
      </c>
      <c r="EA29" s="12">
        <f t="shared" si="56"/>
        <v>1553</v>
      </c>
      <c r="EB29" s="9">
        <f t="shared" si="57"/>
        <v>41022</v>
      </c>
      <c r="EC29" s="9">
        <f t="shared" si="57"/>
        <v>29458</v>
      </c>
      <c r="ED29" s="12">
        <f t="shared" si="78"/>
        <v>70480</v>
      </c>
      <c r="EE29" s="33">
        <f t="shared" si="79"/>
        <v>76.09913553222276</v>
      </c>
      <c r="EF29" s="33">
        <f t="shared" si="79"/>
        <v>78.57981220657277</v>
      </c>
      <c r="EG29" s="33">
        <f t="shared" si="79"/>
        <v>77.11665973696304</v>
      </c>
      <c r="EH29" s="24">
        <f t="shared" si="80"/>
        <v>1161234</v>
      </c>
      <c r="EI29" s="63">
        <v>730414</v>
      </c>
      <c r="EJ29" s="63">
        <v>295495</v>
      </c>
      <c r="EK29" s="63">
        <v>135325</v>
      </c>
      <c r="EL29" s="64">
        <f t="shared" si="58"/>
        <v>62.89981175198108</v>
      </c>
      <c r="EM29" s="64">
        <f t="shared" si="58"/>
        <v>25.44663693966935</v>
      </c>
      <c r="EN29" s="64">
        <f t="shared" si="58"/>
        <v>11.653551308349567</v>
      </c>
      <c r="EO29" s="24">
        <f t="shared" si="81"/>
        <v>143541</v>
      </c>
      <c r="EP29" s="63">
        <v>81733</v>
      </c>
      <c r="EQ29" s="63">
        <v>41140</v>
      </c>
      <c r="ER29" s="63">
        <v>20668</v>
      </c>
      <c r="ES29" s="64">
        <f t="shared" si="84"/>
        <v>56.940525703457546</v>
      </c>
      <c r="ET29" s="64">
        <f t="shared" si="91"/>
        <v>28.660800746824947</v>
      </c>
      <c r="EU29" s="64">
        <f t="shared" si="92"/>
        <v>14.398673549717502</v>
      </c>
      <c r="EV29" s="24">
        <f t="shared" si="82"/>
        <v>70480</v>
      </c>
      <c r="EW29" s="63">
        <v>39894</v>
      </c>
      <c r="EX29" s="63">
        <v>21759</v>
      </c>
      <c r="EY29" s="63">
        <v>8827</v>
      </c>
      <c r="EZ29" s="64">
        <f t="shared" si="88"/>
        <v>56.60329171396141</v>
      </c>
      <c r="FA29" s="64">
        <f t="shared" si="89"/>
        <v>30.872587968217935</v>
      </c>
      <c r="FB29" s="64">
        <f t="shared" si="90"/>
        <v>12.524120317820659</v>
      </c>
    </row>
    <row r="30" spans="1:158" ht="29.25" customHeight="1">
      <c r="A30" s="4">
        <v>21</v>
      </c>
      <c r="B30" s="6" t="s">
        <v>29</v>
      </c>
      <c r="C30" s="9">
        <v>433359</v>
      </c>
      <c r="D30" s="9">
        <v>303149</v>
      </c>
      <c r="E30" s="18">
        <f t="shared" si="86"/>
        <v>736508</v>
      </c>
      <c r="F30" s="9">
        <v>202082</v>
      </c>
      <c r="G30" s="9">
        <v>152455</v>
      </c>
      <c r="H30" s="10">
        <f t="shared" si="21"/>
        <v>354537</v>
      </c>
      <c r="I30" s="11">
        <v>51362</v>
      </c>
      <c r="J30" s="11">
        <v>39066</v>
      </c>
      <c r="K30" s="13">
        <f t="shared" si="83"/>
        <v>90428</v>
      </c>
      <c r="L30" s="9">
        <f t="shared" si="22"/>
        <v>253444</v>
      </c>
      <c r="M30" s="9">
        <f t="shared" si="22"/>
        <v>191521</v>
      </c>
      <c r="N30" s="9">
        <f t="shared" si="22"/>
        <v>444965</v>
      </c>
      <c r="O30" s="33">
        <f t="shared" si="20"/>
        <v>58.48361289369783</v>
      </c>
      <c r="P30" s="33">
        <f t="shared" si="20"/>
        <v>63.177183497224135</v>
      </c>
      <c r="Q30" s="33">
        <f t="shared" si="20"/>
        <v>60.415501257284376</v>
      </c>
      <c r="R30" s="9">
        <v>77896</v>
      </c>
      <c r="S30" s="9">
        <v>45225</v>
      </c>
      <c r="T30" s="10">
        <f t="shared" si="59"/>
        <v>123121</v>
      </c>
      <c r="U30" s="9">
        <v>15461</v>
      </c>
      <c r="V30" s="9">
        <v>8961</v>
      </c>
      <c r="W30" s="10">
        <f t="shared" si="23"/>
        <v>24422</v>
      </c>
      <c r="X30" s="11">
        <v>9435</v>
      </c>
      <c r="Y30" s="11">
        <v>6272</v>
      </c>
      <c r="Z30" s="12">
        <f t="shared" si="24"/>
        <v>15707</v>
      </c>
      <c r="AA30" s="9">
        <f t="shared" si="25"/>
        <v>24896</v>
      </c>
      <c r="AB30" s="9">
        <f t="shared" si="25"/>
        <v>15233</v>
      </c>
      <c r="AC30" s="12">
        <f t="shared" si="60"/>
        <v>40129</v>
      </c>
      <c r="AD30" s="33">
        <f t="shared" si="61"/>
        <v>31.960562801684294</v>
      </c>
      <c r="AE30" s="33">
        <f t="shared" si="61"/>
        <v>33.68269762299613</v>
      </c>
      <c r="AF30" s="33">
        <f t="shared" si="61"/>
        <v>32.59314008170824</v>
      </c>
      <c r="AG30" s="12">
        <f t="shared" si="26"/>
        <v>511255</v>
      </c>
      <c r="AH30" s="12">
        <f t="shared" si="26"/>
        <v>348374</v>
      </c>
      <c r="AI30" s="12">
        <f t="shared" si="27"/>
        <v>859629</v>
      </c>
      <c r="AJ30" s="12">
        <f t="shared" si="28"/>
        <v>217543</v>
      </c>
      <c r="AK30" s="12">
        <f t="shared" si="28"/>
        <v>161416</v>
      </c>
      <c r="AL30" s="12">
        <f t="shared" si="29"/>
        <v>378959</v>
      </c>
      <c r="AM30" s="12">
        <f t="shared" si="62"/>
        <v>60797</v>
      </c>
      <c r="AN30" s="12">
        <f t="shared" si="62"/>
        <v>45338</v>
      </c>
      <c r="AO30" s="12">
        <f t="shared" si="30"/>
        <v>106135</v>
      </c>
      <c r="AP30" s="9">
        <f t="shared" si="31"/>
        <v>278340</v>
      </c>
      <c r="AQ30" s="9">
        <f t="shared" si="31"/>
        <v>206754</v>
      </c>
      <c r="AR30" s="12">
        <f t="shared" si="63"/>
        <v>485094</v>
      </c>
      <c r="AS30" s="33">
        <f t="shared" si="64"/>
        <v>54.442499339859765</v>
      </c>
      <c r="AT30" s="33">
        <f t="shared" si="64"/>
        <v>59.34828661151521</v>
      </c>
      <c r="AU30" s="33">
        <f t="shared" si="64"/>
        <v>56.430622978052156</v>
      </c>
      <c r="AV30" s="11">
        <v>71794</v>
      </c>
      <c r="AW30" s="11">
        <v>44121</v>
      </c>
      <c r="AX30" s="12">
        <f t="shared" si="32"/>
        <v>115915</v>
      </c>
      <c r="AY30" s="11">
        <v>28898</v>
      </c>
      <c r="AZ30" s="11">
        <v>19021</v>
      </c>
      <c r="BA30" s="12">
        <f t="shared" si="33"/>
        <v>47919</v>
      </c>
      <c r="BB30" s="11">
        <v>8538</v>
      </c>
      <c r="BC30" s="11">
        <v>5671</v>
      </c>
      <c r="BD30" s="12">
        <f t="shared" si="87"/>
        <v>14209</v>
      </c>
      <c r="BE30" s="9">
        <f t="shared" si="34"/>
        <v>37436</v>
      </c>
      <c r="BF30" s="9">
        <f t="shared" si="34"/>
        <v>24692</v>
      </c>
      <c r="BG30" s="12">
        <f t="shared" si="65"/>
        <v>62128</v>
      </c>
      <c r="BH30" s="33">
        <f t="shared" si="66"/>
        <v>52.14363317268853</v>
      </c>
      <c r="BI30" s="33">
        <f t="shared" si="66"/>
        <v>55.96428004804969</v>
      </c>
      <c r="BJ30" s="33">
        <f t="shared" si="66"/>
        <v>53.59789500927403</v>
      </c>
      <c r="BK30" s="11">
        <v>16300</v>
      </c>
      <c r="BL30" s="11">
        <v>9280</v>
      </c>
      <c r="BM30" s="12">
        <f t="shared" si="35"/>
        <v>25580</v>
      </c>
      <c r="BN30" s="11">
        <v>3127</v>
      </c>
      <c r="BO30" s="11">
        <v>1636</v>
      </c>
      <c r="BP30" s="12">
        <f t="shared" si="36"/>
        <v>4763</v>
      </c>
      <c r="BQ30" s="11">
        <v>1906</v>
      </c>
      <c r="BR30" s="11">
        <v>1325</v>
      </c>
      <c r="BS30" s="12">
        <f t="shared" si="37"/>
        <v>3231</v>
      </c>
      <c r="BT30" s="9">
        <f t="shared" si="38"/>
        <v>5033</v>
      </c>
      <c r="BU30" s="9">
        <f t="shared" si="38"/>
        <v>2961</v>
      </c>
      <c r="BV30" s="12">
        <f t="shared" si="67"/>
        <v>7994</v>
      </c>
      <c r="BW30" s="33">
        <f t="shared" si="68"/>
        <v>30.87730061349693</v>
      </c>
      <c r="BX30" s="33">
        <f t="shared" si="68"/>
        <v>31.907327586206897</v>
      </c>
      <c r="BY30" s="33">
        <f t="shared" si="68"/>
        <v>31.250977326035965</v>
      </c>
      <c r="BZ30" s="12">
        <f t="shared" si="39"/>
        <v>88094</v>
      </c>
      <c r="CA30" s="12">
        <f t="shared" si="39"/>
        <v>53401</v>
      </c>
      <c r="CB30" s="12">
        <f t="shared" si="40"/>
        <v>141495</v>
      </c>
      <c r="CC30" s="12">
        <f t="shared" si="41"/>
        <v>32025</v>
      </c>
      <c r="CD30" s="12">
        <f t="shared" si="41"/>
        <v>20657</v>
      </c>
      <c r="CE30" s="12">
        <f t="shared" si="42"/>
        <v>52682</v>
      </c>
      <c r="CF30" s="12">
        <f t="shared" si="69"/>
        <v>10444</v>
      </c>
      <c r="CG30" s="12">
        <f t="shared" si="69"/>
        <v>6996</v>
      </c>
      <c r="CH30" s="12">
        <f t="shared" si="43"/>
        <v>17440</v>
      </c>
      <c r="CI30" s="9">
        <f t="shared" si="44"/>
        <v>42469</v>
      </c>
      <c r="CJ30" s="9">
        <f t="shared" si="44"/>
        <v>27653</v>
      </c>
      <c r="CK30" s="12">
        <f t="shared" si="70"/>
        <v>70122</v>
      </c>
      <c r="CL30" s="33">
        <f t="shared" si="71"/>
        <v>48.208731582173584</v>
      </c>
      <c r="CM30" s="33">
        <f t="shared" si="71"/>
        <v>51.783674463025044</v>
      </c>
      <c r="CN30" s="33">
        <f t="shared" si="71"/>
        <v>49.55793490936075</v>
      </c>
      <c r="CO30" s="11">
        <v>54702</v>
      </c>
      <c r="CP30" s="11">
        <v>39554</v>
      </c>
      <c r="CQ30" s="12">
        <f t="shared" si="45"/>
        <v>94256</v>
      </c>
      <c r="CR30" s="11">
        <v>21069</v>
      </c>
      <c r="CS30" s="11">
        <v>13991</v>
      </c>
      <c r="CT30" s="12">
        <f t="shared" si="46"/>
        <v>35060</v>
      </c>
      <c r="CU30" s="11">
        <v>6179</v>
      </c>
      <c r="CV30" s="11">
        <v>4748</v>
      </c>
      <c r="CW30" s="12">
        <f t="shared" si="47"/>
        <v>10927</v>
      </c>
      <c r="CX30" s="9">
        <f t="shared" si="48"/>
        <v>27248</v>
      </c>
      <c r="CY30" s="9">
        <f t="shared" si="48"/>
        <v>18739</v>
      </c>
      <c r="CZ30" s="12">
        <f t="shared" si="72"/>
        <v>45987</v>
      </c>
      <c r="DA30" s="33">
        <f t="shared" si="73"/>
        <v>49.811707067383274</v>
      </c>
      <c r="DB30" s="33">
        <f t="shared" si="73"/>
        <v>47.375739495373416</v>
      </c>
      <c r="DC30" s="33">
        <f t="shared" si="73"/>
        <v>48.789466983534204</v>
      </c>
      <c r="DD30" s="11">
        <v>13478</v>
      </c>
      <c r="DE30" s="11">
        <v>6813</v>
      </c>
      <c r="DF30" s="12">
        <f t="shared" si="49"/>
        <v>20291</v>
      </c>
      <c r="DG30" s="11">
        <v>2220</v>
      </c>
      <c r="DH30" s="11">
        <v>1051</v>
      </c>
      <c r="DI30" s="12">
        <f t="shared" si="50"/>
        <v>3271</v>
      </c>
      <c r="DJ30" s="11">
        <v>1399</v>
      </c>
      <c r="DK30" s="11">
        <v>711</v>
      </c>
      <c r="DL30" s="8">
        <f t="shared" si="74"/>
        <v>2110</v>
      </c>
      <c r="DM30" s="9">
        <f t="shared" si="51"/>
        <v>3619</v>
      </c>
      <c r="DN30" s="9">
        <f t="shared" si="51"/>
        <v>1762</v>
      </c>
      <c r="DO30" s="12">
        <f t="shared" si="75"/>
        <v>5381</v>
      </c>
      <c r="DP30" s="33">
        <f t="shared" si="76"/>
        <v>26.851164861255377</v>
      </c>
      <c r="DQ30" s="33">
        <f t="shared" si="76"/>
        <v>25.86232203141054</v>
      </c>
      <c r="DR30" s="33">
        <f t="shared" si="76"/>
        <v>26.519146419594897</v>
      </c>
      <c r="DS30" s="12">
        <f t="shared" si="52"/>
        <v>68180</v>
      </c>
      <c r="DT30" s="12">
        <f t="shared" si="52"/>
        <v>46367</v>
      </c>
      <c r="DU30" s="12">
        <f t="shared" si="53"/>
        <v>114547</v>
      </c>
      <c r="DV30" s="12">
        <f t="shared" si="54"/>
        <v>23289</v>
      </c>
      <c r="DW30" s="12">
        <f t="shared" si="54"/>
        <v>15042</v>
      </c>
      <c r="DX30" s="12">
        <f t="shared" si="55"/>
        <v>38331</v>
      </c>
      <c r="DY30" s="12">
        <f t="shared" si="77"/>
        <v>7578</v>
      </c>
      <c r="DZ30" s="12">
        <f t="shared" si="77"/>
        <v>5459</v>
      </c>
      <c r="EA30" s="12">
        <f t="shared" si="56"/>
        <v>13037</v>
      </c>
      <c r="EB30" s="9">
        <f t="shared" si="57"/>
        <v>30867</v>
      </c>
      <c r="EC30" s="9">
        <f t="shared" si="57"/>
        <v>20501</v>
      </c>
      <c r="ED30" s="12">
        <f t="shared" si="78"/>
        <v>51368</v>
      </c>
      <c r="EE30" s="33">
        <f t="shared" si="79"/>
        <v>45.27280727486066</v>
      </c>
      <c r="EF30" s="33">
        <f t="shared" si="79"/>
        <v>44.21463540880367</v>
      </c>
      <c r="EG30" s="33">
        <f t="shared" si="79"/>
        <v>44.84447432058457</v>
      </c>
      <c r="EH30" s="24">
        <f t="shared" si="80"/>
        <v>485094</v>
      </c>
      <c r="EI30" s="63">
        <v>153169</v>
      </c>
      <c r="EJ30" s="63">
        <v>149114</v>
      </c>
      <c r="EK30" s="63">
        <v>182811</v>
      </c>
      <c r="EL30" s="64">
        <f t="shared" si="58"/>
        <v>31.575117399926615</v>
      </c>
      <c r="EM30" s="64">
        <f t="shared" si="58"/>
        <v>30.73919693914994</v>
      </c>
      <c r="EN30" s="64">
        <f t="shared" si="58"/>
        <v>37.685685660923454</v>
      </c>
      <c r="EO30" s="24">
        <f t="shared" si="81"/>
        <v>70122</v>
      </c>
      <c r="EP30" s="63">
        <v>17932</v>
      </c>
      <c r="EQ30" s="63">
        <v>22454</v>
      </c>
      <c r="ER30" s="63">
        <v>29736</v>
      </c>
      <c r="ES30" s="64">
        <f t="shared" si="84"/>
        <v>25.572573514731467</v>
      </c>
      <c r="ET30" s="64">
        <f t="shared" si="91"/>
        <v>32.02133424602835</v>
      </c>
      <c r="EU30" s="64">
        <f t="shared" si="92"/>
        <v>42.40609223924018</v>
      </c>
      <c r="EV30" s="24">
        <f t="shared" si="82"/>
        <v>51368</v>
      </c>
      <c r="EW30" s="63">
        <v>8789</v>
      </c>
      <c r="EX30" s="63">
        <v>15991</v>
      </c>
      <c r="EY30" s="63">
        <v>26588</v>
      </c>
      <c r="EZ30" s="64">
        <f t="shared" si="88"/>
        <v>17.109873851425014</v>
      </c>
      <c r="FA30" s="64">
        <f t="shared" si="89"/>
        <v>31.1302756579972</v>
      </c>
      <c r="FB30" s="64">
        <f t="shared" si="90"/>
        <v>51.7598504905778</v>
      </c>
    </row>
    <row r="31" spans="1:158" ht="29.25" customHeight="1">
      <c r="A31" s="4">
        <v>22</v>
      </c>
      <c r="B31" s="6" t="s">
        <v>30</v>
      </c>
      <c r="C31" s="9">
        <v>13940</v>
      </c>
      <c r="D31" s="9">
        <v>13096</v>
      </c>
      <c r="E31" s="18">
        <f t="shared" si="86"/>
        <v>27036</v>
      </c>
      <c r="F31" s="9">
        <v>9339</v>
      </c>
      <c r="G31" s="9">
        <v>7242</v>
      </c>
      <c r="H31" s="10">
        <f t="shared" si="21"/>
        <v>16581</v>
      </c>
      <c r="I31" s="8">
        <v>0</v>
      </c>
      <c r="J31" s="8">
        <v>0</v>
      </c>
      <c r="K31" s="13">
        <f t="shared" si="83"/>
        <v>0</v>
      </c>
      <c r="L31" s="9">
        <f t="shared" si="22"/>
        <v>9339</v>
      </c>
      <c r="M31" s="9">
        <f t="shared" si="22"/>
        <v>7242</v>
      </c>
      <c r="N31" s="9">
        <f t="shared" si="22"/>
        <v>16581</v>
      </c>
      <c r="O31" s="33">
        <f t="shared" si="20"/>
        <v>66.99426111908178</v>
      </c>
      <c r="P31" s="33">
        <f t="shared" si="20"/>
        <v>55.299328039095904</v>
      </c>
      <c r="Q31" s="33">
        <f t="shared" si="20"/>
        <v>61.329338659565025</v>
      </c>
      <c r="R31" s="9">
        <v>0</v>
      </c>
      <c r="S31" s="9">
        <v>0</v>
      </c>
      <c r="T31" s="10">
        <f t="shared" si="59"/>
        <v>0</v>
      </c>
      <c r="U31" s="9">
        <v>0</v>
      </c>
      <c r="V31" s="9">
        <v>0</v>
      </c>
      <c r="W31" s="10">
        <f t="shared" si="23"/>
        <v>0</v>
      </c>
      <c r="X31" s="11">
        <v>0</v>
      </c>
      <c r="Y31" s="11">
        <v>0</v>
      </c>
      <c r="Z31" s="12">
        <f t="shared" si="24"/>
        <v>0</v>
      </c>
      <c r="AA31" s="9">
        <f t="shared" si="25"/>
        <v>0</v>
      </c>
      <c r="AB31" s="9">
        <f t="shared" si="25"/>
        <v>0</v>
      </c>
      <c r="AC31" s="12">
        <f t="shared" si="60"/>
        <v>0</v>
      </c>
      <c r="AD31" s="33">
        <f t="shared" si="61"/>
      </c>
      <c r="AE31" s="33">
        <f t="shared" si="61"/>
      </c>
      <c r="AF31" s="33">
        <f t="shared" si="61"/>
      </c>
      <c r="AG31" s="12">
        <f t="shared" si="26"/>
        <v>13940</v>
      </c>
      <c r="AH31" s="12">
        <f t="shared" si="26"/>
        <v>13096</v>
      </c>
      <c r="AI31" s="12">
        <f t="shared" si="27"/>
        <v>27036</v>
      </c>
      <c r="AJ31" s="12">
        <f t="shared" si="28"/>
        <v>9339</v>
      </c>
      <c r="AK31" s="12">
        <f t="shared" si="28"/>
        <v>7242</v>
      </c>
      <c r="AL31" s="12">
        <f t="shared" si="29"/>
        <v>16581</v>
      </c>
      <c r="AM31" s="12">
        <f t="shared" si="62"/>
        <v>0</v>
      </c>
      <c r="AN31" s="12">
        <f t="shared" si="62"/>
        <v>0</v>
      </c>
      <c r="AO31" s="12">
        <f t="shared" si="30"/>
        <v>0</v>
      </c>
      <c r="AP31" s="9">
        <f t="shared" si="31"/>
        <v>9339</v>
      </c>
      <c r="AQ31" s="9">
        <f t="shared" si="31"/>
        <v>7242</v>
      </c>
      <c r="AR31" s="12">
        <f t="shared" si="63"/>
        <v>16581</v>
      </c>
      <c r="AS31" s="33">
        <f t="shared" si="64"/>
        <v>66.99426111908178</v>
      </c>
      <c r="AT31" s="33">
        <f t="shared" si="64"/>
        <v>55.299328039095904</v>
      </c>
      <c r="AU31" s="33">
        <f t="shared" si="64"/>
        <v>61.329338659565025</v>
      </c>
      <c r="AV31" s="11">
        <v>401</v>
      </c>
      <c r="AW31" s="11">
        <v>463</v>
      </c>
      <c r="AX31" s="12">
        <f>AV31+AW31</f>
        <v>864</v>
      </c>
      <c r="AY31" s="11">
        <v>256</v>
      </c>
      <c r="AZ31" s="11">
        <v>206</v>
      </c>
      <c r="BA31" s="12">
        <f>AY31+AZ31</f>
        <v>462</v>
      </c>
      <c r="BB31" s="8">
        <v>0</v>
      </c>
      <c r="BC31" s="8">
        <v>0</v>
      </c>
      <c r="BD31" s="12">
        <f t="shared" si="87"/>
        <v>0</v>
      </c>
      <c r="BE31" s="9">
        <f t="shared" si="34"/>
        <v>256</v>
      </c>
      <c r="BF31" s="9">
        <f t="shared" si="34"/>
        <v>206</v>
      </c>
      <c r="BG31" s="12">
        <f t="shared" si="65"/>
        <v>462</v>
      </c>
      <c r="BH31" s="33">
        <f t="shared" si="66"/>
        <v>63.84039900249376</v>
      </c>
      <c r="BI31" s="33">
        <f t="shared" si="66"/>
        <v>44.49244060475162</v>
      </c>
      <c r="BJ31" s="33">
        <f t="shared" si="66"/>
        <v>53.47222222222222</v>
      </c>
      <c r="BK31" s="11">
        <v>0</v>
      </c>
      <c r="BL31" s="11">
        <v>0</v>
      </c>
      <c r="BM31" s="12">
        <f t="shared" si="35"/>
        <v>0</v>
      </c>
      <c r="BN31" s="11">
        <v>0</v>
      </c>
      <c r="BO31" s="11">
        <v>0</v>
      </c>
      <c r="BP31" s="12">
        <f t="shared" si="36"/>
        <v>0</v>
      </c>
      <c r="BQ31" s="11">
        <v>0</v>
      </c>
      <c r="BR31" s="11">
        <v>0</v>
      </c>
      <c r="BS31" s="12">
        <f t="shared" si="37"/>
        <v>0</v>
      </c>
      <c r="BT31" s="9">
        <f t="shared" si="38"/>
        <v>0</v>
      </c>
      <c r="BU31" s="9">
        <f t="shared" si="38"/>
        <v>0</v>
      </c>
      <c r="BV31" s="12">
        <f t="shared" si="67"/>
        <v>0</v>
      </c>
      <c r="BW31" s="33">
        <f t="shared" si="68"/>
      </c>
      <c r="BX31" s="33">
        <f t="shared" si="68"/>
      </c>
      <c r="BY31" s="33">
        <f t="shared" si="68"/>
      </c>
      <c r="BZ31" s="12">
        <f t="shared" si="39"/>
        <v>401</v>
      </c>
      <c r="CA31" s="12">
        <f t="shared" si="39"/>
        <v>463</v>
      </c>
      <c r="CB31" s="12">
        <f t="shared" si="40"/>
        <v>864</v>
      </c>
      <c r="CC31" s="12">
        <f t="shared" si="41"/>
        <v>256</v>
      </c>
      <c r="CD31" s="12">
        <f t="shared" si="41"/>
        <v>206</v>
      </c>
      <c r="CE31" s="12">
        <f t="shared" si="42"/>
        <v>462</v>
      </c>
      <c r="CF31" s="12">
        <f t="shared" si="69"/>
        <v>0</v>
      </c>
      <c r="CG31" s="12">
        <f t="shared" si="69"/>
        <v>0</v>
      </c>
      <c r="CH31" s="12">
        <f t="shared" si="43"/>
        <v>0</v>
      </c>
      <c r="CI31" s="9">
        <f t="shared" si="44"/>
        <v>256</v>
      </c>
      <c r="CJ31" s="9">
        <f t="shared" si="44"/>
        <v>206</v>
      </c>
      <c r="CK31" s="12">
        <f t="shared" si="70"/>
        <v>462</v>
      </c>
      <c r="CL31" s="33">
        <f t="shared" si="71"/>
        <v>63.84039900249376</v>
      </c>
      <c r="CM31" s="33">
        <f t="shared" si="71"/>
        <v>44.49244060475162</v>
      </c>
      <c r="CN31" s="33">
        <f t="shared" si="71"/>
        <v>53.47222222222222</v>
      </c>
      <c r="CO31" s="11">
        <v>4803</v>
      </c>
      <c r="CP31" s="11">
        <v>4751</v>
      </c>
      <c r="CQ31" s="12">
        <f t="shared" si="45"/>
        <v>9554</v>
      </c>
      <c r="CR31" s="11">
        <v>3582</v>
      </c>
      <c r="CS31" s="11">
        <v>3117</v>
      </c>
      <c r="CT31" s="12">
        <f t="shared" si="46"/>
        <v>6699</v>
      </c>
      <c r="CU31" s="8">
        <v>0</v>
      </c>
      <c r="CV31" s="8">
        <v>0</v>
      </c>
      <c r="CW31" s="12">
        <f t="shared" si="47"/>
        <v>0</v>
      </c>
      <c r="CX31" s="9">
        <f t="shared" si="48"/>
        <v>3582</v>
      </c>
      <c r="CY31" s="9">
        <f t="shared" si="48"/>
        <v>3117</v>
      </c>
      <c r="CZ31" s="12">
        <f t="shared" si="72"/>
        <v>6699</v>
      </c>
      <c r="DA31" s="33">
        <f t="shared" si="73"/>
        <v>74.578388507183</v>
      </c>
      <c r="DB31" s="33">
        <f t="shared" si="73"/>
        <v>65.60724058093032</v>
      </c>
      <c r="DC31" s="33">
        <f t="shared" si="73"/>
        <v>70.11722838601632</v>
      </c>
      <c r="DD31" s="11">
        <v>0</v>
      </c>
      <c r="DE31" s="11">
        <v>0</v>
      </c>
      <c r="DF31" s="12">
        <f t="shared" si="49"/>
        <v>0</v>
      </c>
      <c r="DG31" s="11">
        <v>0</v>
      </c>
      <c r="DH31" s="11">
        <v>0</v>
      </c>
      <c r="DI31" s="12">
        <f t="shared" si="50"/>
        <v>0</v>
      </c>
      <c r="DJ31" s="8">
        <v>0</v>
      </c>
      <c r="DK31" s="8">
        <v>0</v>
      </c>
      <c r="DL31" s="8">
        <f t="shared" si="74"/>
        <v>0</v>
      </c>
      <c r="DM31" s="9">
        <f t="shared" si="51"/>
        <v>0</v>
      </c>
      <c r="DN31" s="9">
        <f t="shared" si="51"/>
        <v>0</v>
      </c>
      <c r="DO31" s="12">
        <f t="shared" si="75"/>
        <v>0</v>
      </c>
      <c r="DP31" s="33">
        <f t="shared" si="76"/>
      </c>
      <c r="DQ31" s="33">
        <f t="shared" si="76"/>
      </c>
      <c r="DR31" s="33">
        <f t="shared" si="76"/>
      </c>
      <c r="DS31" s="12">
        <f t="shared" si="52"/>
        <v>4803</v>
      </c>
      <c r="DT31" s="12">
        <f t="shared" si="52"/>
        <v>4751</v>
      </c>
      <c r="DU31" s="12">
        <f t="shared" si="53"/>
        <v>9554</v>
      </c>
      <c r="DV31" s="12">
        <f t="shared" si="54"/>
        <v>3582</v>
      </c>
      <c r="DW31" s="12">
        <f t="shared" si="54"/>
        <v>3117</v>
      </c>
      <c r="DX31" s="12">
        <f t="shared" si="55"/>
        <v>6699</v>
      </c>
      <c r="DY31" s="12">
        <f t="shared" si="77"/>
        <v>0</v>
      </c>
      <c r="DZ31" s="12">
        <f t="shared" si="77"/>
        <v>0</v>
      </c>
      <c r="EA31" s="12">
        <f t="shared" si="56"/>
        <v>0</v>
      </c>
      <c r="EB31" s="9">
        <f t="shared" si="57"/>
        <v>3582</v>
      </c>
      <c r="EC31" s="9">
        <f t="shared" si="57"/>
        <v>3117</v>
      </c>
      <c r="ED31" s="12">
        <f t="shared" si="78"/>
        <v>6699</v>
      </c>
      <c r="EE31" s="33">
        <f t="shared" si="79"/>
        <v>74.578388507183</v>
      </c>
      <c r="EF31" s="33">
        <f t="shared" si="79"/>
        <v>65.60724058093032</v>
      </c>
      <c r="EG31" s="33">
        <f t="shared" si="79"/>
        <v>70.11722838601632</v>
      </c>
      <c r="EH31" s="24">
        <f t="shared" si="80"/>
        <v>16581</v>
      </c>
      <c r="EI31" s="63">
        <v>1600</v>
      </c>
      <c r="EJ31" s="63">
        <v>3887</v>
      </c>
      <c r="EK31" s="63">
        <v>11094</v>
      </c>
      <c r="EL31" s="64">
        <f t="shared" si="58"/>
        <v>9.649598938544116</v>
      </c>
      <c r="EM31" s="64">
        <f t="shared" si="58"/>
        <v>23.442494421325613</v>
      </c>
      <c r="EN31" s="64">
        <f t="shared" si="58"/>
        <v>66.90790664013026</v>
      </c>
      <c r="EO31" s="24">
        <f t="shared" si="81"/>
        <v>462</v>
      </c>
      <c r="EP31" s="63">
        <v>58</v>
      </c>
      <c r="EQ31" s="63">
        <v>86</v>
      </c>
      <c r="ER31" s="63">
        <v>318</v>
      </c>
      <c r="ES31" s="64">
        <f t="shared" si="84"/>
        <v>12.554112554112553</v>
      </c>
      <c r="ET31" s="64">
        <f t="shared" si="91"/>
        <v>18.614718614718615</v>
      </c>
      <c r="EU31" s="64">
        <f t="shared" si="92"/>
        <v>68.83116883116882</v>
      </c>
      <c r="EV31" s="24">
        <f t="shared" si="82"/>
        <v>6699</v>
      </c>
      <c r="EW31" s="63">
        <v>496</v>
      </c>
      <c r="EX31" s="63">
        <v>1712</v>
      </c>
      <c r="EY31" s="63">
        <v>4491</v>
      </c>
      <c r="EZ31" s="64">
        <f t="shared" si="88"/>
        <v>7.404090162710853</v>
      </c>
      <c r="FA31" s="64">
        <f t="shared" si="89"/>
        <v>25.55605314226004</v>
      </c>
      <c r="FB31" s="64">
        <f t="shared" si="90"/>
        <v>67.03985669502912</v>
      </c>
    </row>
    <row r="32" spans="1:158" ht="29.25" customHeight="1">
      <c r="A32" s="4">
        <v>23</v>
      </c>
      <c r="B32" s="5" t="s">
        <v>31</v>
      </c>
      <c r="C32" s="9">
        <v>7077</v>
      </c>
      <c r="D32" s="9">
        <v>7872</v>
      </c>
      <c r="E32" s="18">
        <f t="shared" si="86"/>
        <v>14949</v>
      </c>
      <c r="F32" s="9">
        <v>5416</v>
      </c>
      <c r="G32" s="9">
        <v>5576</v>
      </c>
      <c r="H32" s="10">
        <f t="shared" si="21"/>
        <v>10992</v>
      </c>
      <c r="I32" s="8">
        <v>0</v>
      </c>
      <c r="J32" s="8">
        <v>0</v>
      </c>
      <c r="K32" s="13">
        <f t="shared" si="83"/>
        <v>0</v>
      </c>
      <c r="L32" s="9">
        <f t="shared" si="22"/>
        <v>5416</v>
      </c>
      <c r="M32" s="9">
        <f t="shared" si="22"/>
        <v>5576</v>
      </c>
      <c r="N32" s="9">
        <f t="shared" si="22"/>
        <v>10992</v>
      </c>
      <c r="O32" s="33">
        <f t="shared" si="20"/>
        <v>76.52960293909848</v>
      </c>
      <c r="P32" s="33">
        <f t="shared" si="20"/>
        <v>70.83333333333334</v>
      </c>
      <c r="Q32" s="33">
        <f t="shared" si="20"/>
        <v>73.5300020068232</v>
      </c>
      <c r="R32" s="9">
        <v>10010</v>
      </c>
      <c r="S32" s="9">
        <v>11194</v>
      </c>
      <c r="T32" s="10">
        <f t="shared" si="59"/>
        <v>21204</v>
      </c>
      <c r="U32" s="9">
        <v>2510</v>
      </c>
      <c r="V32" s="9">
        <v>2788</v>
      </c>
      <c r="W32" s="10">
        <f t="shared" si="23"/>
        <v>5298</v>
      </c>
      <c r="X32" s="8">
        <v>0</v>
      </c>
      <c r="Y32" s="8">
        <v>0</v>
      </c>
      <c r="Z32" s="12">
        <f t="shared" si="24"/>
        <v>0</v>
      </c>
      <c r="AA32" s="9">
        <f t="shared" si="25"/>
        <v>2510</v>
      </c>
      <c r="AB32" s="9">
        <f t="shared" si="25"/>
        <v>2788</v>
      </c>
      <c r="AC32" s="12">
        <f t="shared" si="60"/>
        <v>5298</v>
      </c>
      <c r="AD32" s="33">
        <f t="shared" si="61"/>
        <v>25.074925074925076</v>
      </c>
      <c r="AE32" s="33">
        <f t="shared" si="61"/>
        <v>24.906199749866</v>
      </c>
      <c r="AF32" s="33">
        <f t="shared" si="61"/>
        <v>24.985851726089418</v>
      </c>
      <c r="AG32" s="12">
        <f t="shared" si="26"/>
        <v>17087</v>
      </c>
      <c r="AH32" s="12">
        <f t="shared" si="26"/>
        <v>19066</v>
      </c>
      <c r="AI32" s="12">
        <f t="shared" si="27"/>
        <v>36153</v>
      </c>
      <c r="AJ32" s="12">
        <f t="shared" si="28"/>
        <v>7926</v>
      </c>
      <c r="AK32" s="12">
        <f t="shared" si="28"/>
        <v>8364</v>
      </c>
      <c r="AL32" s="12">
        <f t="shared" si="29"/>
        <v>16290</v>
      </c>
      <c r="AM32" s="12">
        <f t="shared" si="62"/>
        <v>0</v>
      </c>
      <c r="AN32" s="12">
        <f t="shared" si="62"/>
        <v>0</v>
      </c>
      <c r="AO32" s="12">
        <f t="shared" si="30"/>
        <v>0</v>
      </c>
      <c r="AP32" s="9">
        <f t="shared" si="31"/>
        <v>7926</v>
      </c>
      <c r="AQ32" s="9">
        <f t="shared" si="31"/>
        <v>8364</v>
      </c>
      <c r="AR32" s="12">
        <f t="shared" si="63"/>
        <v>16290</v>
      </c>
      <c r="AS32" s="33">
        <f t="shared" si="64"/>
        <v>46.3861415110903</v>
      </c>
      <c r="AT32" s="33">
        <f t="shared" si="64"/>
        <v>43.86866673659918</v>
      </c>
      <c r="AU32" s="33">
        <f t="shared" si="64"/>
        <v>45.05850136918098</v>
      </c>
      <c r="AV32" s="11">
        <v>74</v>
      </c>
      <c r="AW32" s="11">
        <v>58</v>
      </c>
      <c r="AX32" s="12">
        <f t="shared" si="32"/>
        <v>132</v>
      </c>
      <c r="AY32" s="11">
        <v>61</v>
      </c>
      <c r="AZ32" s="11">
        <v>50</v>
      </c>
      <c r="BA32" s="12">
        <f t="shared" si="33"/>
        <v>111</v>
      </c>
      <c r="BB32" s="8">
        <v>0</v>
      </c>
      <c r="BC32" s="8">
        <v>0</v>
      </c>
      <c r="BD32" s="12">
        <f t="shared" si="87"/>
        <v>0</v>
      </c>
      <c r="BE32" s="9">
        <f t="shared" si="34"/>
        <v>61</v>
      </c>
      <c r="BF32" s="9">
        <f t="shared" si="34"/>
        <v>50</v>
      </c>
      <c r="BG32" s="12">
        <f t="shared" si="65"/>
        <v>111</v>
      </c>
      <c r="BH32" s="33">
        <f t="shared" si="66"/>
        <v>82.43243243243244</v>
      </c>
      <c r="BI32" s="33">
        <f t="shared" si="66"/>
        <v>86.20689655172413</v>
      </c>
      <c r="BJ32" s="33">
        <f t="shared" si="66"/>
        <v>84.0909090909091</v>
      </c>
      <c r="BK32" s="11">
        <v>70</v>
      </c>
      <c r="BL32" s="11">
        <v>61</v>
      </c>
      <c r="BM32" s="12">
        <f t="shared" si="35"/>
        <v>131</v>
      </c>
      <c r="BN32" s="11">
        <v>26</v>
      </c>
      <c r="BO32" s="11">
        <v>13</v>
      </c>
      <c r="BP32" s="12">
        <f t="shared" si="36"/>
        <v>39</v>
      </c>
      <c r="BQ32" s="8">
        <v>0</v>
      </c>
      <c r="BR32" s="8">
        <v>0</v>
      </c>
      <c r="BS32" s="12">
        <f t="shared" si="37"/>
        <v>0</v>
      </c>
      <c r="BT32" s="9">
        <f t="shared" si="38"/>
        <v>26</v>
      </c>
      <c r="BU32" s="9">
        <f t="shared" si="38"/>
        <v>13</v>
      </c>
      <c r="BV32" s="12">
        <f t="shared" si="67"/>
        <v>39</v>
      </c>
      <c r="BW32" s="33">
        <f t="shared" si="68"/>
        <v>37.142857142857146</v>
      </c>
      <c r="BX32" s="33">
        <f t="shared" si="68"/>
        <v>21.311475409836063</v>
      </c>
      <c r="BY32" s="33">
        <f t="shared" si="68"/>
        <v>29.770992366412212</v>
      </c>
      <c r="BZ32" s="12">
        <f t="shared" si="39"/>
        <v>144</v>
      </c>
      <c r="CA32" s="12">
        <f t="shared" si="39"/>
        <v>119</v>
      </c>
      <c r="CB32" s="12">
        <f t="shared" si="40"/>
        <v>263</v>
      </c>
      <c r="CC32" s="12">
        <f t="shared" si="41"/>
        <v>87</v>
      </c>
      <c r="CD32" s="12">
        <f t="shared" si="41"/>
        <v>63</v>
      </c>
      <c r="CE32" s="12">
        <f t="shared" si="42"/>
        <v>150</v>
      </c>
      <c r="CF32" s="12">
        <f t="shared" si="69"/>
        <v>0</v>
      </c>
      <c r="CG32" s="12">
        <f t="shared" si="69"/>
        <v>0</v>
      </c>
      <c r="CH32" s="12">
        <f t="shared" si="43"/>
        <v>0</v>
      </c>
      <c r="CI32" s="9">
        <f t="shared" si="44"/>
        <v>87</v>
      </c>
      <c r="CJ32" s="9">
        <f t="shared" si="44"/>
        <v>63</v>
      </c>
      <c r="CK32" s="12">
        <f t="shared" si="70"/>
        <v>150</v>
      </c>
      <c r="CL32" s="33">
        <f t="shared" si="71"/>
        <v>60.416666666666664</v>
      </c>
      <c r="CM32" s="33">
        <f t="shared" si="71"/>
        <v>52.94117647058824</v>
      </c>
      <c r="CN32" s="33">
        <f t="shared" si="71"/>
        <v>57.03422053231939</v>
      </c>
      <c r="CO32" s="11">
        <v>5966</v>
      </c>
      <c r="CP32" s="11">
        <v>6918</v>
      </c>
      <c r="CQ32" s="12">
        <f t="shared" si="45"/>
        <v>12884</v>
      </c>
      <c r="CR32" s="11">
        <v>4459</v>
      </c>
      <c r="CS32" s="11">
        <v>4845</v>
      </c>
      <c r="CT32" s="12">
        <f>CR32+CS32</f>
        <v>9304</v>
      </c>
      <c r="CU32" s="8">
        <v>0</v>
      </c>
      <c r="CV32" s="8">
        <v>0</v>
      </c>
      <c r="CW32" s="12">
        <f t="shared" si="47"/>
        <v>0</v>
      </c>
      <c r="CX32" s="9">
        <f t="shared" si="48"/>
        <v>4459</v>
      </c>
      <c r="CY32" s="9">
        <f t="shared" si="48"/>
        <v>4845</v>
      </c>
      <c r="CZ32" s="12">
        <f t="shared" si="72"/>
        <v>9304</v>
      </c>
      <c r="DA32" s="33">
        <f t="shared" si="73"/>
        <v>74.74019443513241</v>
      </c>
      <c r="DB32" s="33">
        <f t="shared" si="73"/>
        <v>70.03469210754554</v>
      </c>
      <c r="DC32" s="33">
        <f t="shared" si="73"/>
        <v>72.2135982614095</v>
      </c>
      <c r="DD32" s="11">
        <v>9207</v>
      </c>
      <c r="DE32" s="11">
        <v>10522</v>
      </c>
      <c r="DF32" s="12">
        <f t="shared" si="49"/>
        <v>19729</v>
      </c>
      <c r="DG32" s="11">
        <v>2192</v>
      </c>
      <c r="DH32" s="11">
        <v>2592</v>
      </c>
      <c r="DI32" s="12">
        <f t="shared" si="50"/>
        <v>4784</v>
      </c>
      <c r="DJ32" s="8">
        <v>0</v>
      </c>
      <c r="DK32" s="8">
        <v>0</v>
      </c>
      <c r="DL32" s="8">
        <f t="shared" si="74"/>
        <v>0</v>
      </c>
      <c r="DM32" s="9">
        <f t="shared" si="51"/>
        <v>2192</v>
      </c>
      <c r="DN32" s="9">
        <f t="shared" si="51"/>
        <v>2592</v>
      </c>
      <c r="DO32" s="12">
        <f t="shared" si="75"/>
        <v>4784</v>
      </c>
      <c r="DP32" s="33">
        <f t="shared" si="76"/>
        <v>23.80797219506897</v>
      </c>
      <c r="DQ32" s="33">
        <f t="shared" si="76"/>
        <v>24.634099980992207</v>
      </c>
      <c r="DR32" s="33">
        <f t="shared" si="76"/>
        <v>24.248568097724164</v>
      </c>
      <c r="DS32" s="12">
        <f t="shared" si="52"/>
        <v>15173</v>
      </c>
      <c r="DT32" s="12">
        <f t="shared" si="52"/>
        <v>17440</v>
      </c>
      <c r="DU32" s="12">
        <f t="shared" si="53"/>
        <v>32613</v>
      </c>
      <c r="DV32" s="12">
        <f t="shared" si="54"/>
        <v>6651</v>
      </c>
      <c r="DW32" s="12">
        <f t="shared" si="54"/>
        <v>7437</v>
      </c>
      <c r="DX32" s="12">
        <f t="shared" si="55"/>
        <v>14088</v>
      </c>
      <c r="DY32" s="12">
        <f t="shared" si="77"/>
        <v>0</v>
      </c>
      <c r="DZ32" s="12">
        <f t="shared" si="77"/>
        <v>0</v>
      </c>
      <c r="EA32" s="12">
        <f t="shared" si="56"/>
        <v>0</v>
      </c>
      <c r="EB32" s="9">
        <f t="shared" si="57"/>
        <v>6651</v>
      </c>
      <c r="EC32" s="9">
        <f t="shared" si="57"/>
        <v>7437</v>
      </c>
      <c r="ED32" s="12">
        <f t="shared" si="78"/>
        <v>14088</v>
      </c>
      <c r="EE32" s="33">
        <f t="shared" si="79"/>
        <v>43.834442760166084</v>
      </c>
      <c r="EF32" s="33">
        <f t="shared" si="79"/>
        <v>42.643348623853214</v>
      </c>
      <c r="EG32" s="33">
        <f t="shared" si="79"/>
        <v>43.1974979302732</v>
      </c>
      <c r="EH32" s="24">
        <f t="shared" si="80"/>
        <v>16290</v>
      </c>
      <c r="EI32" s="63">
        <v>2685</v>
      </c>
      <c r="EJ32" s="63">
        <v>6238</v>
      </c>
      <c r="EK32" s="63">
        <v>7367</v>
      </c>
      <c r="EL32" s="64">
        <f t="shared" si="58"/>
        <v>16.482504604051563</v>
      </c>
      <c r="EM32" s="64">
        <f t="shared" si="58"/>
        <v>38.29343155310006</v>
      </c>
      <c r="EN32" s="64">
        <f t="shared" si="58"/>
        <v>45.22406384284837</v>
      </c>
      <c r="EO32" s="24">
        <f>CK32</f>
        <v>150</v>
      </c>
      <c r="EP32" s="63">
        <v>32</v>
      </c>
      <c r="EQ32" s="63">
        <v>50</v>
      </c>
      <c r="ER32" s="63">
        <v>68</v>
      </c>
      <c r="ES32" s="64">
        <f t="shared" si="84"/>
        <v>21.333333333333332</v>
      </c>
      <c r="ET32" s="64">
        <f t="shared" si="91"/>
        <v>33.333333333333336</v>
      </c>
      <c r="EU32" s="64">
        <f t="shared" si="92"/>
        <v>45.333333333333336</v>
      </c>
      <c r="EV32" s="24">
        <f>ED32</f>
        <v>14088</v>
      </c>
      <c r="EW32" s="63">
        <v>2171</v>
      </c>
      <c r="EX32" s="63">
        <v>5476</v>
      </c>
      <c r="EY32" s="63">
        <v>6441</v>
      </c>
      <c r="EZ32" s="64">
        <f t="shared" si="88"/>
        <v>15.410278250993754</v>
      </c>
      <c r="FA32" s="64">
        <f t="shared" si="89"/>
        <v>38.86996024985804</v>
      </c>
      <c r="FB32" s="64">
        <f t="shared" si="90"/>
        <v>45.71976149914821</v>
      </c>
    </row>
    <row r="33" spans="1:158" ht="29.25" customHeight="1">
      <c r="A33" s="4">
        <v>24</v>
      </c>
      <c r="B33" s="5" t="s">
        <v>32</v>
      </c>
      <c r="C33" s="9">
        <v>4963</v>
      </c>
      <c r="D33" s="9">
        <v>5126</v>
      </c>
      <c r="E33" s="18">
        <f t="shared" si="86"/>
        <v>10089</v>
      </c>
      <c r="F33" s="9">
        <v>4146</v>
      </c>
      <c r="G33" s="9">
        <v>4010</v>
      </c>
      <c r="H33" s="10">
        <f t="shared" si="21"/>
        <v>8156</v>
      </c>
      <c r="I33" s="8">
        <v>54</v>
      </c>
      <c r="J33" s="8">
        <v>71</v>
      </c>
      <c r="K33" s="13">
        <f t="shared" si="83"/>
        <v>125</v>
      </c>
      <c r="L33" s="9">
        <f t="shared" si="22"/>
        <v>4200</v>
      </c>
      <c r="M33" s="9">
        <f t="shared" si="22"/>
        <v>4081</v>
      </c>
      <c r="N33" s="9">
        <f t="shared" si="22"/>
        <v>8281</v>
      </c>
      <c r="O33" s="33">
        <f t="shared" si="20"/>
        <v>84.6262341325811</v>
      </c>
      <c r="P33" s="33">
        <f t="shared" si="20"/>
        <v>79.6137339055794</v>
      </c>
      <c r="Q33" s="33">
        <f t="shared" si="20"/>
        <v>82.07949251660224</v>
      </c>
      <c r="R33" s="9">
        <v>2287</v>
      </c>
      <c r="S33" s="9">
        <v>2276</v>
      </c>
      <c r="T33" s="10">
        <f t="shared" si="59"/>
        <v>4563</v>
      </c>
      <c r="U33" s="9">
        <v>903</v>
      </c>
      <c r="V33" s="9">
        <v>699</v>
      </c>
      <c r="W33" s="10">
        <f t="shared" si="23"/>
        <v>1602</v>
      </c>
      <c r="X33" s="8">
        <v>29</v>
      </c>
      <c r="Y33" s="8">
        <v>28</v>
      </c>
      <c r="Z33" s="12">
        <f t="shared" si="24"/>
        <v>57</v>
      </c>
      <c r="AA33" s="9">
        <f t="shared" si="25"/>
        <v>932</v>
      </c>
      <c r="AB33" s="9">
        <f t="shared" si="25"/>
        <v>727</v>
      </c>
      <c r="AC33" s="12">
        <f t="shared" si="60"/>
        <v>1659</v>
      </c>
      <c r="AD33" s="33">
        <f t="shared" si="61"/>
        <v>40.752076956711846</v>
      </c>
      <c r="AE33" s="33">
        <f t="shared" si="61"/>
        <v>31.942003514938488</v>
      </c>
      <c r="AF33" s="33">
        <f t="shared" si="61"/>
        <v>36.357659434582516</v>
      </c>
      <c r="AG33" s="12">
        <f t="shared" si="26"/>
        <v>7250</v>
      </c>
      <c r="AH33" s="12">
        <f t="shared" si="26"/>
        <v>7402</v>
      </c>
      <c r="AI33" s="12">
        <f t="shared" si="27"/>
        <v>14652</v>
      </c>
      <c r="AJ33" s="12">
        <f t="shared" si="28"/>
        <v>5049</v>
      </c>
      <c r="AK33" s="12">
        <f t="shared" si="28"/>
        <v>4709</v>
      </c>
      <c r="AL33" s="12">
        <f t="shared" si="29"/>
        <v>9758</v>
      </c>
      <c r="AM33" s="12">
        <f t="shared" si="62"/>
        <v>83</v>
      </c>
      <c r="AN33" s="12">
        <f t="shared" si="62"/>
        <v>99</v>
      </c>
      <c r="AO33" s="12">
        <f t="shared" si="30"/>
        <v>182</v>
      </c>
      <c r="AP33" s="9">
        <f t="shared" si="31"/>
        <v>5132</v>
      </c>
      <c r="AQ33" s="9">
        <f t="shared" si="31"/>
        <v>4808</v>
      </c>
      <c r="AR33" s="12">
        <f t="shared" si="63"/>
        <v>9940</v>
      </c>
      <c r="AS33" s="33">
        <f t="shared" si="64"/>
        <v>70.78620689655173</v>
      </c>
      <c r="AT33" s="33">
        <f t="shared" si="64"/>
        <v>64.95541745474196</v>
      </c>
      <c r="AU33" s="33">
        <f t="shared" si="64"/>
        <v>67.84056784056784</v>
      </c>
      <c r="AV33" s="11">
        <v>23</v>
      </c>
      <c r="AW33" s="11">
        <v>18</v>
      </c>
      <c r="AX33" s="12">
        <f t="shared" si="32"/>
        <v>41</v>
      </c>
      <c r="AY33" s="11">
        <v>21</v>
      </c>
      <c r="AZ33" s="11">
        <v>17</v>
      </c>
      <c r="BA33" s="12">
        <f t="shared" si="33"/>
        <v>38</v>
      </c>
      <c r="BB33" s="8">
        <v>0</v>
      </c>
      <c r="BC33" s="8">
        <v>0</v>
      </c>
      <c r="BD33" s="12">
        <f t="shared" si="87"/>
        <v>0</v>
      </c>
      <c r="BE33" s="9">
        <f t="shared" si="34"/>
        <v>21</v>
      </c>
      <c r="BF33" s="9">
        <f t="shared" si="34"/>
        <v>17</v>
      </c>
      <c r="BG33" s="12">
        <f t="shared" si="65"/>
        <v>38</v>
      </c>
      <c r="BH33" s="33">
        <f t="shared" si="66"/>
        <v>91.30434782608695</v>
      </c>
      <c r="BI33" s="33">
        <f t="shared" si="66"/>
        <v>94.44444444444444</v>
      </c>
      <c r="BJ33" s="33">
        <f t="shared" si="66"/>
        <v>92.6829268292683</v>
      </c>
      <c r="BK33" s="11">
        <v>7</v>
      </c>
      <c r="BL33" s="11">
        <v>8</v>
      </c>
      <c r="BM33" s="12">
        <f t="shared" si="35"/>
        <v>15</v>
      </c>
      <c r="BN33" s="11">
        <v>1</v>
      </c>
      <c r="BO33" s="11">
        <v>3</v>
      </c>
      <c r="BP33" s="12">
        <f t="shared" si="36"/>
        <v>4</v>
      </c>
      <c r="BQ33" s="8">
        <v>0</v>
      </c>
      <c r="BR33" s="8">
        <v>0</v>
      </c>
      <c r="BS33" s="12">
        <f t="shared" si="37"/>
        <v>0</v>
      </c>
      <c r="BT33" s="9">
        <f t="shared" si="38"/>
        <v>1</v>
      </c>
      <c r="BU33" s="9">
        <f t="shared" si="38"/>
        <v>3</v>
      </c>
      <c r="BV33" s="12">
        <f t="shared" si="67"/>
        <v>4</v>
      </c>
      <c r="BW33" s="33">
        <f t="shared" si="68"/>
        <v>14.285714285714285</v>
      </c>
      <c r="BX33" s="33">
        <f t="shared" si="68"/>
        <v>37.5</v>
      </c>
      <c r="BY33" s="33">
        <f t="shared" si="68"/>
        <v>26.666666666666668</v>
      </c>
      <c r="BZ33" s="12">
        <f t="shared" si="39"/>
        <v>30</v>
      </c>
      <c r="CA33" s="12">
        <f t="shared" si="39"/>
        <v>26</v>
      </c>
      <c r="CB33" s="12">
        <f t="shared" si="40"/>
        <v>56</v>
      </c>
      <c r="CC33" s="12">
        <f t="shared" si="41"/>
        <v>22</v>
      </c>
      <c r="CD33" s="12">
        <f t="shared" si="41"/>
        <v>20</v>
      </c>
      <c r="CE33" s="12">
        <f t="shared" si="42"/>
        <v>42</v>
      </c>
      <c r="CF33" s="12">
        <f t="shared" si="69"/>
        <v>0</v>
      </c>
      <c r="CG33" s="12">
        <f t="shared" si="69"/>
        <v>0</v>
      </c>
      <c r="CH33" s="12">
        <f t="shared" si="43"/>
        <v>0</v>
      </c>
      <c r="CI33" s="9">
        <f t="shared" si="44"/>
        <v>22</v>
      </c>
      <c r="CJ33" s="9">
        <f t="shared" si="44"/>
        <v>20</v>
      </c>
      <c r="CK33" s="12">
        <f t="shared" si="70"/>
        <v>42</v>
      </c>
      <c r="CL33" s="33">
        <f t="shared" si="71"/>
        <v>73.33333333333333</v>
      </c>
      <c r="CM33" s="33">
        <f t="shared" si="71"/>
        <v>76.92307692307693</v>
      </c>
      <c r="CN33" s="33">
        <f t="shared" si="71"/>
        <v>75</v>
      </c>
      <c r="CO33" s="11">
        <v>4837</v>
      </c>
      <c r="CP33" s="11">
        <v>5038</v>
      </c>
      <c r="CQ33" s="12">
        <f t="shared" si="45"/>
        <v>9875</v>
      </c>
      <c r="CR33" s="11">
        <v>4057</v>
      </c>
      <c r="CS33" s="11">
        <v>3943</v>
      </c>
      <c r="CT33" s="12">
        <f t="shared" si="46"/>
        <v>8000</v>
      </c>
      <c r="CU33" s="8">
        <v>49</v>
      </c>
      <c r="CV33" s="8">
        <v>70</v>
      </c>
      <c r="CW33" s="12">
        <f t="shared" si="47"/>
        <v>119</v>
      </c>
      <c r="CX33" s="9">
        <f t="shared" si="48"/>
        <v>4106</v>
      </c>
      <c r="CY33" s="9">
        <f t="shared" si="48"/>
        <v>4013</v>
      </c>
      <c r="CZ33" s="12">
        <f t="shared" si="72"/>
        <v>8119</v>
      </c>
      <c r="DA33" s="33">
        <f t="shared" si="73"/>
        <v>84.88732685548894</v>
      </c>
      <c r="DB33" s="33">
        <f t="shared" si="73"/>
        <v>79.6546248511314</v>
      </c>
      <c r="DC33" s="33">
        <f t="shared" si="73"/>
        <v>82.21772151898735</v>
      </c>
      <c r="DD33" s="11">
        <v>2236</v>
      </c>
      <c r="DE33" s="11">
        <v>2226</v>
      </c>
      <c r="DF33" s="12">
        <f t="shared" si="49"/>
        <v>4462</v>
      </c>
      <c r="DG33" s="11">
        <v>887</v>
      </c>
      <c r="DH33" s="11">
        <v>687</v>
      </c>
      <c r="DI33" s="12">
        <f t="shared" si="50"/>
        <v>1574</v>
      </c>
      <c r="DJ33" s="8">
        <v>29</v>
      </c>
      <c r="DK33" s="8">
        <v>26</v>
      </c>
      <c r="DL33" s="8">
        <f t="shared" si="74"/>
        <v>55</v>
      </c>
      <c r="DM33" s="9">
        <f t="shared" si="51"/>
        <v>916</v>
      </c>
      <c r="DN33" s="9">
        <f t="shared" si="51"/>
        <v>713</v>
      </c>
      <c r="DO33" s="12">
        <f t="shared" si="75"/>
        <v>1629</v>
      </c>
      <c r="DP33" s="33">
        <f t="shared" si="76"/>
        <v>40.9660107334526</v>
      </c>
      <c r="DQ33" s="33">
        <f t="shared" si="76"/>
        <v>32.03054806828391</v>
      </c>
      <c r="DR33" s="33">
        <f t="shared" si="76"/>
        <v>36.50829224562976</v>
      </c>
      <c r="DS33" s="12">
        <f t="shared" si="52"/>
        <v>7073</v>
      </c>
      <c r="DT33" s="12">
        <f t="shared" si="52"/>
        <v>7264</v>
      </c>
      <c r="DU33" s="12">
        <f t="shared" si="53"/>
        <v>14337</v>
      </c>
      <c r="DV33" s="12">
        <f t="shared" si="54"/>
        <v>4944</v>
      </c>
      <c r="DW33" s="12">
        <f t="shared" si="54"/>
        <v>4630</v>
      </c>
      <c r="DX33" s="12">
        <f t="shared" si="55"/>
        <v>9574</v>
      </c>
      <c r="DY33" s="12">
        <f t="shared" si="77"/>
        <v>78</v>
      </c>
      <c r="DZ33" s="12">
        <f t="shared" si="77"/>
        <v>96</v>
      </c>
      <c r="EA33" s="12">
        <f t="shared" si="56"/>
        <v>174</v>
      </c>
      <c r="EB33" s="9">
        <f t="shared" si="57"/>
        <v>5022</v>
      </c>
      <c r="EC33" s="9">
        <f t="shared" si="57"/>
        <v>4726</v>
      </c>
      <c r="ED33" s="12">
        <f t="shared" si="78"/>
        <v>9748</v>
      </c>
      <c r="EE33" s="33">
        <f t="shared" si="79"/>
        <v>71.00240350629153</v>
      </c>
      <c r="EF33" s="33">
        <f t="shared" si="79"/>
        <v>65.06057268722468</v>
      </c>
      <c r="EG33" s="33">
        <f t="shared" si="79"/>
        <v>67.99190904652298</v>
      </c>
      <c r="EH33" s="24">
        <f t="shared" si="80"/>
        <v>9940</v>
      </c>
      <c r="EI33" s="63">
        <v>1911</v>
      </c>
      <c r="EJ33" s="63">
        <v>3396</v>
      </c>
      <c r="EK33" s="63">
        <v>4633</v>
      </c>
      <c r="EL33" s="64">
        <f t="shared" si="58"/>
        <v>19.225352112676056</v>
      </c>
      <c r="EM33" s="64">
        <f t="shared" si="58"/>
        <v>34.16498993963783</v>
      </c>
      <c r="EN33" s="64">
        <f t="shared" si="58"/>
        <v>46.60965794768612</v>
      </c>
      <c r="EO33" s="24">
        <f t="shared" si="81"/>
        <v>42</v>
      </c>
      <c r="EP33" s="63">
        <v>13</v>
      </c>
      <c r="EQ33" s="63">
        <v>15</v>
      </c>
      <c r="ER33" s="63">
        <v>14</v>
      </c>
      <c r="ES33" s="64">
        <f t="shared" si="84"/>
        <v>30.952380952380953</v>
      </c>
      <c r="ET33" s="64">
        <f t="shared" si="91"/>
        <v>35.714285714285715</v>
      </c>
      <c r="EU33" s="64">
        <f t="shared" si="92"/>
        <v>33.333333333333336</v>
      </c>
      <c r="EV33" s="24">
        <f t="shared" si="82"/>
        <v>9748</v>
      </c>
      <c r="EW33" s="63">
        <v>1830</v>
      </c>
      <c r="EX33" s="63">
        <v>3308</v>
      </c>
      <c r="EY33" s="63">
        <v>4610</v>
      </c>
      <c r="EZ33" s="64">
        <f t="shared" si="88"/>
        <v>18.773081657775954</v>
      </c>
      <c r="FA33" s="64">
        <f t="shared" si="89"/>
        <v>33.935166187935984</v>
      </c>
      <c r="FB33" s="64">
        <f t="shared" si="90"/>
        <v>47.291752154288055</v>
      </c>
    </row>
    <row r="34" spans="1:158" ht="29.25" customHeight="1">
      <c r="A34" s="4">
        <v>25</v>
      </c>
      <c r="B34" s="5" t="s">
        <v>33</v>
      </c>
      <c r="C34" s="9">
        <v>7500</v>
      </c>
      <c r="D34" s="9">
        <v>7267</v>
      </c>
      <c r="E34" s="18">
        <f t="shared" si="86"/>
        <v>14767</v>
      </c>
      <c r="F34" s="9">
        <v>5110</v>
      </c>
      <c r="G34" s="9">
        <v>4662</v>
      </c>
      <c r="H34" s="10">
        <f t="shared" si="21"/>
        <v>9772</v>
      </c>
      <c r="I34" s="8">
        <v>0</v>
      </c>
      <c r="J34" s="8">
        <v>0</v>
      </c>
      <c r="K34" s="13">
        <f t="shared" si="83"/>
        <v>0</v>
      </c>
      <c r="L34" s="9">
        <f t="shared" si="22"/>
        <v>5110</v>
      </c>
      <c r="M34" s="9">
        <f t="shared" si="22"/>
        <v>4662</v>
      </c>
      <c r="N34" s="9">
        <f t="shared" si="22"/>
        <v>9772</v>
      </c>
      <c r="O34" s="33">
        <f t="shared" si="20"/>
        <v>68.13333333333334</v>
      </c>
      <c r="P34" s="33">
        <f t="shared" si="20"/>
        <v>64.15302050364662</v>
      </c>
      <c r="Q34" s="33">
        <f t="shared" si="20"/>
        <v>66.17457845195368</v>
      </c>
      <c r="R34" s="9">
        <v>1698</v>
      </c>
      <c r="S34" s="9">
        <v>1966</v>
      </c>
      <c r="T34" s="10">
        <f t="shared" si="59"/>
        <v>3664</v>
      </c>
      <c r="U34" s="9">
        <v>455</v>
      </c>
      <c r="V34" s="9">
        <v>498</v>
      </c>
      <c r="W34" s="10">
        <f t="shared" si="23"/>
        <v>953</v>
      </c>
      <c r="X34" s="8">
        <v>0</v>
      </c>
      <c r="Y34" s="8">
        <v>0</v>
      </c>
      <c r="Z34" s="12">
        <f t="shared" si="24"/>
        <v>0</v>
      </c>
      <c r="AA34" s="9">
        <f t="shared" si="25"/>
        <v>455</v>
      </c>
      <c r="AB34" s="9">
        <f t="shared" si="25"/>
        <v>498</v>
      </c>
      <c r="AC34" s="12">
        <f t="shared" si="60"/>
        <v>953</v>
      </c>
      <c r="AD34" s="33">
        <f t="shared" si="61"/>
        <v>26.796230859835102</v>
      </c>
      <c r="AE34" s="33">
        <f t="shared" si="61"/>
        <v>25.33062054933876</v>
      </c>
      <c r="AF34" s="33">
        <f t="shared" si="61"/>
        <v>26.009825327510917</v>
      </c>
      <c r="AG34" s="12">
        <f t="shared" si="26"/>
        <v>9198</v>
      </c>
      <c r="AH34" s="12">
        <f t="shared" si="26"/>
        <v>9233</v>
      </c>
      <c r="AI34" s="12">
        <f t="shared" si="27"/>
        <v>18431</v>
      </c>
      <c r="AJ34" s="12">
        <f t="shared" si="28"/>
        <v>5565</v>
      </c>
      <c r="AK34" s="12">
        <f t="shared" si="28"/>
        <v>5160</v>
      </c>
      <c r="AL34" s="12">
        <f t="shared" si="29"/>
        <v>10725</v>
      </c>
      <c r="AM34" s="12">
        <f t="shared" si="62"/>
        <v>0</v>
      </c>
      <c r="AN34" s="12">
        <f t="shared" si="62"/>
        <v>0</v>
      </c>
      <c r="AO34" s="12">
        <f t="shared" si="30"/>
        <v>0</v>
      </c>
      <c r="AP34" s="9">
        <f t="shared" si="31"/>
        <v>5565</v>
      </c>
      <c r="AQ34" s="9">
        <f t="shared" si="31"/>
        <v>5160</v>
      </c>
      <c r="AR34" s="12">
        <f t="shared" si="63"/>
        <v>10725</v>
      </c>
      <c r="AS34" s="33">
        <f t="shared" si="64"/>
        <v>60.50228310502283</v>
      </c>
      <c r="AT34" s="33">
        <f t="shared" si="64"/>
        <v>55.88649409725983</v>
      </c>
      <c r="AU34" s="33">
        <f t="shared" si="64"/>
        <v>58.19000596820574</v>
      </c>
      <c r="AV34" s="11">
        <v>90</v>
      </c>
      <c r="AW34" s="11">
        <v>48</v>
      </c>
      <c r="AX34" s="12">
        <f>AV34+AW34</f>
        <v>138</v>
      </c>
      <c r="AY34" s="11">
        <v>66</v>
      </c>
      <c r="AZ34" s="11">
        <v>31</v>
      </c>
      <c r="BA34" s="12">
        <f t="shared" si="33"/>
        <v>97</v>
      </c>
      <c r="BB34" s="8">
        <v>0</v>
      </c>
      <c r="BC34" s="8">
        <v>0</v>
      </c>
      <c r="BD34" s="12">
        <f t="shared" si="87"/>
        <v>0</v>
      </c>
      <c r="BE34" s="9">
        <f t="shared" si="34"/>
        <v>66</v>
      </c>
      <c r="BF34" s="9">
        <f t="shared" si="34"/>
        <v>31</v>
      </c>
      <c r="BG34" s="12">
        <f t="shared" si="65"/>
        <v>97</v>
      </c>
      <c r="BH34" s="33">
        <f t="shared" si="66"/>
        <v>73.33333333333333</v>
      </c>
      <c r="BI34" s="33">
        <f t="shared" si="66"/>
        <v>64.58333333333334</v>
      </c>
      <c r="BJ34" s="33">
        <f t="shared" si="66"/>
        <v>70.28985507246377</v>
      </c>
      <c r="BK34" s="11">
        <v>13</v>
      </c>
      <c r="BL34" s="11">
        <v>13</v>
      </c>
      <c r="BM34" s="12">
        <f t="shared" si="35"/>
        <v>26</v>
      </c>
      <c r="BN34" s="11">
        <v>4</v>
      </c>
      <c r="BO34" s="11">
        <v>2</v>
      </c>
      <c r="BP34" s="12">
        <f t="shared" si="36"/>
        <v>6</v>
      </c>
      <c r="BQ34" s="8">
        <v>0</v>
      </c>
      <c r="BR34" s="8">
        <v>0</v>
      </c>
      <c r="BS34" s="12">
        <f t="shared" si="37"/>
        <v>0</v>
      </c>
      <c r="BT34" s="9">
        <f t="shared" si="38"/>
        <v>4</v>
      </c>
      <c r="BU34" s="9">
        <f t="shared" si="38"/>
        <v>2</v>
      </c>
      <c r="BV34" s="12">
        <f t="shared" si="67"/>
        <v>6</v>
      </c>
      <c r="BW34" s="33">
        <f t="shared" si="68"/>
        <v>30.76923076923077</v>
      </c>
      <c r="BX34" s="33">
        <f t="shared" si="68"/>
        <v>15.384615384615385</v>
      </c>
      <c r="BY34" s="33">
        <f t="shared" si="68"/>
        <v>23.076923076923077</v>
      </c>
      <c r="BZ34" s="12">
        <f t="shared" si="39"/>
        <v>103</v>
      </c>
      <c r="CA34" s="12">
        <f t="shared" si="39"/>
        <v>61</v>
      </c>
      <c r="CB34" s="12">
        <f t="shared" si="40"/>
        <v>164</v>
      </c>
      <c r="CC34" s="12">
        <f t="shared" si="41"/>
        <v>70</v>
      </c>
      <c r="CD34" s="12">
        <f t="shared" si="41"/>
        <v>33</v>
      </c>
      <c r="CE34" s="12">
        <f t="shared" si="42"/>
        <v>103</v>
      </c>
      <c r="CF34" s="12">
        <f t="shared" si="69"/>
        <v>0</v>
      </c>
      <c r="CG34" s="12">
        <f t="shared" si="69"/>
        <v>0</v>
      </c>
      <c r="CH34" s="12">
        <f t="shared" si="43"/>
        <v>0</v>
      </c>
      <c r="CI34" s="9">
        <f t="shared" si="44"/>
        <v>70</v>
      </c>
      <c r="CJ34" s="9">
        <f t="shared" si="44"/>
        <v>33</v>
      </c>
      <c r="CK34" s="12">
        <f t="shared" si="70"/>
        <v>103</v>
      </c>
      <c r="CL34" s="33">
        <f t="shared" si="71"/>
        <v>67.96116504854369</v>
      </c>
      <c r="CM34" s="33">
        <f t="shared" si="71"/>
        <v>54.09836065573771</v>
      </c>
      <c r="CN34" s="33">
        <f t="shared" si="71"/>
        <v>62.80487804878049</v>
      </c>
      <c r="CO34" s="11">
        <v>6714</v>
      </c>
      <c r="CP34" s="11">
        <v>6658</v>
      </c>
      <c r="CQ34" s="12">
        <f t="shared" si="45"/>
        <v>13372</v>
      </c>
      <c r="CR34" s="11">
        <v>4529</v>
      </c>
      <c r="CS34" s="11">
        <v>4215</v>
      </c>
      <c r="CT34" s="12">
        <f t="shared" si="46"/>
        <v>8744</v>
      </c>
      <c r="CU34" s="8">
        <v>0</v>
      </c>
      <c r="CV34" s="8">
        <v>0</v>
      </c>
      <c r="CW34" s="12">
        <f t="shared" si="47"/>
        <v>0</v>
      </c>
      <c r="CX34" s="9">
        <f t="shared" si="48"/>
        <v>4529</v>
      </c>
      <c r="CY34" s="9">
        <f t="shared" si="48"/>
        <v>4215</v>
      </c>
      <c r="CZ34" s="12">
        <f t="shared" si="72"/>
        <v>8744</v>
      </c>
      <c r="DA34" s="33">
        <f t="shared" si="73"/>
        <v>67.45606196008342</v>
      </c>
      <c r="DB34" s="33">
        <f t="shared" si="73"/>
        <v>63.30729948933613</v>
      </c>
      <c r="DC34" s="33">
        <f t="shared" si="73"/>
        <v>65.39036793299432</v>
      </c>
      <c r="DD34" s="11">
        <v>1599</v>
      </c>
      <c r="DE34" s="11">
        <v>1851</v>
      </c>
      <c r="DF34" s="12">
        <f t="shared" si="49"/>
        <v>3450</v>
      </c>
      <c r="DG34" s="11">
        <v>439</v>
      </c>
      <c r="DH34" s="11">
        <v>472</v>
      </c>
      <c r="DI34" s="12">
        <f t="shared" si="50"/>
        <v>911</v>
      </c>
      <c r="DJ34" s="8">
        <v>0</v>
      </c>
      <c r="DK34" s="8">
        <v>0</v>
      </c>
      <c r="DL34" s="8">
        <f t="shared" si="74"/>
        <v>0</v>
      </c>
      <c r="DM34" s="9">
        <f t="shared" si="51"/>
        <v>439</v>
      </c>
      <c r="DN34" s="9">
        <f t="shared" si="51"/>
        <v>472</v>
      </c>
      <c r="DO34" s="12">
        <f t="shared" si="75"/>
        <v>911</v>
      </c>
      <c r="DP34" s="33">
        <f t="shared" si="76"/>
        <v>27.454659161976235</v>
      </c>
      <c r="DQ34" s="33">
        <f t="shared" si="76"/>
        <v>25.499729875742844</v>
      </c>
      <c r="DR34" s="33">
        <f t="shared" si="76"/>
        <v>26.405797101449274</v>
      </c>
      <c r="DS34" s="12">
        <f t="shared" si="52"/>
        <v>8313</v>
      </c>
      <c r="DT34" s="12">
        <f t="shared" si="52"/>
        <v>8509</v>
      </c>
      <c r="DU34" s="12">
        <f t="shared" si="53"/>
        <v>16822</v>
      </c>
      <c r="DV34" s="12">
        <f t="shared" si="54"/>
        <v>4968</v>
      </c>
      <c r="DW34" s="12">
        <f t="shared" si="54"/>
        <v>4687</v>
      </c>
      <c r="DX34" s="12">
        <f t="shared" si="55"/>
        <v>9655</v>
      </c>
      <c r="DY34" s="12">
        <f t="shared" si="77"/>
        <v>0</v>
      </c>
      <c r="DZ34" s="12">
        <f t="shared" si="77"/>
        <v>0</v>
      </c>
      <c r="EA34" s="12">
        <f t="shared" si="56"/>
        <v>0</v>
      </c>
      <c r="EB34" s="9">
        <f t="shared" si="57"/>
        <v>4968</v>
      </c>
      <c r="EC34" s="9">
        <f t="shared" si="57"/>
        <v>4687</v>
      </c>
      <c r="ED34" s="12">
        <f t="shared" si="78"/>
        <v>9655</v>
      </c>
      <c r="EE34" s="33">
        <f t="shared" si="79"/>
        <v>59.76181883796463</v>
      </c>
      <c r="EF34" s="33">
        <f t="shared" si="79"/>
        <v>55.08285344928899</v>
      </c>
      <c r="EG34" s="33">
        <f t="shared" si="79"/>
        <v>57.39507787421234</v>
      </c>
      <c r="EH34" s="24">
        <f t="shared" si="80"/>
        <v>10725</v>
      </c>
      <c r="EI34" s="63">
        <v>2471</v>
      </c>
      <c r="EJ34" s="63">
        <v>4545</v>
      </c>
      <c r="EK34" s="63">
        <v>3709</v>
      </c>
      <c r="EL34" s="64">
        <f t="shared" si="58"/>
        <v>23.03962703962704</v>
      </c>
      <c r="EM34" s="64">
        <f t="shared" si="58"/>
        <v>42.37762237762238</v>
      </c>
      <c r="EN34" s="64">
        <f t="shared" si="58"/>
        <v>34.582750582750585</v>
      </c>
      <c r="EO34" s="24">
        <f t="shared" si="81"/>
        <v>103</v>
      </c>
      <c r="EP34" s="63">
        <v>26</v>
      </c>
      <c r="EQ34" s="63">
        <v>47</v>
      </c>
      <c r="ER34" s="63">
        <v>30</v>
      </c>
      <c r="ES34" s="64">
        <f t="shared" si="84"/>
        <v>25.24271844660194</v>
      </c>
      <c r="ET34" s="64">
        <f t="shared" si="91"/>
        <v>45.631067961165044</v>
      </c>
      <c r="EU34" s="64">
        <f t="shared" si="92"/>
        <v>29.126213592233007</v>
      </c>
      <c r="EV34" s="24">
        <f t="shared" si="82"/>
        <v>9655</v>
      </c>
      <c r="EW34" s="63">
        <v>2080</v>
      </c>
      <c r="EX34" s="63">
        <v>4129</v>
      </c>
      <c r="EY34" s="63">
        <v>3446</v>
      </c>
      <c r="EZ34" s="64">
        <f t="shared" si="88"/>
        <v>21.54324184360435</v>
      </c>
      <c r="FA34" s="64">
        <f t="shared" si="89"/>
        <v>42.76540652511652</v>
      </c>
      <c r="FB34" s="64">
        <f t="shared" si="90"/>
        <v>35.69135163127913</v>
      </c>
    </row>
    <row r="35" spans="1:158" ht="29.25" customHeight="1">
      <c r="A35" s="4">
        <v>26</v>
      </c>
      <c r="B35" s="6" t="s">
        <v>34</v>
      </c>
      <c r="C35" s="9">
        <v>189894</v>
      </c>
      <c r="D35" s="9">
        <v>178324</v>
      </c>
      <c r="E35" s="18">
        <f>C35+D35</f>
        <v>368218</v>
      </c>
      <c r="F35" s="9">
        <v>137445</v>
      </c>
      <c r="G35" s="9">
        <v>123666</v>
      </c>
      <c r="H35" s="10">
        <f t="shared" si="21"/>
        <v>261111</v>
      </c>
      <c r="I35" s="11">
        <v>7518</v>
      </c>
      <c r="J35" s="11">
        <v>6173</v>
      </c>
      <c r="K35" s="13">
        <f t="shared" si="83"/>
        <v>13691</v>
      </c>
      <c r="L35" s="9">
        <f t="shared" si="22"/>
        <v>144963</v>
      </c>
      <c r="M35" s="9">
        <f t="shared" si="22"/>
        <v>129839</v>
      </c>
      <c r="N35" s="9">
        <f t="shared" si="22"/>
        <v>274802</v>
      </c>
      <c r="O35" s="33">
        <f t="shared" si="20"/>
        <v>76.33890486271288</v>
      </c>
      <c r="P35" s="33">
        <f t="shared" si="20"/>
        <v>72.81072654269755</v>
      </c>
      <c r="Q35" s="33">
        <f t="shared" si="20"/>
        <v>74.63024621284131</v>
      </c>
      <c r="R35" s="9">
        <v>31796</v>
      </c>
      <c r="S35" s="9">
        <v>23744</v>
      </c>
      <c r="T35" s="10">
        <f t="shared" si="59"/>
        <v>55540</v>
      </c>
      <c r="U35" s="9">
        <v>17003</v>
      </c>
      <c r="V35" s="9">
        <v>13454</v>
      </c>
      <c r="W35" s="10">
        <f t="shared" si="23"/>
        <v>30457</v>
      </c>
      <c r="X35" s="11">
        <v>2989</v>
      </c>
      <c r="Y35" s="11">
        <v>1924</v>
      </c>
      <c r="Z35" s="12">
        <f t="shared" si="24"/>
        <v>4913</v>
      </c>
      <c r="AA35" s="9">
        <f t="shared" si="25"/>
        <v>19992</v>
      </c>
      <c r="AB35" s="9">
        <f t="shared" si="25"/>
        <v>15378</v>
      </c>
      <c r="AC35" s="12">
        <f t="shared" si="60"/>
        <v>35370</v>
      </c>
      <c r="AD35" s="33">
        <f t="shared" si="61"/>
        <v>62.87583343816833</v>
      </c>
      <c r="AE35" s="33">
        <f t="shared" si="61"/>
        <v>64.76583557951483</v>
      </c>
      <c r="AF35" s="33">
        <f t="shared" si="61"/>
        <v>63.68383147281239</v>
      </c>
      <c r="AG35" s="12">
        <f t="shared" si="26"/>
        <v>221690</v>
      </c>
      <c r="AH35" s="12">
        <f t="shared" si="26"/>
        <v>202068</v>
      </c>
      <c r="AI35" s="12">
        <f t="shared" si="27"/>
        <v>423758</v>
      </c>
      <c r="AJ35" s="12">
        <f t="shared" si="28"/>
        <v>154448</v>
      </c>
      <c r="AK35" s="12">
        <f t="shared" si="28"/>
        <v>137120</v>
      </c>
      <c r="AL35" s="12">
        <f t="shared" si="29"/>
        <v>291568</v>
      </c>
      <c r="AM35" s="12">
        <f t="shared" si="62"/>
        <v>10507</v>
      </c>
      <c r="AN35" s="12">
        <f t="shared" si="62"/>
        <v>8097</v>
      </c>
      <c r="AO35" s="12">
        <f t="shared" si="30"/>
        <v>18604</v>
      </c>
      <c r="AP35" s="9">
        <f t="shared" si="31"/>
        <v>164955</v>
      </c>
      <c r="AQ35" s="9">
        <f t="shared" si="31"/>
        <v>145217</v>
      </c>
      <c r="AR35" s="12">
        <f t="shared" si="63"/>
        <v>310172</v>
      </c>
      <c r="AS35" s="33">
        <f t="shared" si="64"/>
        <v>74.40795705715188</v>
      </c>
      <c r="AT35" s="33">
        <f t="shared" si="64"/>
        <v>71.86541164360513</v>
      </c>
      <c r="AU35" s="33">
        <f t="shared" si="64"/>
        <v>73.19555029049599</v>
      </c>
      <c r="AV35" s="11">
        <v>29670</v>
      </c>
      <c r="AW35" s="11">
        <v>27484</v>
      </c>
      <c r="AX35" s="12">
        <f t="shared" si="32"/>
        <v>57154</v>
      </c>
      <c r="AY35" s="11">
        <v>19369</v>
      </c>
      <c r="AZ35" s="11">
        <v>16214</v>
      </c>
      <c r="BA35" s="12">
        <f t="shared" si="33"/>
        <v>35583</v>
      </c>
      <c r="BB35" s="11">
        <v>1385</v>
      </c>
      <c r="BC35" s="11">
        <v>1170</v>
      </c>
      <c r="BD35" s="12">
        <f t="shared" si="87"/>
        <v>2555</v>
      </c>
      <c r="BE35" s="9">
        <f t="shared" si="34"/>
        <v>20754</v>
      </c>
      <c r="BF35" s="9">
        <f t="shared" si="34"/>
        <v>17384</v>
      </c>
      <c r="BG35" s="12">
        <f t="shared" si="65"/>
        <v>38138</v>
      </c>
      <c r="BH35" s="33">
        <f t="shared" si="66"/>
        <v>69.9494438827098</v>
      </c>
      <c r="BI35" s="33">
        <f t="shared" si="66"/>
        <v>63.25134623781109</v>
      </c>
      <c r="BJ35" s="33">
        <f t="shared" si="66"/>
        <v>66.72848794485076</v>
      </c>
      <c r="BK35" s="11">
        <v>6930</v>
      </c>
      <c r="BL35" s="11">
        <v>5261</v>
      </c>
      <c r="BM35" s="12">
        <f t="shared" si="35"/>
        <v>12191</v>
      </c>
      <c r="BN35" s="11">
        <v>3660</v>
      </c>
      <c r="BO35" s="11">
        <v>2875</v>
      </c>
      <c r="BP35" s="12">
        <f t="shared" si="36"/>
        <v>6535</v>
      </c>
      <c r="BQ35" s="11">
        <v>619</v>
      </c>
      <c r="BR35" s="11">
        <v>430</v>
      </c>
      <c r="BS35" s="12">
        <f t="shared" si="37"/>
        <v>1049</v>
      </c>
      <c r="BT35" s="9">
        <f t="shared" si="38"/>
        <v>4279</v>
      </c>
      <c r="BU35" s="9">
        <f t="shared" si="38"/>
        <v>3305</v>
      </c>
      <c r="BV35" s="12">
        <f t="shared" si="67"/>
        <v>7584</v>
      </c>
      <c r="BW35" s="33">
        <f t="shared" si="68"/>
        <v>61.74603174603175</v>
      </c>
      <c r="BX35" s="33">
        <f t="shared" si="68"/>
        <v>62.820756510169176</v>
      </c>
      <c r="BY35" s="33">
        <f t="shared" si="68"/>
        <v>62.20982692149947</v>
      </c>
      <c r="BZ35" s="12">
        <f t="shared" si="39"/>
        <v>36600</v>
      </c>
      <c r="CA35" s="12">
        <f t="shared" si="39"/>
        <v>32745</v>
      </c>
      <c r="CB35" s="12">
        <f t="shared" si="40"/>
        <v>69345</v>
      </c>
      <c r="CC35" s="12">
        <f t="shared" si="41"/>
        <v>23029</v>
      </c>
      <c r="CD35" s="12">
        <f t="shared" si="41"/>
        <v>19089</v>
      </c>
      <c r="CE35" s="12">
        <f t="shared" si="42"/>
        <v>42118</v>
      </c>
      <c r="CF35" s="12">
        <f t="shared" si="69"/>
        <v>2004</v>
      </c>
      <c r="CG35" s="12">
        <f t="shared" si="69"/>
        <v>1600</v>
      </c>
      <c r="CH35" s="12">
        <f t="shared" si="43"/>
        <v>3604</v>
      </c>
      <c r="CI35" s="9">
        <f t="shared" si="44"/>
        <v>25033</v>
      </c>
      <c r="CJ35" s="9">
        <f t="shared" si="44"/>
        <v>20689</v>
      </c>
      <c r="CK35" s="12">
        <f t="shared" si="70"/>
        <v>45722</v>
      </c>
      <c r="CL35" s="33">
        <f t="shared" si="71"/>
        <v>68.39617486338798</v>
      </c>
      <c r="CM35" s="33">
        <f t="shared" si="71"/>
        <v>63.182165216063524</v>
      </c>
      <c r="CN35" s="33">
        <f t="shared" si="71"/>
        <v>65.93409762780301</v>
      </c>
      <c r="CO35" s="11">
        <v>28445</v>
      </c>
      <c r="CP35" s="11">
        <v>24325</v>
      </c>
      <c r="CQ35" s="12">
        <f t="shared" si="45"/>
        <v>52770</v>
      </c>
      <c r="CR35" s="11">
        <v>17200</v>
      </c>
      <c r="CS35" s="11">
        <v>13789</v>
      </c>
      <c r="CT35" s="12">
        <f t="shared" si="46"/>
        <v>30989</v>
      </c>
      <c r="CU35" s="11">
        <v>1255</v>
      </c>
      <c r="CV35" s="11">
        <v>993</v>
      </c>
      <c r="CW35" s="12">
        <f t="shared" si="47"/>
        <v>2248</v>
      </c>
      <c r="CX35" s="9">
        <f t="shared" si="48"/>
        <v>18455</v>
      </c>
      <c r="CY35" s="9">
        <f t="shared" si="48"/>
        <v>14782</v>
      </c>
      <c r="CZ35" s="12">
        <f t="shared" si="72"/>
        <v>33237</v>
      </c>
      <c r="DA35" s="33">
        <f t="shared" si="73"/>
        <v>64.87959219546494</v>
      </c>
      <c r="DB35" s="33">
        <f t="shared" si="73"/>
        <v>60.76875642343268</v>
      </c>
      <c r="DC35" s="33">
        <f t="shared" si="73"/>
        <v>62.98465036952814</v>
      </c>
      <c r="DD35" s="11">
        <v>7647</v>
      </c>
      <c r="DE35" s="11">
        <v>5653</v>
      </c>
      <c r="DF35" s="12">
        <f t="shared" si="49"/>
        <v>13300</v>
      </c>
      <c r="DG35" s="11">
        <v>3591</v>
      </c>
      <c r="DH35" s="11">
        <v>2621</v>
      </c>
      <c r="DI35" s="12">
        <f t="shared" si="50"/>
        <v>6212</v>
      </c>
      <c r="DJ35" s="11">
        <v>712</v>
      </c>
      <c r="DK35" s="11">
        <v>520</v>
      </c>
      <c r="DL35" s="8">
        <f t="shared" si="74"/>
        <v>1232</v>
      </c>
      <c r="DM35" s="9">
        <f t="shared" si="51"/>
        <v>4303</v>
      </c>
      <c r="DN35" s="9">
        <f t="shared" si="51"/>
        <v>3141</v>
      </c>
      <c r="DO35" s="12">
        <f t="shared" si="75"/>
        <v>7444</v>
      </c>
      <c r="DP35" s="33">
        <f t="shared" si="76"/>
        <v>56.270432849483456</v>
      </c>
      <c r="DQ35" s="33">
        <f t="shared" si="76"/>
        <v>55.56341765434283</v>
      </c>
      <c r="DR35" s="33">
        <f t="shared" si="76"/>
        <v>55.96992481203007</v>
      </c>
      <c r="DS35" s="12">
        <f t="shared" si="52"/>
        <v>36092</v>
      </c>
      <c r="DT35" s="12">
        <f t="shared" si="52"/>
        <v>29978</v>
      </c>
      <c r="DU35" s="12">
        <f t="shared" si="53"/>
        <v>66070</v>
      </c>
      <c r="DV35" s="12">
        <f t="shared" si="54"/>
        <v>20791</v>
      </c>
      <c r="DW35" s="12">
        <f t="shared" si="54"/>
        <v>16410</v>
      </c>
      <c r="DX35" s="12">
        <f t="shared" si="55"/>
        <v>37201</v>
      </c>
      <c r="DY35" s="12">
        <f t="shared" si="77"/>
        <v>1967</v>
      </c>
      <c r="DZ35" s="12">
        <f t="shared" si="77"/>
        <v>1513</v>
      </c>
      <c r="EA35" s="12">
        <f t="shared" si="56"/>
        <v>3480</v>
      </c>
      <c r="EB35" s="9">
        <f t="shared" si="57"/>
        <v>22758</v>
      </c>
      <c r="EC35" s="9">
        <f t="shared" si="57"/>
        <v>17923</v>
      </c>
      <c r="ED35" s="12">
        <f t="shared" si="78"/>
        <v>40681</v>
      </c>
      <c r="EE35" s="33">
        <f t="shared" si="79"/>
        <v>63.05552477003214</v>
      </c>
      <c r="EF35" s="33">
        <f t="shared" si="79"/>
        <v>59.78717726332644</v>
      </c>
      <c r="EG35" s="33">
        <f t="shared" si="79"/>
        <v>61.57257454215226</v>
      </c>
      <c r="EH35" s="24">
        <f t="shared" si="80"/>
        <v>310172</v>
      </c>
      <c r="EI35" s="63">
        <v>55385</v>
      </c>
      <c r="EJ35" s="63">
        <v>90422</v>
      </c>
      <c r="EK35" s="63">
        <v>164365</v>
      </c>
      <c r="EL35" s="64">
        <f t="shared" si="58"/>
        <v>17.856221709245194</v>
      </c>
      <c r="EM35" s="64">
        <f t="shared" si="58"/>
        <v>29.15221232090582</v>
      </c>
      <c r="EN35" s="64">
        <f t="shared" si="58"/>
        <v>52.99156596984899</v>
      </c>
      <c r="EO35" s="24">
        <f t="shared" si="81"/>
        <v>45722</v>
      </c>
      <c r="EP35" s="63">
        <v>4594</v>
      </c>
      <c r="EQ35" s="63">
        <v>12133</v>
      </c>
      <c r="ER35" s="63">
        <v>28995</v>
      </c>
      <c r="ES35" s="64">
        <f t="shared" si="84"/>
        <v>10.04767945409212</v>
      </c>
      <c r="ET35" s="64">
        <f t="shared" si="91"/>
        <v>26.53645947246402</v>
      </c>
      <c r="EU35" s="64">
        <f t="shared" si="92"/>
        <v>63.41586107344385</v>
      </c>
      <c r="EV35" s="24">
        <f t="shared" si="82"/>
        <v>40681</v>
      </c>
      <c r="EW35" s="63">
        <v>2738</v>
      </c>
      <c r="EX35" s="63">
        <v>10423</v>
      </c>
      <c r="EY35" s="63">
        <v>27520</v>
      </c>
      <c r="EZ35" s="64">
        <f t="shared" si="88"/>
        <v>6.730414689904378</v>
      </c>
      <c r="FA35" s="64">
        <f t="shared" si="89"/>
        <v>25.621297411568055</v>
      </c>
      <c r="FB35" s="64">
        <f t="shared" si="90"/>
        <v>67.64828789852757</v>
      </c>
    </row>
    <row r="36" spans="1:158" ht="29.25" customHeight="1">
      <c r="A36" s="4">
        <v>27</v>
      </c>
      <c r="B36" s="5" t="s">
        <v>35</v>
      </c>
      <c r="C36" s="9">
        <v>165687</v>
      </c>
      <c r="D36" s="9">
        <v>137264</v>
      </c>
      <c r="E36" s="18">
        <f t="shared" si="86"/>
        <v>302951</v>
      </c>
      <c r="F36" s="9">
        <v>125246</v>
      </c>
      <c r="G36" s="9">
        <v>113470</v>
      </c>
      <c r="H36" s="10">
        <f t="shared" si="21"/>
        <v>238716</v>
      </c>
      <c r="I36" s="17">
        <v>0</v>
      </c>
      <c r="J36" s="17">
        <v>0</v>
      </c>
      <c r="K36" s="13">
        <f t="shared" si="83"/>
        <v>0</v>
      </c>
      <c r="L36" s="9">
        <f t="shared" si="22"/>
        <v>125246</v>
      </c>
      <c r="M36" s="9">
        <f t="shared" si="22"/>
        <v>113470</v>
      </c>
      <c r="N36" s="9">
        <f t="shared" si="22"/>
        <v>238716</v>
      </c>
      <c r="O36" s="33">
        <f t="shared" si="20"/>
        <v>75.59192936078269</v>
      </c>
      <c r="P36" s="33">
        <f t="shared" si="20"/>
        <v>82.66552045692971</v>
      </c>
      <c r="Q36" s="33">
        <f t="shared" si="20"/>
        <v>78.7969011490307</v>
      </c>
      <c r="R36" s="9">
        <v>46449</v>
      </c>
      <c r="S36" s="9">
        <v>32973</v>
      </c>
      <c r="T36" s="10">
        <f t="shared" si="59"/>
        <v>79422</v>
      </c>
      <c r="U36" s="9">
        <v>28689</v>
      </c>
      <c r="V36" s="9">
        <v>23761</v>
      </c>
      <c r="W36" s="10">
        <f t="shared" si="23"/>
        <v>52450</v>
      </c>
      <c r="X36" s="11">
        <v>0</v>
      </c>
      <c r="Y36" s="11">
        <v>0</v>
      </c>
      <c r="Z36" s="12">
        <f t="shared" si="24"/>
        <v>0</v>
      </c>
      <c r="AA36" s="9">
        <f t="shared" si="25"/>
        <v>28689</v>
      </c>
      <c r="AB36" s="9">
        <f t="shared" si="25"/>
        <v>23761</v>
      </c>
      <c r="AC36" s="12">
        <f t="shared" si="60"/>
        <v>52450</v>
      </c>
      <c r="AD36" s="33">
        <f t="shared" si="61"/>
        <v>61.7645159206872</v>
      </c>
      <c r="AE36" s="33">
        <f t="shared" si="61"/>
        <v>72.06199011312286</v>
      </c>
      <c r="AF36" s="33">
        <f t="shared" si="61"/>
        <v>66.03963637279342</v>
      </c>
      <c r="AG36" s="12">
        <f t="shared" si="26"/>
        <v>212136</v>
      </c>
      <c r="AH36" s="12">
        <f t="shared" si="26"/>
        <v>170237</v>
      </c>
      <c r="AI36" s="12">
        <f t="shared" si="27"/>
        <v>382373</v>
      </c>
      <c r="AJ36" s="12">
        <f t="shared" si="28"/>
        <v>153935</v>
      </c>
      <c r="AK36" s="12">
        <f t="shared" si="28"/>
        <v>137231</v>
      </c>
      <c r="AL36" s="12">
        <f t="shared" si="29"/>
        <v>291166</v>
      </c>
      <c r="AM36" s="12">
        <f t="shared" si="62"/>
        <v>0</v>
      </c>
      <c r="AN36" s="12">
        <f t="shared" si="62"/>
        <v>0</v>
      </c>
      <c r="AO36" s="12">
        <f t="shared" si="30"/>
        <v>0</v>
      </c>
      <c r="AP36" s="9">
        <f t="shared" si="31"/>
        <v>153935</v>
      </c>
      <c r="AQ36" s="9">
        <f t="shared" si="31"/>
        <v>137231</v>
      </c>
      <c r="AR36" s="12">
        <f t="shared" si="63"/>
        <v>291166</v>
      </c>
      <c r="AS36" s="33">
        <f t="shared" si="64"/>
        <v>72.5642983746276</v>
      </c>
      <c r="AT36" s="33">
        <f t="shared" si="64"/>
        <v>80.61173540417184</v>
      </c>
      <c r="AU36" s="33">
        <f t="shared" si="64"/>
        <v>76.14711289761567</v>
      </c>
      <c r="AV36" s="11">
        <v>43189</v>
      </c>
      <c r="AW36" s="11">
        <v>39888</v>
      </c>
      <c r="AX36" s="12">
        <f t="shared" si="32"/>
        <v>83077</v>
      </c>
      <c r="AY36" s="11">
        <v>30504</v>
      </c>
      <c r="AZ36" s="11">
        <v>30048</v>
      </c>
      <c r="BA36" s="12">
        <f t="shared" si="33"/>
        <v>60552</v>
      </c>
      <c r="BB36" s="8">
        <v>0</v>
      </c>
      <c r="BC36" s="8">
        <v>0</v>
      </c>
      <c r="BD36" s="12">
        <f t="shared" si="87"/>
        <v>0</v>
      </c>
      <c r="BE36" s="9">
        <f t="shared" si="34"/>
        <v>30504</v>
      </c>
      <c r="BF36" s="9">
        <f t="shared" si="34"/>
        <v>30048</v>
      </c>
      <c r="BG36" s="12">
        <f t="shared" si="65"/>
        <v>60552</v>
      </c>
      <c r="BH36" s="33">
        <f t="shared" si="66"/>
        <v>70.62909537150664</v>
      </c>
      <c r="BI36" s="33">
        <f t="shared" si="66"/>
        <v>75.3309265944645</v>
      </c>
      <c r="BJ36" s="33">
        <f t="shared" si="66"/>
        <v>72.88659917907484</v>
      </c>
      <c r="BK36" s="11">
        <v>7101</v>
      </c>
      <c r="BL36" s="11">
        <v>4892</v>
      </c>
      <c r="BM36" s="12">
        <f t="shared" si="35"/>
        <v>11993</v>
      </c>
      <c r="BN36" s="11">
        <v>3593</v>
      </c>
      <c r="BO36" s="11">
        <v>2712</v>
      </c>
      <c r="BP36" s="12">
        <f t="shared" si="36"/>
        <v>6305</v>
      </c>
      <c r="BQ36" s="11">
        <v>0</v>
      </c>
      <c r="BR36" s="11">
        <v>0</v>
      </c>
      <c r="BS36" s="12">
        <f t="shared" si="37"/>
        <v>0</v>
      </c>
      <c r="BT36" s="9">
        <f t="shared" si="38"/>
        <v>3593</v>
      </c>
      <c r="BU36" s="9">
        <f t="shared" si="38"/>
        <v>2712</v>
      </c>
      <c r="BV36" s="12">
        <f t="shared" si="67"/>
        <v>6305</v>
      </c>
      <c r="BW36" s="33">
        <f t="shared" si="68"/>
        <v>50.598507252499644</v>
      </c>
      <c r="BX36" s="33">
        <f t="shared" si="68"/>
        <v>55.437448896156994</v>
      </c>
      <c r="BY36" s="33">
        <f t="shared" si="68"/>
        <v>52.57233386141916</v>
      </c>
      <c r="BZ36" s="12">
        <f t="shared" si="39"/>
        <v>50290</v>
      </c>
      <c r="CA36" s="12">
        <f t="shared" si="39"/>
        <v>44780</v>
      </c>
      <c r="CB36" s="12">
        <f t="shared" si="40"/>
        <v>95070</v>
      </c>
      <c r="CC36" s="12">
        <f t="shared" si="41"/>
        <v>34097</v>
      </c>
      <c r="CD36" s="12">
        <f t="shared" si="41"/>
        <v>32760</v>
      </c>
      <c r="CE36" s="12">
        <f t="shared" si="42"/>
        <v>66857</v>
      </c>
      <c r="CF36" s="12">
        <f t="shared" si="69"/>
        <v>0</v>
      </c>
      <c r="CG36" s="12">
        <f t="shared" si="69"/>
        <v>0</v>
      </c>
      <c r="CH36" s="12">
        <f t="shared" si="43"/>
        <v>0</v>
      </c>
      <c r="CI36" s="9">
        <f t="shared" si="44"/>
        <v>34097</v>
      </c>
      <c r="CJ36" s="9">
        <f t="shared" si="44"/>
        <v>32760</v>
      </c>
      <c r="CK36" s="12">
        <f t="shared" si="70"/>
        <v>66857</v>
      </c>
      <c r="CL36" s="33">
        <f t="shared" si="71"/>
        <v>67.80075561741897</v>
      </c>
      <c r="CM36" s="33">
        <f t="shared" si="71"/>
        <v>73.15765966949532</v>
      </c>
      <c r="CN36" s="33">
        <f t="shared" si="71"/>
        <v>70.32397181024508</v>
      </c>
      <c r="CO36" s="11">
        <v>88</v>
      </c>
      <c r="CP36" s="11">
        <v>66</v>
      </c>
      <c r="CQ36" s="12">
        <f t="shared" si="45"/>
        <v>154</v>
      </c>
      <c r="CR36" s="11">
        <v>57</v>
      </c>
      <c r="CS36" s="11">
        <v>54</v>
      </c>
      <c r="CT36" s="12">
        <f t="shared" si="46"/>
        <v>111</v>
      </c>
      <c r="CU36" s="8">
        <v>0</v>
      </c>
      <c r="CV36" s="8">
        <v>0</v>
      </c>
      <c r="CW36" s="12">
        <f t="shared" si="47"/>
        <v>0</v>
      </c>
      <c r="CX36" s="9">
        <f t="shared" si="48"/>
        <v>57</v>
      </c>
      <c r="CY36" s="9">
        <f t="shared" si="48"/>
        <v>54</v>
      </c>
      <c r="CZ36" s="12">
        <f t="shared" si="72"/>
        <v>111</v>
      </c>
      <c r="DA36" s="33">
        <f t="shared" si="73"/>
        <v>64.77272727272727</v>
      </c>
      <c r="DB36" s="33">
        <f t="shared" si="73"/>
        <v>81.81818181818183</v>
      </c>
      <c r="DC36" s="33">
        <f t="shared" si="73"/>
        <v>72.07792207792207</v>
      </c>
      <c r="DD36" s="11">
        <v>25</v>
      </c>
      <c r="DE36" s="11">
        <v>89</v>
      </c>
      <c r="DF36" s="12">
        <f t="shared" si="49"/>
        <v>114</v>
      </c>
      <c r="DG36" s="11">
        <v>16</v>
      </c>
      <c r="DH36" s="11">
        <v>83</v>
      </c>
      <c r="DI36" s="12">
        <f t="shared" si="50"/>
        <v>99</v>
      </c>
      <c r="DJ36" s="11">
        <v>0</v>
      </c>
      <c r="DK36" s="11">
        <v>0</v>
      </c>
      <c r="DL36" s="8">
        <f t="shared" si="74"/>
        <v>0</v>
      </c>
      <c r="DM36" s="9">
        <f t="shared" si="51"/>
        <v>16</v>
      </c>
      <c r="DN36" s="9">
        <f t="shared" si="51"/>
        <v>83</v>
      </c>
      <c r="DO36" s="12">
        <f t="shared" si="75"/>
        <v>99</v>
      </c>
      <c r="DP36" s="33">
        <f t="shared" si="76"/>
        <v>64</v>
      </c>
      <c r="DQ36" s="33">
        <f t="shared" si="76"/>
        <v>93.25842696629213</v>
      </c>
      <c r="DR36" s="33">
        <f t="shared" si="76"/>
        <v>86.8421052631579</v>
      </c>
      <c r="DS36" s="12">
        <f t="shared" si="52"/>
        <v>113</v>
      </c>
      <c r="DT36" s="12">
        <f t="shared" si="52"/>
        <v>155</v>
      </c>
      <c r="DU36" s="12">
        <f t="shared" si="53"/>
        <v>268</v>
      </c>
      <c r="DV36" s="12">
        <f t="shared" si="54"/>
        <v>73</v>
      </c>
      <c r="DW36" s="12">
        <f t="shared" si="54"/>
        <v>137</v>
      </c>
      <c r="DX36" s="12">
        <f t="shared" si="55"/>
        <v>210</v>
      </c>
      <c r="DY36" s="12">
        <f t="shared" si="77"/>
        <v>0</v>
      </c>
      <c r="DZ36" s="12">
        <f t="shared" si="77"/>
        <v>0</v>
      </c>
      <c r="EA36" s="12">
        <f t="shared" si="56"/>
        <v>0</v>
      </c>
      <c r="EB36" s="9">
        <f t="shared" si="57"/>
        <v>73</v>
      </c>
      <c r="EC36" s="9">
        <f t="shared" si="57"/>
        <v>137</v>
      </c>
      <c r="ED36" s="12">
        <f t="shared" si="78"/>
        <v>210</v>
      </c>
      <c r="EE36" s="33">
        <f t="shared" si="79"/>
        <v>64.60176991150442</v>
      </c>
      <c r="EF36" s="33">
        <f t="shared" si="79"/>
        <v>88.38709677419355</v>
      </c>
      <c r="EG36" s="33">
        <f t="shared" si="79"/>
        <v>78.35820895522389</v>
      </c>
      <c r="EH36" s="24">
        <f t="shared" si="80"/>
        <v>291166</v>
      </c>
      <c r="EI36" s="91" t="s">
        <v>82</v>
      </c>
      <c r="EJ36" s="92"/>
      <c r="EK36" s="92"/>
      <c r="EL36" s="92"/>
      <c r="EM36" s="92"/>
      <c r="EN36" s="93"/>
      <c r="EO36" s="24">
        <f t="shared" si="81"/>
        <v>66857</v>
      </c>
      <c r="EP36" s="91" t="s">
        <v>82</v>
      </c>
      <c r="EQ36" s="92"/>
      <c r="ER36" s="92"/>
      <c r="ES36" s="92"/>
      <c r="ET36" s="92"/>
      <c r="EU36" s="93"/>
      <c r="EV36" s="24">
        <f t="shared" si="82"/>
        <v>210</v>
      </c>
      <c r="EW36" s="91" t="s">
        <v>82</v>
      </c>
      <c r="EX36" s="92"/>
      <c r="EY36" s="92"/>
      <c r="EZ36" s="92"/>
      <c r="FA36" s="92"/>
      <c r="FB36" s="93"/>
    </row>
    <row r="37" spans="1:158" ht="29.25" customHeight="1">
      <c r="A37" s="4">
        <v>28</v>
      </c>
      <c r="B37" s="6" t="s">
        <v>36</v>
      </c>
      <c r="C37" s="9">
        <v>544859</v>
      </c>
      <c r="D37" s="9">
        <v>316608</v>
      </c>
      <c r="E37" s="18">
        <f t="shared" si="86"/>
        <v>861467</v>
      </c>
      <c r="F37" s="9">
        <v>419804</v>
      </c>
      <c r="G37" s="9">
        <v>245088</v>
      </c>
      <c r="H37" s="10">
        <f t="shared" si="21"/>
        <v>664892</v>
      </c>
      <c r="I37" s="11">
        <v>8817</v>
      </c>
      <c r="J37" s="11">
        <v>7025</v>
      </c>
      <c r="K37" s="13">
        <f t="shared" si="83"/>
        <v>15842</v>
      </c>
      <c r="L37" s="9">
        <f t="shared" si="22"/>
        <v>428621</v>
      </c>
      <c r="M37" s="9">
        <f t="shared" si="22"/>
        <v>252113</v>
      </c>
      <c r="N37" s="9">
        <f t="shared" si="22"/>
        <v>680734</v>
      </c>
      <c r="O37" s="33">
        <f t="shared" si="20"/>
        <v>78.6664072723402</v>
      </c>
      <c r="P37" s="33">
        <f t="shared" si="20"/>
        <v>79.62938397008288</v>
      </c>
      <c r="Q37" s="33">
        <f t="shared" si="20"/>
        <v>79.02032231066309</v>
      </c>
      <c r="R37" s="9">
        <v>27119</v>
      </c>
      <c r="S37" s="9">
        <v>22194</v>
      </c>
      <c r="T37" s="10">
        <f>R37+S37</f>
        <v>49313</v>
      </c>
      <c r="U37" s="9">
        <v>2545</v>
      </c>
      <c r="V37" s="9">
        <v>2345</v>
      </c>
      <c r="W37" s="10">
        <f t="shared" si="23"/>
        <v>4890</v>
      </c>
      <c r="X37" s="11">
        <v>635</v>
      </c>
      <c r="Y37" s="11">
        <v>577</v>
      </c>
      <c r="Z37" s="12">
        <f t="shared" si="24"/>
        <v>1212</v>
      </c>
      <c r="AA37" s="9">
        <f t="shared" si="25"/>
        <v>3180</v>
      </c>
      <c r="AB37" s="9">
        <f t="shared" si="25"/>
        <v>2922</v>
      </c>
      <c r="AC37" s="12">
        <f t="shared" si="60"/>
        <v>6102</v>
      </c>
      <c r="AD37" s="33">
        <f t="shared" si="61"/>
        <v>11.726096094988753</v>
      </c>
      <c r="AE37" s="33">
        <f t="shared" si="61"/>
        <v>13.165720464990539</v>
      </c>
      <c r="AF37" s="33">
        <f t="shared" si="61"/>
        <v>12.374019021353396</v>
      </c>
      <c r="AG37" s="12">
        <f t="shared" si="26"/>
        <v>571978</v>
      </c>
      <c r="AH37" s="12">
        <f t="shared" si="26"/>
        <v>338802</v>
      </c>
      <c r="AI37" s="12">
        <f t="shared" si="27"/>
        <v>910780</v>
      </c>
      <c r="AJ37" s="12">
        <f t="shared" si="28"/>
        <v>422349</v>
      </c>
      <c r="AK37" s="12">
        <f t="shared" si="28"/>
        <v>247433</v>
      </c>
      <c r="AL37" s="12">
        <f t="shared" si="29"/>
        <v>669782</v>
      </c>
      <c r="AM37" s="12">
        <f t="shared" si="62"/>
        <v>9452</v>
      </c>
      <c r="AN37" s="12">
        <f t="shared" si="62"/>
        <v>7602</v>
      </c>
      <c r="AO37" s="12">
        <f t="shared" si="30"/>
        <v>17054</v>
      </c>
      <c r="AP37" s="9">
        <f t="shared" si="31"/>
        <v>431801</v>
      </c>
      <c r="AQ37" s="9">
        <f t="shared" si="31"/>
        <v>255035</v>
      </c>
      <c r="AR37" s="12">
        <f t="shared" si="63"/>
        <v>686836</v>
      </c>
      <c r="AS37" s="33">
        <f t="shared" si="64"/>
        <v>75.49258887579592</v>
      </c>
      <c r="AT37" s="33">
        <f t="shared" si="64"/>
        <v>75.27552966039161</v>
      </c>
      <c r="AU37" s="33">
        <f t="shared" si="64"/>
        <v>75.41184479237577</v>
      </c>
      <c r="AV37" s="11">
        <v>84911</v>
      </c>
      <c r="AW37" s="11">
        <v>45333</v>
      </c>
      <c r="AX37" s="12">
        <f t="shared" si="32"/>
        <v>130244</v>
      </c>
      <c r="AY37" s="11">
        <v>63099</v>
      </c>
      <c r="AZ37" s="11">
        <v>33332</v>
      </c>
      <c r="BA37" s="12">
        <f t="shared" si="33"/>
        <v>96431</v>
      </c>
      <c r="BB37" s="11">
        <v>1616</v>
      </c>
      <c r="BC37" s="11">
        <v>1193</v>
      </c>
      <c r="BD37" s="12">
        <f t="shared" si="87"/>
        <v>2809</v>
      </c>
      <c r="BE37" s="9">
        <f t="shared" si="34"/>
        <v>64715</v>
      </c>
      <c r="BF37" s="9">
        <f t="shared" si="34"/>
        <v>34525</v>
      </c>
      <c r="BG37" s="12">
        <f t="shared" si="65"/>
        <v>99240</v>
      </c>
      <c r="BH37" s="33">
        <f t="shared" si="66"/>
        <v>76.21509580619707</v>
      </c>
      <c r="BI37" s="33">
        <f t="shared" si="66"/>
        <v>76.1586482253546</v>
      </c>
      <c r="BJ37" s="33">
        <f t="shared" si="66"/>
        <v>76.19544854273518</v>
      </c>
      <c r="BK37" s="11">
        <v>5713</v>
      </c>
      <c r="BL37" s="11">
        <v>4053</v>
      </c>
      <c r="BM37" s="12">
        <f t="shared" si="35"/>
        <v>9766</v>
      </c>
      <c r="BN37" s="11">
        <v>450</v>
      </c>
      <c r="BO37" s="11">
        <v>387</v>
      </c>
      <c r="BP37" s="12">
        <f t="shared" si="36"/>
        <v>837</v>
      </c>
      <c r="BQ37" s="11">
        <v>135</v>
      </c>
      <c r="BR37" s="11">
        <v>107</v>
      </c>
      <c r="BS37" s="12">
        <f t="shared" si="37"/>
        <v>242</v>
      </c>
      <c r="BT37" s="9">
        <f t="shared" si="38"/>
        <v>585</v>
      </c>
      <c r="BU37" s="9">
        <f t="shared" si="38"/>
        <v>494</v>
      </c>
      <c r="BV37" s="12">
        <f t="shared" si="67"/>
        <v>1079</v>
      </c>
      <c r="BW37" s="33">
        <f t="shared" si="68"/>
        <v>10.239803955890075</v>
      </c>
      <c r="BX37" s="33">
        <f t="shared" si="68"/>
        <v>12.188502343942758</v>
      </c>
      <c r="BY37" s="33">
        <f t="shared" si="68"/>
        <v>11.048535736227729</v>
      </c>
      <c r="BZ37" s="12">
        <f t="shared" si="39"/>
        <v>90624</v>
      </c>
      <c r="CA37" s="12">
        <f t="shared" si="39"/>
        <v>49386</v>
      </c>
      <c r="CB37" s="12">
        <f t="shared" si="40"/>
        <v>140010</v>
      </c>
      <c r="CC37" s="12">
        <f t="shared" si="41"/>
        <v>63549</v>
      </c>
      <c r="CD37" s="12">
        <f t="shared" si="41"/>
        <v>33719</v>
      </c>
      <c r="CE37" s="12">
        <f t="shared" si="42"/>
        <v>97268</v>
      </c>
      <c r="CF37" s="12">
        <f t="shared" si="69"/>
        <v>1751</v>
      </c>
      <c r="CG37" s="12">
        <f t="shared" si="69"/>
        <v>1300</v>
      </c>
      <c r="CH37" s="12">
        <f t="shared" si="43"/>
        <v>3051</v>
      </c>
      <c r="CI37" s="9">
        <f t="shared" si="44"/>
        <v>65300</v>
      </c>
      <c r="CJ37" s="9">
        <f t="shared" si="44"/>
        <v>35019</v>
      </c>
      <c r="CK37" s="12">
        <f t="shared" si="70"/>
        <v>100319</v>
      </c>
      <c r="CL37" s="33">
        <f t="shared" si="71"/>
        <v>72.05596751412429</v>
      </c>
      <c r="CM37" s="33">
        <f t="shared" si="71"/>
        <v>70.90875956748877</v>
      </c>
      <c r="CN37" s="33">
        <f t="shared" si="71"/>
        <v>71.65131062066995</v>
      </c>
      <c r="CO37" s="11">
        <v>64790</v>
      </c>
      <c r="CP37" s="11">
        <v>37998</v>
      </c>
      <c r="CQ37" s="12">
        <f t="shared" si="45"/>
        <v>102788</v>
      </c>
      <c r="CR37" s="11">
        <v>41850</v>
      </c>
      <c r="CS37" s="11">
        <v>23058</v>
      </c>
      <c r="CT37" s="12">
        <f t="shared" si="46"/>
        <v>64908</v>
      </c>
      <c r="CU37" s="11">
        <v>1619</v>
      </c>
      <c r="CV37" s="11">
        <v>1129</v>
      </c>
      <c r="CW37" s="12">
        <f>CU37+CV37</f>
        <v>2748</v>
      </c>
      <c r="CX37" s="9">
        <f t="shared" si="48"/>
        <v>43469</v>
      </c>
      <c r="CY37" s="9">
        <f t="shared" si="48"/>
        <v>24187</v>
      </c>
      <c r="CZ37" s="12">
        <f t="shared" si="72"/>
        <v>67656</v>
      </c>
      <c r="DA37" s="33">
        <f t="shared" si="73"/>
        <v>67.09214384935946</v>
      </c>
      <c r="DB37" s="33">
        <f t="shared" si="73"/>
        <v>63.65335017632508</v>
      </c>
      <c r="DC37" s="33">
        <f t="shared" si="73"/>
        <v>65.82091294703662</v>
      </c>
      <c r="DD37" s="11">
        <v>4741</v>
      </c>
      <c r="DE37" s="11">
        <v>3337</v>
      </c>
      <c r="DF37" s="12">
        <f t="shared" si="49"/>
        <v>8078</v>
      </c>
      <c r="DG37" s="11">
        <v>258</v>
      </c>
      <c r="DH37" s="11">
        <v>200</v>
      </c>
      <c r="DI37" s="12">
        <f t="shared" si="50"/>
        <v>458</v>
      </c>
      <c r="DJ37" s="11">
        <v>74</v>
      </c>
      <c r="DK37" s="11">
        <v>52</v>
      </c>
      <c r="DL37" s="8">
        <f t="shared" si="74"/>
        <v>126</v>
      </c>
      <c r="DM37" s="9">
        <f t="shared" si="51"/>
        <v>332</v>
      </c>
      <c r="DN37" s="9">
        <f t="shared" si="51"/>
        <v>252</v>
      </c>
      <c r="DO37" s="12">
        <f t="shared" si="75"/>
        <v>584</v>
      </c>
      <c r="DP37" s="33">
        <f t="shared" si="76"/>
        <v>7.002742037544822</v>
      </c>
      <c r="DQ37" s="33">
        <f t="shared" si="76"/>
        <v>7.551693137548697</v>
      </c>
      <c r="DR37" s="33">
        <f t="shared" si="76"/>
        <v>7.22951225550879</v>
      </c>
      <c r="DS37" s="12">
        <f t="shared" si="52"/>
        <v>69531</v>
      </c>
      <c r="DT37" s="12">
        <f t="shared" si="52"/>
        <v>41335</v>
      </c>
      <c r="DU37" s="12">
        <f t="shared" si="53"/>
        <v>110866</v>
      </c>
      <c r="DV37" s="12">
        <f t="shared" si="54"/>
        <v>42108</v>
      </c>
      <c r="DW37" s="12">
        <f t="shared" si="54"/>
        <v>23258</v>
      </c>
      <c r="DX37" s="12">
        <f t="shared" si="55"/>
        <v>65366</v>
      </c>
      <c r="DY37" s="12">
        <f t="shared" si="77"/>
        <v>1693</v>
      </c>
      <c r="DZ37" s="12">
        <f t="shared" si="77"/>
        <v>1181</v>
      </c>
      <c r="EA37" s="12">
        <f t="shared" si="56"/>
        <v>2874</v>
      </c>
      <c r="EB37" s="9">
        <f t="shared" si="57"/>
        <v>43801</v>
      </c>
      <c r="EC37" s="9">
        <f t="shared" si="57"/>
        <v>24439</v>
      </c>
      <c r="ED37" s="12">
        <f t="shared" si="78"/>
        <v>68240</v>
      </c>
      <c r="EE37" s="33">
        <f t="shared" si="79"/>
        <v>62.99492312781349</v>
      </c>
      <c r="EF37" s="33">
        <f t="shared" si="79"/>
        <v>59.12422886173945</v>
      </c>
      <c r="EG37" s="33">
        <f t="shared" si="79"/>
        <v>61.551783233813794</v>
      </c>
      <c r="EH37" s="24">
        <f t="shared" si="80"/>
        <v>686836</v>
      </c>
      <c r="EI37" s="63">
        <v>152331</v>
      </c>
      <c r="EJ37" s="63">
        <v>204892</v>
      </c>
      <c r="EK37" s="63">
        <v>329613</v>
      </c>
      <c r="EL37" s="64">
        <f t="shared" si="58"/>
        <v>22.178656913731956</v>
      </c>
      <c r="EM37" s="64">
        <f t="shared" si="58"/>
        <v>29.831284324059894</v>
      </c>
      <c r="EN37" s="64">
        <f t="shared" si="58"/>
        <v>47.99005876220816</v>
      </c>
      <c r="EO37" s="24">
        <f t="shared" si="81"/>
        <v>100319</v>
      </c>
      <c r="EP37" s="63">
        <v>15927</v>
      </c>
      <c r="EQ37" s="63">
        <v>29832</v>
      </c>
      <c r="ER37" s="63">
        <v>54560</v>
      </c>
      <c r="ES37" s="64">
        <f>EP37/$EO37%</f>
        <v>15.876354429370307</v>
      </c>
      <c r="ET37" s="64">
        <f t="shared" si="91"/>
        <v>29.737138528095375</v>
      </c>
      <c r="EU37" s="64">
        <f t="shared" si="92"/>
        <v>54.38650704253431</v>
      </c>
      <c r="EV37" s="24">
        <f t="shared" si="82"/>
        <v>68240</v>
      </c>
      <c r="EW37" s="63">
        <v>8223</v>
      </c>
      <c r="EX37" s="63">
        <v>16975</v>
      </c>
      <c r="EY37" s="63">
        <v>43042</v>
      </c>
      <c r="EZ37" s="64">
        <f>EW37/$EV37%</f>
        <v>12.050117233294255</v>
      </c>
      <c r="FA37" s="64">
        <f t="shared" si="89"/>
        <v>24.87543962485346</v>
      </c>
      <c r="FB37" s="64">
        <f t="shared" si="90"/>
        <v>63.074443141852285</v>
      </c>
    </row>
    <row r="38" spans="1:158" ht="29.25" customHeight="1">
      <c r="A38" s="4">
        <v>29</v>
      </c>
      <c r="B38" s="5" t="s">
        <v>37</v>
      </c>
      <c r="C38" s="9">
        <v>413174</v>
      </c>
      <c r="D38" s="9">
        <v>431777</v>
      </c>
      <c r="E38" s="18">
        <f t="shared" si="86"/>
        <v>844951</v>
      </c>
      <c r="F38" s="9">
        <v>327767</v>
      </c>
      <c r="G38" s="9">
        <v>368942</v>
      </c>
      <c r="H38" s="10">
        <f>F38+G38</f>
        <v>696709</v>
      </c>
      <c r="I38" s="8">
        <v>13132</v>
      </c>
      <c r="J38" s="8">
        <v>10839</v>
      </c>
      <c r="K38" s="13">
        <f t="shared" si="83"/>
        <v>23971</v>
      </c>
      <c r="L38" s="9">
        <f t="shared" si="22"/>
        <v>340899</v>
      </c>
      <c r="M38" s="9">
        <f t="shared" si="22"/>
        <v>379781</v>
      </c>
      <c r="N38" s="9">
        <f t="shared" si="22"/>
        <v>720680</v>
      </c>
      <c r="O38" s="33">
        <f t="shared" si="20"/>
        <v>82.50736977641381</v>
      </c>
      <c r="P38" s="33">
        <f t="shared" si="20"/>
        <v>87.95767259488116</v>
      </c>
      <c r="Q38" s="33">
        <f t="shared" si="20"/>
        <v>85.29251992127355</v>
      </c>
      <c r="R38" s="8">
        <v>67701</v>
      </c>
      <c r="S38" s="8">
        <v>28871</v>
      </c>
      <c r="T38" s="8">
        <v>0</v>
      </c>
      <c r="U38" s="8">
        <v>5823</v>
      </c>
      <c r="V38" s="8">
        <v>3286</v>
      </c>
      <c r="W38" s="8">
        <v>0</v>
      </c>
      <c r="X38" s="8">
        <v>11180</v>
      </c>
      <c r="Y38" s="8">
        <v>5765</v>
      </c>
      <c r="Z38" s="12">
        <f t="shared" si="24"/>
        <v>16945</v>
      </c>
      <c r="AA38" s="9">
        <f t="shared" si="25"/>
        <v>17003</v>
      </c>
      <c r="AB38" s="9">
        <f t="shared" si="25"/>
        <v>9051</v>
      </c>
      <c r="AC38" s="12">
        <f t="shared" si="60"/>
        <v>26054</v>
      </c>
      <c r="AD38" s="33">
        <f t="shared" si="61"/>
        <v>25.114843207633562</v>
      </c>
      <c r="AE38" s="33">
        <f t="shared" si="61"/>
        <v>31.34979737452807</v>
      </c>
      <c r="AF38" s="33">
        <f t="shared" si="61"/>
      </c>
      <c r="AG38" s="12">
        <f t="shared" si="26"/>
        <v>480875</v>
      </c>
      <c r="AH38" s="12">
        <f t="shared" si="26"/>
        <v>460648</v>
      </c>
      <c r="AI38" s="12">
        <f t="shared" si="27"/>
        <v>941523</v>
      </c>
      <c r="AJ38" s="12">
        <f t="shared" si="28"/>
        <v>333590</v>
      </c>
      <c r="AK38" s="12">
        <f t="shared" si="28"/>
        <v>372228</v>
      </c>
      <c r="AL38" s="12">
        <f t="shared" si="29"/>
        <v>705818</v>
      </c>
      <c r="AM38" s="12">
        <f t="shared" si="62"/>
        <v>24312</v>
      </c>
      <c r="AN38" s="12">
        <f t="shared" si="62"/>
        <v>16604</v>
      </c>
      <c r="AO38" s="12">
        <f t="shared" si="30"/>
        <v>40916</v>
      </c>
      <c r="AP38" s="9">
        <f t="shared" si="31"/>
        <v>357902</v>
      </c>
      <c r="AQ38" s="9">
        <f t="shared" si="31"/>
        <v>388832</v>
      </c>
      <c r="AR38" s="12">
        <f t="shared" si="63"/>
        <v>746734</v>
      </c>
      <c r="AS38" s="33">
        <f t="shared" si="64"/>
        <v>74.4272420067585</v>
      </c>
      <c r="AT38" s="33">
        <f t="shared" si="64"/>
        <v>84.40978795088657</v>
      </c>
      <c r="AU38" s="33">
        <f t="shared" si="64"/>
        <v>79.31128607585795</v>
      </c>
      <c r="AV38" s="11">
        <v>100449</v>
      </c>
      <c r="AW38" s="11">
        <v>108770</v>
      </c>
      <c r="AX38" s="12">
        <f t="shared" si="32"/>
        <v>209219</v>
      </c>
      <c r="AY38" s="11">
        <v>71477</v>
      </c>
      <c r="AZ38" s="11">
        <v>84288</v>
      </c>
      <c r="BA38" s="12">
        <f t="shared" si="33"/>
        <v>155765</v>
      </c>
      <c r="BB38" s="8">
        <v>3827</v>
      </c>
      <c r="BC38" s="8">
        <v>3752</v>
      </c>
      <c r="BD38" s="12">
        <f t="shared" si="87"/>
        <v>7579</v>
      </c>
      <c r="BE38" s="9">
        <f t="shared" si="34"/>
        <v>75304</v>
      </c>
      <c r="BF38" s="9">
        <f t="shared" si="34"/>
        <v>88040</v>
      </c>
      <c r="BG38" s="12">
        <f t="shared" si="65"/>
        <v>163344</v>
      </c>
      <c r="BH38" s="33">
        <f t="shared" si="66"/>
        <v>74.96739639020797</v>
      </c>
      <c r="BI38" s="33">
        <f t="shared" si="66"/>
        <v>80.94143605773651</v>
      </c>
      <c r="BJ38" s="33">
        <f t="shared" si="66"/>
        <v>78.07321514776383</v>
      </c>
      <c r="BK38" s="11">
        <v>21053</v>
      </c>
      <c r="BL38" s="11">
        <v>10288</v>
      </c>
      <c r="BM38" s="12">
        <f t="shared" si="35"/>
        <v>31341</v>
      </c>
      <c r="BN38" s="11">
        <v>857</v>
      </c>
      <c r="BO38" s="11">
        <v>568</v>
      </c>
      <c r="BP38" s="12">
        <f t="shared" si="36"/>
        <v>1425</v>
      </c>
      <c r="BQ38" s="8">
        <v>3341</v>
      </c>
      <c r="BR38" s="8">
        <v>2005</v>
      </c>
      <c r="BS38" s="12">
        <f t="shared" si="37"/>
        <v>5346</v>
      </c>
      <c r="BT38" s="9">
        <f t="shared" si="38"/>
        <v>4198</v>
      </c>
      <c r="BU38" s="9">
        <f t="shared" si="38"/>
        <v>2573</v>
      </c>
      <c r="BV38" s="12">
        <f t="shared" si="67"/>
        <v>6771</v>
      </c>
      <c r="BW38" s="33">
        <f t="shared" si="68"/>
        <v>19.94015104735667</v>
      </c>
      <c r="BX38" s="33">
        <f t="shared" si="68"/>
        <v>25.009720062208395</v>
      </c>
      <c r="BY38" s="33">
        <f t="shared" si="68"/>
        <v>21.604288312434193</v>
      </c>
      <c r="BZ38" s="12">
        <f t="shared" si="39"/>
        <v>121502</v>
      </c>
      <c r="CA38" s="12">
        <f t="shared" si="39"/>
        <v>119058</v>
      </c>
      <c r="CB38" s="12">
        <f t="shared" si="40"/>
        <v>240560</v>
      </c>
      <c r="CC38" s="12">
        <f t="shared" si="41"/>
        <v>72334</v>
      </c>
      <c r="CD38" s="12">
        <f t="shared" si="41"/>
        <v>84856</v>
      </c>
      <c r="CE38" s="12">
        <f t="shared" si="42"/>
        <v>157190</v>
      </c>
      <c r="CF38" s="12">
        <f t="shared" si="69"/>
        <v>7168</v>
      </c>
      <c r="CG38" s="12">
        <f t="shared" si="69"/>
        <v>5757</v>
      </c>
      <c r="CH38" s="12">
        <f t="shared" si="43"/>
        <v>12925</v>
      </c>
      <c r="CI38" s="9">
        <f t="shared" si="44"/>
        <v>79502</v>
      </c>
      <c r="CJ38" s="9">
        <f t="shared" si="44"/>
        <v>90613</v>
      </c>
      <c r="CK38" s="12">
        <f t="shared" si="70"/>
        <v>170115</v>
      </c>
      <c r="CL38" s="33">
        <f t="shared" si="71"/>
        <v>65.43266777501606</v>
      </c>
      <c r="CM38" s="33">
        <f t="shared" si="71"/>
        <v>76.1082833576912</v>
      </c>
      <c r="CN38" s="33">
        <f t="shared" si="71"/>
        <v>70.7162454273362</v>
      </c>
      <c r="CO38" s="11">
        <v>3465</v>
      </c>
      <c r="CP38" s="11">
        <v>3259</v>
      </c>
      <c r="CQ38" s="12">
        <f t="shared" si="45"/>
        <v>6724</v>
      </c>
      <c r="CR38" s="11">
        <v>2519</v>
      </c>
      <c r="CS38" s="11">
        <v>2417</v>
      </c>
      <c r="CT38" s="12">
        <f t="shared" si="46"/>
        <v>4936</v>
      </c>
      <c r="CU38" s="8">
        <v>104</v>
      </c>
      <c r="CV38" s="8">
        <v>75</v>
      </c>
      <c r="CW38" s="12">
        <f aca="true" t="shared" si="93" ref="CW38:CW43">CU38+CV38</f>
        <v>179</v>
      </c>
      <c r="CX38" s="9">
        <f t="shared" si="48"/>
        <v>2623</v>
      </c>
      <c r="CY38" s="9">
        <f t="shared" si="48"/>
        <v>2492</v>
      </c>
      <c r="CZ38" s="12">
        <f t="shared" si="72"/>
        <v>5115</v>
      </c>
      <c r="DA38" s="33">
        <f t="shared" si="73"/>
        <v>75.6998556998557</v>
      </c>
      <c r="DB38" s="33">
        <f t="shared" si="73"/>
        <v>76.46517336606321</v>
      </c>
      <c r="DC38" s="33">
        <f t="shared" si="73"/>
        <v>76.07079119571684</v>
      </c>
      <c r="DD38" s="11">
        <v>683</v>
      </c>
      <c r="DE38" s="11">
        <v>343</v>
      </c>
      <c r="DF38" s="12">
        <f t="shared" si="49"/>
        <v>1026</v>
      </c>
      <c r="DG38" s="11">
        <v>54</v>
      </c>
      <c r="DH38" s="11">
        <v>32</v>
      </c>
      <c r="DI38" s="12">
        <f t="shared" si="50"/>
        <v>86</v>
      </c>
      <c r="DJ38" s="8">
        <v>101</v>
      </c>
      <c r="DK38" s="8">
        <v>104</v>
      </c>
      <c r="DL38" s="8">
        <f t="shared" si="74"/>
        <v>205</v>
      </c>
      <c r="DM38" s="9">
        <f t="shared" si="51"/>
        <v>155</v>
      </c>
      <c r="DN38" s="9">
        <f t="shared" si="51"/>
        <v>136</v>
      </c>
      <c r="DO38" s="12">
        <f t="shared" si="75"/>
        <v>291</v>
      </c>
      <c r="DP38" s="33">
        <f t="shared" si="76"/>
        <v>22.693997071742313</v>
      </c>
      <c r="DQ38" s="33">
        <f t="shared" si="76"/>
        <v>39.650145772594755</v>
      </c>
      <c r="DR38" s="33">
        <f t="shared" si="76"/>
        <v>28.362573099415204</v>
      </c>
      <c r="DS38" s="12">
        <f t="shared" si="52"/>
        <v>4148</v>
      </c>
      <c r="DT38" s="12">
        <f t="shared" si="52"/>
        <v>3602</v>
      </c>
      <c r="DU38" s="12">
        <f t="shared" si="53"/>
        <v>7750</v>
      </c>
      <c r="DV38" s="12">
        <f t="shared" si="54"/>
        <v>2573</v>
      </c>
      <c r="DW38" s="12">
        <f t="shared" si="54"/>
        <v>2449</v>
      </c>
      <c r="DX38" s="12">
        <f t="shared" si="55"/>
        <v>5022</v>
      </c>
      <c r="DY38" s="12">
        <f t="shared" si="77"/>
        <v>205</v>
      </c>
      <c r="DZ38" s="12">
        <f t="shared" si="77"/>
        <v>179</v>
      </c>
      <c r="EA38" s="12">
        <f t="shared" si="56"/>
        <v>384</v>
      </c>
      <c r="EB38" s="9">
        <f t="shared" si="57"/>
        <v>2778</v>
      </c>
      <c r="EC38" s="9">
        <f t="shared" si="57"/>
        <v>2628</v>
      </c>
      <c r="ED38" s="12">
        <f t="shared" si="78"/>
        <v>5406</v>
      </c>
      <c r="EE38" s="33">
        <f t="shared" si="79"/>
        <v>66.97203471552555</v>
      </c>
      <c r="EF38" s="33">
        <f t="shared" si="79"/>
        <v>72.95946696279844</v>
      </c>
      <c r="EG38" s="33">
        <f t="shared" si="79"/>
        <v>69.75483870967743</v>
      </c>
      <c r="EH38" s="24">
        <f t="shared" si="80"/>
        <v>746734</v>
      </c>
      <c r="EI38" s="63">
        <v>420831</v>
      </c>
      <c r="EJ38" s="63">
        <v>158050</v>
      </c>
      <c r="EK38" s="63">
        <v>167853</v>
      </c>
      <c r="EL38" s="64">
        <f t="shared" si="58"/>
        <v>56.356212520120955</v>
      </c>
      <c r="EM38" s="64">
        <f t="shared" si="58"/>
        <v>21.16550203954822</v>
      </c>
      <c r="EN38" s="64">
        <f t="shared" si="58"/>
        <v>22.478285440330826</v>
      </c>
      <c r="EO38" s="24">
        <f t="shared" si="81"/>
        <v>170115</v>
      </c>
      <c r="EP38" s="63">
        <v>74884</v>
      </c>
      <c r="EQ38" s="63">
        <v>42445</v>
      </c>
      <c r="ER38" s="63">
        <v>52786</v>
      </c>
      <c r="ES38" s="64">
        <f>EP38/$EO38%</f>
        <v>44.01963377715075</v>
      </c>
      <c r="ET38" s="64">
        <f t="shared" si="91"/>
        <v>24.95076859771331</v>
      </c>
      <c r="EU38" s="64">
        <f t="shared" si="92"/>
        <v>31.029597625135935</v>
      </c>
      <c r="EV38" s="24">
        <f t="shared" si="82"/>
        <v>5406</v>
      </c>
      <c r="EW38" s="63">
        <v>2252</v>
      </c>
      <c r="EX38" s="63">
        <v>1433</v>
      </c>
      <c r="EY38" s="63">
        <v>1721</v>
      </c>
      <c r="EZ38" s="64">
        <f>EW38/$EV38%</f>
        <v>41.65741768405475</v>
      </c>
      <c r="FA38" s="64">
        <f t="shared" si="89"/>
        <v>26.50758416574177</v>
      </c>
      <c r="FB38" s="64">
        <f t="shared" si="90"/>
        <v>31.834998150203475</v>
      </c>
    </row>
    <row r="39" spans="1:158" ht="29.25" customHeight="1">
      <c r="A39" s="4">
        <v>30</v>
      </c>
      <c r="B39" s="5" t="s">
        <v>38</v>
      </c>
      <c r="C39" s="15">
        <v>16886</v>
      </c>
      <c r="D39" s="11">
        <v>14614</v>
      </c>
      <c r="E39" s="18">
        <f t="shared" si="86"/>
        <v>31500</v>
      </c>
      <c r="F39" s="16">
        <v>10758</v>
      </c>
      <c r="G39" s="11">
        <v>8157</v>
      </c>
      <c r="H39" s="10">
        <f>F39+G39</f>
        <v>18915</v>
      </c>
      <c r="I39" s="8">
        <v>0</v>
      </c>
      <c r="J39" s="8">
        <v>0</v>
      </c>
      <c r="K39" s="13">
        <f t="shared" si="83"/>
        <v>0</v>
      </c>
      <c r="L39" s="9">
        <f t="shared" si="22"/>
        <v>10758</v>
      </c>
      <c r="M39" s="9">
        <f t="shared" si="22"/>
        <v>8157</v>
      </c>
      <c r="N39" s="9">
        <f t="shared" si="22"/>
        <v>18915</v>
      </c>
      <c r="O39" s="33">
        <f t="shared" si="20"/>
        <v>63.70958190216748</v>
      </c>
      <c r="P39" s="33">
        <f t="shared" si="20"/>
        <v>55.81634049541535</v>
      </c>
      <c r="Q39" s="33">
        <f t="shared" si="20"/>
        <v>60.04761904761905</v>
      </c>
      <c r="R39" s="15">
        <v>6427</v>
      </c>
      <c r="S39" s="11">
        <v>5994</v>
      </c>
      <c r="T39" s="10">
        <f>R39+S39</f>
        <v>12421</v>
      </c>
      <c r="U39" s="16">
        <v>2235</v>
      </c>
      <c r="V39" s="11">
        <v>2085</v>
      </c>
      <c r="W39" s="10">
        <f t="shared" si="23"/>
        <v>4320</v>
      </c>
      <c r="X39" s="8">
        <v>0</v>
      </c>
      <c r="Y39" s="8">
        <v>0</v>
      </c>
      <c r="Z39" s="12">
        <f t="shared" si="24"/>
        <v>0</v>
      </c>
      <c r="AA39" s="9">
        <f t="shared" si="25"/>
        <v>2235</v>
      </c>
      <c r="AB39" s="9">
        <f t="shared" si="25"/>
        <v>2085</v>
      </c>
      <c r="AC39" s="12">
        <f t="shared" si="60"/>
        <v>4320</v>
      </c>
      <c r="AD39" s="33">
        <f t="shared" si="61"/>
        <v>34.775167263108756</v>
      </c>
      <c r="AE39" s="33">
        <f t="shared" si="61"/>
        <v>34.78478478478478</v>
      </c>
      <c r="AF39" s="33">
        <f t="shared" si="61"/>
        <v>34.7798083890186</v>
      </c>
      <c r="AG39" s="12">
        <f t="shared" si="26"/>
        <v>23313</v>
      </c>
      <c r="AH39" s="12">
        <f t="shared" si="26"/>
        <v>20608</v>
      </c>
      <c r="AI39" s="12">
        <f t="shared" si="27"/>
        <v>43921</v>
      </c>
      <c r="AJ39" s="12">
        <f t="shared" si="28"/>
        <v>12993</v>
      </c>
      <c r="AK39" s="12">
        <f t="shared" si="28"/>
        <v>10242</v>
      </c>
      <c r="AL39" s="12">
        <f t="shared" si="29"/>
        <v>23235</v>
      </c>
      <c r="AM39" s="12">
        <f t="shared" si="62"/>
        <v>0</v>
      </c>
      <c r="AN39" s="12">
        <f t="shared" si="62"/>
        <v>0</v>
      </c>
      <c r="AO39" s="12">
        <f t="shared" si="30"/>
        <v>0</v>
      </c>
      <c r="AP39" s="9">
        <f t="shared" si="31"/>
        <v>12993</v>
      </c>
      <c r="AQ39" s="9">
        <f t="shared" si="31"/>
        <v>10242</v>
      </c>
      <c r="AR39" s="12">
        <f t="shared" si="63"/>
        <v>23235</v>
      </c>
      <c r="AS39" s="33">
        <f t="shared" si="64"/>
        <v>55.732852914682795</v>
      </c>
      <c r="AT39" s="33">
        <f t="shared" si="64"/>
        <v>49.69914596273292</v>
      </c>
      <c r="AU39" s="33">
        <f t="shared" si="64"/>
        <v>52.90180096081601</v>
      </c>
      <c r="AV39" s="11">
        <v>3195</v>
      </c>
      <c r="AW39" s="11">
        <v>2608</v>
      </c>
      <c r="AX39" s="12">
        <f t="shared" si="32"/>
        <v>5803</v>
      </c>
      <c r="AY39" s="11">
        <v>2170</v>
      </c>
      <c r="AZ39" s="11">
        <v>1505</v>
      </c>
      <c r="BA39" s="12">
        <f t="shared" si="33"/>
        <v>3675</v>
      </c>
      <c r="BB39" s="8">
        <v>0</v>
      </c>
      <c r="BC39" s="8">
        <v>0</v>
      </c>
      <c r="BD39" s="12">
        <f t="shared" si="87"/>
        <v>0</v>
      </c>
      <c r="BE39" s="9">
        <f t="shared" si="34"/>
        <v>2170</v>
      </c>
      <c r="BF39" s="9">
        <f t="shared" si="34"/>
        <v>1505</v>
      </c>
      <c r="BG39" s="12">
        <f t="shared" si="65"/>
        <v>3675</v>
      </c>
      <c r="BH39" s="33">
        <f t="shared" si="66"/>
        <v>67.91862284820031</v>
      </c>
      <c r="BI39" s="33">
        <f t="shared" si="66"/>
        <v>57.70705521472392</v>
      </c>
      <c r="BJ39" s="33">
        <f t="shared" si="66"/>
        <v>63.32931242460796</v>
      </c>
      <c r="BK39" s="11">
        <v>1004</v>
      </c>
      <c r="BL39" s="11">
        <v>919</v>
      </c>
      <c r="BM39" s="12">
        <f t="shared" si="35"/>
        <v>1923</v>
      </c>
      <c r="BN39" s="11">
        <v>407</v>
      </c>
      <c r="BO39" s="11">
        <v>379</v>
      </c>
      <c r="BP39" s="12">
        <f t="shared" si="36"/>
        <v>786</v>
      </c>
      <c r="BQ39" s="8">
        <v>0</v>
      </c>
      <c r="BR39" s="8">
        <v>0</v>
      </c>
      <c r="BS39" s="12">
        <f t="shared" si="37"/>
        <v>0</v>
      </c>
      <c r="BT39" s="9">
        <f t="shared" si="38"/>
        <v>407</v>
      </c>
      <c r="BU39" s="9">
        <f t="shared" si="38"/>
        <v>379</v>
      </c>
      <c r="BV39" s="12">
        <f t="shared" si="67"/>
        <v>786</v>
      </c>
      <c r="BW39" s="33">
        <f t="shared" si="68"/>
        <v>40.537848605577686</v>
      </c>
      <c r="BX39" s="33">
        <f t="shared" si="68"/>
        <v>41.240478781284004</v>
      </c>
      <c r="BY39" s="33">
        <f t="shared" si="68"/>
        <v>40.87363494539781</v>
      </c>
      <c r="BZ39" s="12">
        <f t="shared" si="39"/>
        <v>4199</v>
      </c>
      <c r="CA39" s="12">
        <f t="shared" si="39"/>
        <v>3527</v>
      </c>
      <c r="CB39" s="12">
        <f t="shared" si="40"/>
        <v>7726</v>
      </c>
      <c r="CC39" s="12">
        <f t="shared" si="41"/>
        <v>2577</v>
      </c>
      <c r="CD39" s="12">
        <f t="shared" si="41"/>
        <v>1884</v>
      </c>
      <c r="CE39" s="12">
        <f t="shared" si="42"/>
        <v>4461</v>
      </c>
      <c r="CF39" s="12">
        <f t="shared" si="69"/>
        <v>0</v>
      </c>
      <c r="CG39" s="12">
        <f t="shared" si="69"/>
        <v>0</v>
      </c>
      <c r="CH39" s="12">
        <f t="shared" si="43"/>
        <v>0</v>
      </c>
      <c r="CI39" s="9">
        <f t="shared" si="44"/>
        <v>2577</v>
      </c>
      <c r="CJ39" s="9">
        <f t="shared" si="44"/>
        <v>1884</v>
      </c>
      <c r="CK39" s="12">
        <f t="shared" si="70"/>
        <v>4461</v>
      </c>
      <c r="CL39" s="33">
        <f t="shared" si="71"/>
        <v>61.37175517980471</v>
      </c>
      <c r="CM39" s="33">
        <f t="shared" si="71"/>
        <v>53.416501275871845</v>
      </c>
      <c r="CN39" s="33">
        <f t="shared" si="71"/>
        <v>57.740098369143155</v>
      </c>
      <c r="CO39" s="11">
        <v>4485</v>
      </c>
      <c r="CP39" s="11">
        <v>3642</v>
      </c>
      <c r="CQ39" s="12">
        <f t="shared" si="45"/>
        <v>8127</v>
      </c>
      <c r="CR39" s="11">
        <v>1710</v>
      </c>
      <c r="CS39" s="11">
        <v>1015</v>
      </c>
      <c r="CT39" s="12">
        <f t="shared" si="46"/>
        <v>2725</v>
      </c>
      <c r="CU39" s="8">
        <v>0</v>
      </c>
      <c r="CV39" s="8">
        <v>0</v>
      </c>
      <c r="CW39" s="12">
        <f t="shared" si="93"/>
        <v>0</v>
      </c>
      <c r="CX39" s="9">
        <f t="shared" si="48"/>
        <v>1710</v>
      </c>
      <c r="CY39" s="9">
        <f t="shared" si="48"/>
        <v>1015</v>
      </c>
      <c r="CZ39" s="12">
        <f t="shared" si="72"/>
        <v>2725</v>
      </c>
      <c r="DA39" s="33">
        <f t="shared" si="73"/>
        <v>38.12709030100335</v>
      </c>
      <c r="DB39" s="33">
        <f t="shared" si="73"/>
        <v>27.86930258099945</v>
      </c>
      <c r="DC39" s="33">
        <f t="shared" si="73"/>
        <v>33.5302079488126</v>
      </c>
      <c r="DD39" s="11">
        <v>3100</v>
      </c>
      <c r="DE39" s="11">
        <v>2704</v>
      </c>
      <c r="DF39" s="12">
        <f t="shared" si="49"/>
        <v>5804</v>
      </c>
      <c r="DG39" s="11">
        <v>834</v>
      </c>
      <c r="DH39" s="11">
        <v>680</v>
      </c>
      <c r="DI39" s="12">
        <f t="shared" si="50"/>
        <v>1514</v>
      </c>
      <c r="DJ39" s="8">
        <v>0</v>
      </c>
      <c r="DK39" s="8">
        <v>0</v>
      </c>
      <c r="DL39" s="8">
        <f t="shared" si="74"/>
        <v>0</v>
      </c>
      <c r="DM39" s="9">
        <f t="shared" si="51"/>
        <v>834</v>
      </c>
      <c r="DN39" s="9">
        <f t="shared" si="51"/>
        <v>680</v>
      </c>
      <c r="DO39" s="12">
        <f t="shared" si="75"/>
        <v>1514</v>
      </c>
      <c r="DP39" s="33">
        <f t="shared" si="76"/>
        <v>26.903225806451616</v>
      </c>
      <c r="DQ39" s="33">
        <f t="shared" si="76"/>
        <v>25.14792899408284</v>
      </c>
      <c r="DR39" s="33">
        <f t="shared" si="76"/>
        <v>26.085458304617504</v>
      </c>
      <c r="DS39" s="12">
        <f t="shared" si="52"/>
        <v>7585</v>
      </c>
      <c r="DT39" s="12">
        <f t="shared" si="52"/>
        <v>6346</v>
      </c>
      <c r="DU39" s="12">
        <f t="shared" si="53"/>
        <v>13931</v>
      </c>
      <c r="DV39" s="12">
        <f t="shared" si="54"/>
        <v>2544</v>
      </c>
      <c r="DW39" s="12">
        <f t="shared" si="54"/>
        <v>1695</v>
      </c>
      <c r="DX39" s="12">
        <f t="shared" si="55"/>
        <v>4239</v>
      </c>
      <c r="DY39" s="12">
        <f t="shared" si="77"/>
        <v>0</v>
      </c>
      <c r="DZ39" s="12">
        <f t="shared" si="77"/>
        <v>0</v>
      </c>
      <c r="EA39" s="12">
        <f t="shared" si="56"/>
        <v>0</v>
      </c>
      <c r="EB39" s="9">
        <f t="shared" si="57"/>
        <v>2544</v>
      </c>
      <c r="EC39" s="9">
        <f t="shared" si="57"/>
        <v>1695</v>
      </c>
      <c r="ED39" s="12">
        <f t="shared" si="78"/>
        <v>4239</v>
      </c>
      <c r="EE39" s="33">
        <f t="shared" si="79"/>
        <v>33.539881344759394</v>
      </c>
      <c r="EF39" s="33">
        <f t="shared" si="79"/>
        <v>26.70973841790104</v>
      </c>
      <c r="EG39" s="33">
        <f t="shared" si="79"/>
        <v>30.428540664704617</v>
      </c>
      <c r="EH39" s="24">
        <f t="shared" si="80"/>
        <v>23235</v>
      </c>
      <c r="EI39" s="63">
        <v>1726</v>
      </c>
      <c r="EJ39" s="63">
        <v>2593</v>
      </c>
      <c r="EK39" s="63">
        <v>18916</v>
      </c>
      <c r="EL39" s="64">
        <f t="shared" si="58"/>
        <v>7.428448461372929</v>
      </c>
      <c r="EM39" s="64">
        <f t="shared" si="58"/>
        <v>11.159888099849365</v>
      </c>
      <c r="EN39" s="64">
        <f t="shared" si="58"/>
        <v>81.41166343877771</v>
      </c>
      <c r="EO39" s="10">
        <f t="shared" si="81"/>
        <v>4461</v>
      </c>
      <c r="EP39" s="63">
        <v>245</v>
      </c>
      <c r="EQ39" s="63">
        <v>387</v>
      </c>
      <c r="ER39" s="63">
        <v>3829</v>
      </c>
      <c r="ES39" s="64">
        <f>EP39/$EO39%</f>
        <v>5.492042143017261</v>
      </c>
      <c r="ET39" s="64">
        <f t="shared" si="91"/>
        <v>8.675184936112979</v>
      </c>
      <c r="EU39" s="64">
        <f t="shared" si="92"/>
        <v>85.83277292086976</v>
      </c>
      <c r="EV39" s="24">
        <f>ED39</f>
        <v>4239</v>
      </c>
      <c r="EW39" s="63">
        <v>74</v>
      </c>
      <c r="EX39" s="63">
        <v>223</v>
      </c>
      <c r="EY39" s="63">
        <v>3942</v>
      </c>
      <c r="EZ39" s="64">
        <f>EW39/$EV39%</f>
        <v>1.7456947393253126</v>
      </c>
      <c r="FA39" s="64">
        <f aca="true" t="shared" si="94" ref="FA39:FB41">EX39/$EV39%</f>
        <v>5.260674687426279</v>
      </c>
      <c r="FB39" s="64">
        <f t="shared" si="94"/>
        <v>92.99363057324841</v>
      </c>
    </row>
    <row r="40" spans="1:158" ht="29.25" customHeight="1">
      <c r="A40" s="4">
        <v>31</v>
      </c>
      <c r="B40" s="5" t="s">
        <v>39</v>
      </c>
      <c r="C40" s="9">
        <v>1748138</v>
      </c>
      <c r="D40" s="9">
        <v>1310893</v>
      </c>
      <c r="E40" s="18">
        <f t="shared" si="86"/>
        <v>3059031</v>
      </c>
      <c r="F40" s="9">
        <v>1160384</v>
      </c>
      <c r="G40" s="9">
        <v>1022357</v>
      </c>
      <c r="H40" s="10">
        <f>F40+G40</f>
        <v>2182741</v>
      </c>
      <c r="I40" s="8">
        <v>28286</v>
      </c>
      <c r="J40" s="8">
        <v>13066</v>
      </c>
      <c r="K40" s="13">
        <f t="shared" si="83"/>
        <v>41352</v>
      </c>
      <c r="L40" s="9">
        <f t="shared" si="22"/>
        <v>1188670</v>
      </c>
      <c r="M40" s="9">
        <f t="shared" si="22"/>
        <v>1035423</v>
      </c>
      <c r="N40" s="9">
        <f t="shared" si="22"/>
        <v>2224093</v>
      </c>
      <c r="O40" s="33">
        <f t="shared" si="20"/>
        <v>67.99634811439371</v>
      </c>
      <c r="P40" s="33">
        <f t="shared" si="20"/>
        <v>78.9860804810156</v>
      </c>
      <c r="Q40" s="33">
        <f t="shared" si="20"/>
        <v>72.70580128151693</v>
      </c>
      <c r="R40" s="9">
        <v>174511</v>
      </c>
      <c r="S40" s="9">
        <v>72031</v>
      </c>
      <c r="T40" s="10">
        <f t="shared" si="59"/>
        <v>246542</v>
      </c>
      <c r="U40" s="9">
        <v>106991</v>
      </c>
      <c r="V40" s="9">
        <v>50245</v>
      </c>
      <c r="W40" s="10">
        <f t="shared" si="23"/>
        <v>157236</v>
      </c>
      <c r="X40" s="8">
        <v>3376</v>
      </c>
      <c r="Y40" s="8">
        <v>996</v>
      </c>
      <c r="Z40" s="12">
        <f t="shared" si="24"/>
        <v>4372</v>
      </c>
      <c r="AA40" s="9">
        <f t="shared" si="25"/>
        <v>110367</v>
      </c>
      <c r="AB40" s="9">
        <f t="shared" si="25"/>
        <v>51241</v>
      </c>
      <c r="AC40" s="12">
        <f t="shared" si="60"/>
        <v>161608</v>
      </c>
      <c r="AD40" s="33">
        <f t="shared" si="61"/>
        <v>63.243577768736635</v>
      </c>
      <c r="AE40" s="33">
        <f t="shared" si="61"/>
        <v>71.1374269411781</v>
      </c>
      <c r="AF40" s="33">
        <f t="shared" si="61"/>
        <v>65.54988602347673</v>
      </c>
      <c r="AG40" s="12">
        <f t="shared" si="26"/>
        <v>1922649</v>
      </c>
      <c r="AH40" s="12">
        <f t="shared" si="26"/>
        <v>1382924</v>
      </c>
      <c r="AI40" s="12">
        <f t="shared" si="27"/>
        <v>3305573</v>
      </c>
      <c r="AJ40" s="12">
        <f t="shared" si="28"/>
        <v>1267375</v>
      </c>
      <c r="AK40" s="12">
        <f t="shared" si="28"/>
        <v>1072602</v>
      </c>
      <c r="AL40" s="12">
        <f t="shared" si="29"/>
        <v>2339977</v>
      </c>
      <c r="AM40" s="12">
        <f t="shared" si="62"/>
        <v>31662</v>
      </c>
      <c r="AN40" s="12">
        <f t="shared" si="62"/>
        <v>14062</v>
      </c>
      <c r="AO40" s="12">
        <f t="shared" si="30"/>
        <v>45724</v>
      </c>
      <c r="AP40" s="9">
        <f t="shared" si="31"/>
        <v>1299037</v>
      </c>
      <c r="AQ40" s="9">
        <f t="shared" si="31"/>
        <v>1086664</v>
      </c>
      <c r="AR40" s="12">
        <f t="shared" si="63"/>
        <v>2385701</v>
      </c>
      <c r="AS40" s="33">
        <f t="shared" si="64"/>
        <v>67.56495855457757</v>
      </c>
      <c r="AT40" s="33">
        <f t="shared" si="64"/>
        <v>78.57727539618952</v>
      </c>
      <c r="AU40" s="33">
        <f t="shared" si="64"/>
        <v>72.17208635235102</v>
      </c>
      <c r="AV40" s="11">
        <v>330282</v>
      </c>
      <c r="AW40" s="11">
        <v>249162</v>
      </c>
      <c r="AX40" s="12">
        <f t="shared" si="32"/>
        <v>579444</v>
      </c>
      <c r="AY40" s="11">
        <v>205110</v>
      </c>
      <c r="AZ40" s="11">
        <v>180326</v>
      </c>
      <c r="BA40" s="12">
        <f t="shared" si="33"/>
        <v>385436</v>
      </c>
      <c r="BB40" s="8">
        <v>5635</v>
      </c>
      <c r="BC40" s="8">
        <v>3034</v>
      </c>
      <c r="BD40" s="12">
        <f t="shared" si="87"/>
        <v>8669</v>
      </c>
      <c r="BE40" s="9">
        <f t="shared" si="34"/>
        <v>210745</v>
      </c>
      <c r="BF40" s="9">
        <f t="shared" si="34"/>
        <v>183360</v>
      </c>
      <c r="BG40" s="12">
        <f t="shared" si="65"/>
        <v>394105</v>
      </c>
      <c r="BH40" s="33">
        <f t="shared" si="66"/>
        <v>63.807594722085966</v>
      </c>
      <c r="BI40" s="33">
        <f t="shared" si="66"/>
        <v>73.59067594577023</v>
      </c>
      <c r="BJ40" s="33">
        <f t="shared" si="66"/>
        <v>68.01433788252187</v>
      </c>
      <c r="BK40" s="11">
        <v>36835</v>
      </c>
      <c r="BL40" s="11">
        <v>15925</v>
      </c>
      <c r="BM40" s="12">
        <f t="shared" si="35"/>
        <v>52760</v>
      </c>
      <c r="BN40" s="11">
        <v>22098</v>
      </c>
      <c r="BO40" s="11">
        <v>10779</v>
      </c>
      <c r="BP40" s="12">
        <f t="shared" si="36"/>
        <v>32877</v>
      </c>
      <c r="BQ40" s="8">
        <v>947</v>
      </c>
      <c r="BR40" s="8">
        <v>299</v>
      </c>
      <c r="BS40" s="12">
        <f t="shared" si="37"/>
        <v>1246</v>
      </c>
      <c r="BT40" s="9">
        <f t="shared" si="38"/>
        <v>23045</v>
      </c>
      <c r="BU40" s="9">
        <f t="shared" si="38"/>
        <v>11078</v>
      </c>
      <c r="BV40" s="12">
        <f t="shared" si="67"/>
        <v>34123</v>
      </c>
      <c r="BW40" s="33">
        <f t="shared" si="68"/>
        <v>62.56277996470748</v>
      </c>
      <c r="BX40" s="33">
        <f t="shared" si="68"/>
        <v>69.56357927786499</v>
      </c>
      <c r="BY40" s="33">
        <f t="shared" si="68"/>
        <v>64.67589082638362</v>
      </c>
      <c r="BZ40" s="12">
        <f t="shared" si="39"/>
        <v>367117</v>
      </c>
      <c r="CA40" s="12">
        <f t="shared" si="39"/>
        <v>265087</v>
      </c>
      <c r="CB40" s="12">
        <f t="shared" si="40"/>
        <v>632204</v>
      </c>
      <c r="CC40" s="12">
        <f t="shared" si="41"/>
        <v>227208</v>
      </c>
      <c r="CD40" s="12">
        <f t="shared" si="41"/>
        <v>191105</v>
      </c>
      <c r="CE40" s="12">
        <f t="shared" si="42"/>
        <v>418313</v>
      </c>
      <c r="CF40" s="12">
        <f t="shared" si="69"/>
        <v>6582</v>
      </c>
      <c r="CG40" s="12">
        <f t="shared" si="69"/>
        <v>3333</v>
      </c>
      <c r="CH40" s="12">
        <f t="shared" si="43"/>
        <v>9915</v>
      </c>
      <c r="CI40" s="9">
        <f t="shared" si="44"/>
        <v>233790</v>
      </c>
      <c r="CJ40" s="9">
        <f t="shared" si="44"/>
        <v>194438</v>
      </c>
      <c r="CK40" s="12">
        <f t="shared" si="70"/>
        <v>428228</v>
      </c>
      <c r="CL40" s="33">
        <f t="shared" si="71"/>
        <v>63.682695162577595</v>
      </c>
      <c r="CM40" s="33">
        <f t="shared" si="71"/>
        <v>73.34874965577339</v>
      </c>
      <c r="CN40" s="33">
        <f t="shared" si="71"/>
        <v>67.73573087168066</v>
      </c>
      <c r="CO40" s="11">
        <v>9800</v>
      </c>
      <c r="CP40" s="11">
        <v>6550</v>
      </c>
      <c r="CQ40" s="12">
        <f t="shared" si="45"/>
        <v>16350</v>
      </c>
      <c r="CR40" s="11">
        <v>6340</v>
      </c>
      <c r="CS40" s="11">
        <v>4767</v>
      </c>
      <c r="CT40" s="12">
        <f t="shared" si="46"/>
        <v>11107</v>
      </c>
      <c r="CU40" s="8">
        <v>83</v>
      </c>
      <c r="CV40" s="8">
        <v>40</v>
      </c>
      <c r="CW40" s="12">
        <f t="shared" si="93"/>
        <v>123</v>
      </c>
      <c r="CX40" s="9">
        <f t="shared" si="48"/>
        <v>6423</v>
      </c>
      <c r="CY40" s="9">
        <f t="shared" si="48"/>
        <v>4807</v>
      </c>
      <c r="CZ40" s="12">
        <f t="shared" si="72"/>
        <v>11230</v>
      </c>
      <c r="DA40" s="33">
        <f t="shared" si="73"/>
        <v>65.54081632653062</v>
      </c>
      <c r="DB40" s="33">
        <f t="shared" si="73"/>
        <v>73.38931297709924</v>
      </c>
      <c r="DC40" s="33">
        <f t="shared" si="73"/>
        <v>68.68501529051989</v>
      </c>
      <c r="DD40" s="11">
        <v>842</v>
      </c>
      <c r="DE40" s="11">
        <v>327</v>
      </c>
      <c r="DF40" s="12">
        <f t="shared" si="49"/>
        <v>1169</v>
      </c>
      <c r="DG40" s="11">
        <v>543</v>
      </c>
      <c r="DH40" s="11">
        <v>220</v>
      </c>
      <c r="DI40" s="12">
        <f t="shared" si="50"/>
        <v>763</v>
      </c>
      <c r="DJ40" s="8">
        <v>10</v>
      </c>
      <c r="DK40" s="8">
        <v>4</v>
      </c>
      <c r="DL40" s="8">
        <f t="shared" si="74"/>
        <v>14</v>
      </c>
      <c r="DM40" s="9">
        <f t="shared" si="51"/>
        <v>553</v>
      </c>
      <c r="DN40" s="9">
        <f t="shared" si="51"/>
        <v>224</v>
      </c>
      <c r="DO40" s="12">
        <f t="shared" si="75"/>
        <v>777</v>
      </c>
      <c r="DP40" s="33">
        <f t="shared" si="76"/>
        <v>65.67695961995248</v>
      </c>
      <c r="DQ40" s="33">
        <f t="shared" si="76"/>
        <v>68.50152905198776</v>
      </c>
      <c r="DR40" s="33">
        <f t="shared" si="76"/>
        <v>66.46706586826348</v>
      </c>
      <c r="DS40" s="12">
        <f t="shared" si="52"/>
        <v>10642</v>
      </c>
      <c r="DT40" s="12">
        <f t="shared" si="52"/>
        <v>6877</v>
      </c>
      <c r="DU40" s="12">
        <f t="shared" si="53"/>
        <v>17519</v>
      </c>
      <c r="DV40" s="12">
        <f t="shared" si="54"/>
        <v>6883</v>
      </c>
      <c r="DW40" s="12">
        <f t="shared" si="54"/>
        <v>4987</v>
      </c>
      <c r="DX40" s="12">
        <f t="shared" si="55"/>
        <v>11870</v>
      </c>
      <c r="DY40" s="12">
        <f t="shared" si="77"/>
        <v>93</v>
      </c>
      <c r="DZ40" s="12">
        <f t="shared" si="77"/>
        <v>44</v>
      </c>
      <c r="EA40" s="12">
        <f t="shared" si="56"/>
        <v>137</v>
      </c>
      <c r="EB40" s="9">
        <f t="shared" si="57"/>
        <v>6976</v>
      </c>
      <c r="EC40" s="9">
        <f t="shared" si="57"/>
        <v>5031</v>
      </c>
      <c r="ED40" s="12">
        <f t="shared" si="78"/>
        <v>12007</v>
      </c>
      <c r="EE40" s="33">
        <f t="shared" si="79"/>
        <v>65.55158804735952</v>
      </c>
      <c r="EF40" s="33">
        <f t="shared" si="79"/>
        <v>73.15689981096408</v>
      </c>
      <c r="EG40" s="33">
        <f t="shared" si="79"/>
        <v>68.53701695302243</v>
      </c>
      <c r="EH40" s="24">
        <f t="shared" si="80"/>
        <v>2385701</v>
      </c>
      <c r="EI40" s="63">
        <v>399924</v>
      </c>
      <c r="EJ40" s="63">
        <v>778155</v>
      </c>
      <c r="EK40" s="63">
        <v>1207622</v>
      </c>
      <c r="EL40" s="64">
        <f t="shared" si="58"/>
        <v>16.763374790051227</v>
      </c>
      <c r="EM40" s="64">
        <f t="shared" si="58"/>
        <v>32.61745709122812</v>
      </c>
      <c r="EN40" s="64">
        <f t="shared" si="58"/>
        <v>50.619168118720665</v>
      </c>
      <c r="EO40" s="24">
        <f>CK40</f>
        <v>428228</v>
      </c>
      <c r="EP40" s="63">
        <v>48837</v>
      </c>
      <c r="EQ40" s="63">
        <v>130644</v>
      </c>
      <c r="ER40" s="63">
        <v>248747</v>
      </c>
      <c r="ES40" s="64">
        <f>EP40/$EO40%</f>
        <v>11.404438756923883</v>
      </c>
      <c r="ET40" s="64">
        <f t="shared" si="91"/>
        <v>30.508047115088225</v>
      </c>
      <c r="EU40" s="64">
        <f t="shared" si="92"/>
        <v>58.087514127987895</v>
      </c>
      <c r="EV40" s="24">
        <f t="shared" si="82"/>
        <v>12007</v>
      </c>
      <c r="EW40" s="63">
        <v>1684</v>
      </c>
      <c r="EX40" s="63">
        <v>3791</v>
      </c>
      <c r="EY40" s="63">
        <v>6532</v>
      </c>
      <c r="EZ40" s="64">
        <f>EW40/$EV40%</f>
        <v>14.025151994669777</v>
      </c>
      <c r="FA40" s="64">
        <f t="shared" si="94"/>
        <v>31.57324893811943</v>
      </c>
      <c r="FB40" s="64">
        <f t="shared" si="94"/>
        <v>54.401599067210796</v>
      </c>
    </row>
    <row r="41" spans="1:158" ht="29.25" customHeight="1">
      <c r="A41" s="4">
        <v>32</v>
      </c>
      <c r="B41" s="5" t="s">
        <v>40</v>
      </c>
      <c r="C41" s="9">
        <v>82497</v>
      </c>
      <c r="D41" s="9">
        <v>75248</v>
      </c>
      <c r="E41" s="18">
        <f t="shared" si="86"/>
        <v>157745</v>
      </c>
      <c r="F41" s="9">
        <v>52586</v>
      </c>
      <c r="G41" s="9">
        <v>56329</v>
      </c>
      <c r="H41" s="10">
        <f t="shared" si="21"/>
        <v>108915</v>
      </c>
      <c r="I41" s="8"/>
      <c r="J41" s="8"/>
      <c r="K41" s="13">
        <f t="shared" si="83"/>
        <v>0</v>
      </c>
      <c r="L41" s="9">
        <f t="shared" si="22"/>
        <v>52586</v>
      </c>
      <c r="M41" s="9">
        <f t="shared" si="22"/>
        <v>56329</v>
      </c>
      <c r="N41" s="9">
        <f t="shared" si="22"/>
        <v>108915</v>
      </c>
      <c r="O41" s="33">
        <f t="shared" si="20"/>
        <v>63.74292398511461</v>
      </c>
      <c r="P41" s="33">
        <f t="shared" si="20"/>
        <v>74.85780352966191</v>
      </c>
      <c r="Q41" s="33">
        <f t="shared" si="20"/>
        <v>69.04497765380836</v>
      </c>
      <c r="R41" s="9">
        <v>13036</v>
      </c>
      <c r="S41" s="9">
        <v>6279</v>
      </c>
      <c r="T41" s="10">
        <f t="shared" si="59"/>
        <v>19315</v>
      </c>
      <c r="U41" s="9">
        <v>4767</v>
      </c>
      <c r="V41" s="9">
        <v>2926</v>
      </c>
      <c r="W41" s="10">
        <f t="shared" si="23"/>
        <v>7693</v>
      </c>
      <c r="X41" s="8">
        <v>0</v>
      </c>
      <c r="Y41" s="8">
        <v>0</v>
      </c>
      <c r="Z41" s="12">
        <f t="shared" si="24"/>
        <v>0</v>
      </c>
      <c r="AA41" s="9">
        <f t="shared" si="25"/>
        <v>4767</v>
      </c>
      <c r="AB41" s="9">
        <f t="shared" si="25"/>
        <v>2926</v>
      </c>
      <c r="AC41" s="12">
        <f t="shared" si="60"/>
        <v>7693</v>
      </c>
      <c r="AD41" s="33">
        <f t="shared" si="61"/>
        <v>36.567965633629946</v>
      </c>
      <c r="AE41" s="33">
        <f t="shared" si="61"/>
        <v>46.599777034559644</v>
      </c>
      <c r="AF41" s="33">
        <f t="shared" si="61"/>
        <v>39.82914833031323</v>
      </c>
      <c r="AG41" s="12">
        <f t="shared" si="26"/>
        <v>95533</v>
      </c>
      <c r="AH41" s="12">
        <f t="shared" si="26"/>
        <v>81527</v>
      </c>
      <c r="AI41" s="12">
        <f t="shared" si="27"/>
        <v>177060</v>
      </c>
      <c r="AJ41" s="12">
        <f t="shared" si="28"/>
        <v>57353</v>
      </c>
      <c r="AK41" s="12">
        <f t="shared" si="28"/>
        <v>59255</v>
      </c>
      <c r="AL41" s="12">
        <f t="shared" si="29"/>
        <v>116608</v>
      </c>
      <c r="AM41" s="12">
        <f t="shared" si="62"/>
        <v>0</v>
      </c>
      <c r="AN41" s="12">
        <f t="shared" si="62"/>
        <v>0</v>
      </c>
      <c r="AO41" s="12">
        <f t="shared" si="30"/>
        <v>0</v>
      </c>
      <c r="AP41" s="9">
        <f t="shared" si="31"/>
        <v>57353</v>
      </c>
      <c r="AQ41" s="9">
        <f t="shared" si="31"/>
        <v>59255</v>
      </c>
      <c r="AR41" s="12">
        <f t="shared" si="63"/>
        <v>116608</v>
      </c>
      <c r="AS41" s="33">
        <f t="shared" si="64"/>
        <v>60.03475238922677</v>
      </c>
      <c r="AT41" s="33">
        <f t="shared" si="64"/>
        <v>72.6814429575478</v>
      </c>
      <c r="AU41" s="33">
        <f t="shared" si="64"/>
        <v>65.85790127640348</v>
      </c>
      <c r="AV41" s="8">
        <v>17550</v>
      </c>
      <c r="AW41" s="8">
        <v>14504</v>
      </c>
      <c r="AX41" s="12">
        <f t="shared" si="32"/>
        <v>32054</v>
      </c>
      <c r="AY41" s="8">
        <v>9759</v>
      </c>
      <c r="AZ41" s="8">
        <v>9817</v>
      </c>
      <c r="BA41" s="13">
        <f>AY41+AZ41</f>
        <v>19576</v>
      </c>
      <c r="BB41" s="8"/>
      <c r="BC41" s="8"/>
      <c r="BD41" s="12">
        <f t="shared" si="87"/>
        <v>0</v>
      </c>
      <c r="BE41" s="9">
        <f t="shared" si="34"/>
        <v>9759</v>
      </c>
      <c r="BF41" s="9">
        <f t="shared" si="34"/>
        <v>9817</v>
      </c>
      <c r="BG41" s="12">
        <f t="shared" si="65"/>
        <v>19576</v>
      </c>
      <c r="BH41" s="33">
        <f t="shared" si="66"/>
        <v>55.60683760683761</v>
      </c>
      <c r="BI41" s="33">
        <f t="shared" si="66"/>
        <v>67.68477661334803</v>
      </c>
      <c r="BJ41" s="33">
        <f t="shared" si="66"/>
        <v>61.07194109939476</v>
      </c>
      <c r="BK41" s="11">
        <v>3537</v>
      </c>
      <c r="BL41" s="11">
        <v>1542</v>
      </c>
      <c r="BM41" s="12">
        <f t="shared" si="35"/>
        <v>5079</v>
      </c>
      <c r="BN41" s="11">
        <v>1167</v>
      </c>
      <c r="BO41" s="11">
        <v>613</v>
      </c>
      <c r="BP41" s="12">
        <f t="shared" si="36"/>
        <v>1780</v>
      </c>
      <c r="BQ41" s="8"/>
      <c r="BR41" s="8"/>
      <c r="BS41" s="12">
        <f t="shared" si="37"/>
        <v>0</v>
      </c>
      <c r="BT41" s="9">
        <f t="shared" si="38"/>
        <v>1167</v>
      </c>
      <c r="BU41" s="9">
        <f t="shared" si="38"/>
        <v>613</v>
      </c>
      <c r="BV41" s="12">
        <f t="shared" si="67"/>
        <v>1780</v>
      </c>
      <c r="BW41" s="33">
        <f t="shared" si="68"/>
        <v>32.99406276505513</v>
      </c>
      <c r="BX41" s="33">
        <f t="shared" si="68"/>
        <v>39.753566796368354</v>
      </c>
      <c r="BY41" s="33">
        <f t="shared" si="68"/>
        <v>35.046268950580824</v>
      </c>
      <c r="BZ41" s="12">
        <f t="shared" si="39"/>
        <v>21087</v>
      </c>
      <c r="CA41" s="12">
        <f t="shared" si="39"/>
        <v>16046</v>
      </c>
      <c r="CB41" s="12">
        <f t="shared" si="40"/>
        <v>37133</v>
      </c>
      <c r="CC41" s="12">
        <f t="shared" si="41"/>
        <v>10926</v>
      </c>
      <c r="CD41" s="12">
        <f t="shared" si="41"/>
        <v>10430</v>
      </c>
      <c r="CE41" s="12">
        <f t="shared" si="42"/>
        <v>21356</v>
      </c>
      <c r="CF41" s="12">
        <f t="shared" si="69"/>
        <v>0</v>
      </c>
      <c r="CG41" s="12">
        <f t="shared" si="69"/>
        <v>0</v>
      </c>
      <c r="CH41" s="12">
        <f t="shared" si="43"/>
        <v>0</v>
      </c>
      <c r="CI41" s="9">
        <f t="shared" si="44"/>
        <v>10926</v>
      </c>
      <c r="CJ41" s="9">
        <f t="shared" si="44"/>
        <v>10430</v>
      </c>
      <c r="CK41" s="12">
        <f t="shared" si="70"/>
        <v>21356</v>
      </c>
      <c r="CL41" s="33">
        <f t="shared" si="71"/>
        <v>51.81391378574477</v>
      </c>
      <c r="CM41" s="33">
        <f t="shared" si="71"/>
        <v>65.00062320827621</v>
      </c>
      <c r="CN41" s="33">
        <f t="shared" si="71"/>
        <v>57.51218592626505</v>
      </c>
      <c r="CO41" s="11">
        <v>2780</v>
      </c>
      <c r="CP41" s="11">
        <v>2989</v>
      </c>
      <c r="CQ41" s="12">
        <f t="shared" si="45"/>
        <v>5769</v>
      </c>
      <c r="CR41" s="11">
        <v>1689</v>
      </c>
      <c r="CS41" s="11">
        <v>2111</v>
      </c>
      <c r="CT41" s="12">
        <f t="shared" si="46"/>
        <v>3800</v>
      </c>
      <c r="CU41" s="8">
        <v>0</v>
      </c>
      <c r="CV41" s="8">
        <v>0</v>
      </c>
      <c r="CW41" s="12">
        <f t="shared" si="93"/>
        <v>0</v>
      </c>
      <c r="CX41" s="9">
        <f t="shared" si="48"/>
        <v>1689</v>
      </c>
      <c r="CY41" s="9">
        <f t="shared" si="48"/>
        <v>2111</v>
      </c>
      <c r="CZ41" s="12">
        <f t="shared" si="72"/>
        <v>3800</v>
      </c>
      <c r="DA41" s="33">
        <f t="shared" si="73"/>
        <v>60.75539568345324</v>
      </c>
      <c r="DB41" s="33">
        <f t="shared" si="73"/>
        <v>70.62562730010036</v>
      </c>
      <c r="DC41" s="33">
        <f t="shared" si="73"/>
        <v>65.86930143872422</v>
      </c>
      <c r="DD41" s="11">
        <v>625</v>
      </c>
      <c r="DE41" s="11">
        <v>409</v>
      </c>
      <c r="DF41" s="12">
        <f t="shared" si="49"/>
        <v>1034</v>
      </c>
      <c r="DG41" s="11">
        <v>203</v>
      </c>
      <c r="DH41" s="11">
        <v>198</v>
      </c>
      <c r="DI41" s="12">
        <f t="shared" si="50"/>
        <v>401</v>
      </c>
      <c r="DJ41" s="8">
        <v>0</v>
      </c>
      <c r="DK41" s="8">
        <v>0</v>
      </c>
      <c r="DL41" s="8">
        <f t="shared" si="74"/>
        <v>0</v>
      </c>
      <c r="DM41" s="9">
        <f t="shared" si="51"/>
        <v>203</v>
      </c>
      <c r="DN41" s="9">
        <f t="shared" si="51"/>
        <v>198</v>
      </c>
      <c r="DO41" s="12">
        <f t="shared" si="75"/>
        <v>401</v>
      </c>
      <c r="DP41" s="33">
        <f t="shared" si="76"/>
        <v>32.48</v>
      </c>
      <c r="DQ41" s="33">
        <f t="shared" si="76"/>
        <v>48.41075794621027</v>
      </c>
      <c r="DR41" s="33">
        <f t="shared" si="76"/>
        <v>38.78143133462282</v>
      </c>
      <c r="DS41" s="12">
        <f t="shared" si="52"/>
        <v>3405</v>
      </c>
      <c r="DT41" s="12">
        <f t="shared" si="52"/>
        <v>3398</v>
      </c>
      <c r="DU41" s="12">
        <f t="shared" si="53"/>
        <v>6803</v>
      </c>
      <c r="DV41" s="12">
        <f t="shared" si="54"/>
        <v>1892</v>
      </c>
      <c r="DW41" s="12">
        <f t="shared" si="54"/>
        <v>2309</v>
      </c>
      <c r="DX41" s="12">
        <f t="shared" si="55"/>
        <v>4201</v>
      </c>
      <c r="DY41" s="12">
        <f t="shared" si="77"/>
        <v>0</v>
      </c>
      <c r="DZ41" s="12">
        <f t="shared" si="77"/>
        <v>0</v>
      </c>
      <c r="EA41" s="12">
        <f t="shared" si="56"/>
        <v>0</v>
      </c>
      <c r="EB41" s="9">
        <f t="shared" si="57"/>
        <v>1892</v>
      </c>
      <c r="EC41" s="9">
        <f t="shared" si="57"/>
        <v>2309</v>
      </c>
      <c r="ED41" s="12">
        <f t="shared" si="78"/>
        <v>4201</v>
      </c>
      <c r="EE41" s="33">
        <f t="shared" si="79"/>
        <v>55.565345080763585</v>
      </c>
      <c r="EF41" s="33">
        <f t="shared" si="79"/>
        <v>67.95173631547969</v>
      </c>
      <c r="EG41" s="33">
        <f t="shared" si="79"/>
        <v>61.752168161105395</v>
      </c>
      <c r="EH41" s="24">
        <f t="shared" si="80"/>
        <v>116608</v>
      </c>
      <c r="EI41" s="63">
        <v>18502</v>
      </c>
      <c r="EJ41" s="63">
        <v>38886</v>
      </c>
      <c r="EK41" s="63">
        <v>59220</v>
      </c>
      <c r="EL41" s="64">
        <f t="shared" si="58"/>
        <v>15.866835894621296</v>
      </c>
      <c r="EM41" s="64">
        <f t="shared" si="58"/>
        <v>33.3476262349067</v>
      </c>
      <c r="EN41" s="64">
        <f t="shared" si="58"/>
        <v>50.78553787047201</v>
      </c>
      <c r="EO41" s="24">
        <f t="shared" si="81"/>
        <v>21356</v>
      </c>
      <c r="EP41" s="63">
        <v>1962</v>
      </c>
      <c r="EQ41" s="63">
        <v>6432</v>
      </c>
      <c r="ER41" s="63">
        <v>12962</v>
      </c>
      <c r="ES41" s="64">
        <f>EP41/$EO41%</f>
        <v>9.187113691702566</v>
      </c>
      <c r="ET41" s="64">
        <f t="shared" si="91"/>
        <v>30.117999625398014</v>
      </c>
      <c r="EU41" s="64">
        <f t="shared" si="92"/>
        <v>60.694886682899416</v>
      </c>
      <c r="EV41" s="24">
        <f t="shared" si="82"/>
        <v>4201</v>
      </c>
      <c r="EW41" s="63">
        <v>546</v>
      </c>
      <c r="EX41" s="63">
        <v>1334</v>
      </c>
      <c r="EY41" s="63">
        <v>2321</v>
      </c>
      <c r="EZ41" s="64">
        <f>EW41/$EV41%</f>
        <v>12.996905498690788</v>
      </c>
      <c r="FA41" s="64">
        <f t="shared" si="94"/>
        <v>31.75434420376101</v>
      </c>
      <c r="FB41" s="64">
        <f t="shared" si="94"/>
        <v>55.248750297548206</v>
      </c>
    </row>
    <row r="42" spans="1:158" ht="29.25" customHeight="1">
      <c r="A42" s="4">
        <v>33</v>
      </c>
      <c r="B42" s="5" t="s">
        <v>41</v>
      </c>
      <c r="C42" s="9">
        <v>411696</v>
      </c>
      <c r="D42" s="9">
        <v>404063</v>
      </c>
      <c r="E42" s="18">
        <f>C42+D42</f>
        <v>815759</v>
      </c>
      <c r="F42" s="9">
        <v>354303</v>
      </c>
      <c r="G42" s="9">
        <v>312867</v>
      </c>
      <c r="H42" s="10">
        <f>F42+G42</f>
        <v>667170</v>
      </c>
      <c r="I42" s="8">
        <v>0</v>
      </c>
      <c r="J42" s="8">
        <v>0</v>
      </c>
      <c r="K42" s="13">
        <f t="shared" si="83"/>
        <v>0</v>
      </c>
      <c r="L42" s="9">
        <f>SUM(F42,I42)</f>
        <v>354303</v>
      </c>
      <c r="M42" s="9">
        <f>SUM(G42,J42)</f>
        <v>312867</v>
      </c>
      <c r="N42" s="9">
        <f>SUM(H42,K42)</f>
        <v>667170</v>
      </c>
      <c r="O42" s="33">
        <f>L42/C42*100</f>
        <v>86.05937390696047</v>
      </c>
      <c r="P42" s="33">
        <f>M42/D42*100</f>
        <v>77.43025221314498</v>
      </c>
      <c r="Q42" s="33">
        <f>N42/E42*100</f>
        <v>81.78518410461913</v>
      </c>
      <c r="R42" s="9">
        <v>824</v>
      </c>
      <c r="S42" s="9">
        <v>862</v>
      </c>
      <c r="T42" s="10">
        <f t="shared" si="59"/>
        <v>1686</v>
      </c>
      <c r="U42" s="9">
        <v>318</v>
      </c>
      <c r="V42" s="9">
        <v>278</v>
      </c>
      <c r="W42" s="10">
        <f t="shared" si="23"/>
        <v>596</v>
      </c>
      <c r="X42" s="8">
        <v>0</v>
      </c>
      <c r="Y42" s="8">
        <v>0</v>
      </c>
      <c r="Z42" s="12">
        <f t="shared" si="24"/>
        <v>0</v>
      </c>
      <c r="AA42" s="9">
        <f>SUM(U42,X42)</f>
        <v>318</v>
      </c>
      <c r="AB42" s="9">
        <f>SUM(V42,Y42)</f>
        <v>278</v>
      </c>
      <c r="AC42" s="12">
        <f>SUM(AA42,AB42)</f>
        <v>596</v>
      </c>
      <c r="AD42" s="33">
        <f>IF(R42=0,"",AA42/R42*100)</f>
        <v>38.592233009708735</v>
      </c>
      <c r="AE42" s="33">
        <f>IF(S42=0,"",AB42/S42*100)</f>
        <v>32.25058004640371</v>
      </c>
      <c r="AF42" s="33">
        <f>IF(T42=0,"",AC42/T42*100)</f>
        <v>35.34994068801898</v>
      </c>
      <c r="AG42" s="12">
        <f>C42+R42</f>
        <v>412520</v>
      </c>
      <c r="AH42" s="12">
        <f>D42+S42</f>
        <v>404925</v>
      </c>
      <c r="AI42" s="12">
        <f>AG42+AH42</f>
        <v>817445</v>
      </c>
      <c r="AJ42" s="12">
        <f>F42+U42</f>
        <v>354621</v>
      </c>
      <c r="AK42" s="12">
        <f>G42+V42</f>
        <v>313145</v>
      </c>
      <c r="AL42" s="12">
        <f>AJ42+AK42</f>
        <v>667766</v>
      </c>
      <c r="AM42" s="12">
        <f>I42+X42</f>
        <v>0</v>
      </c>
      <c r="AN42" s="12">
        <f>J42+Y42</f>
        <v>0</v>
      </c>
      <c r="AO42" s="12">
        <f>AM42+AN42</f>
        <v>0</v>
      </c>
      <c r="AP42" s="9">
        <f>SUM(AJ42,AM42)</f>
        <v>354621</v>
      </c>
      <c r="AQ42" s="9">
        <f>SUM(AK42,AN42)</f>
        <v>313145</v>
      </c>
      <c r="AR42" s="12">
        <f>SUM(AP42,AQ42)</f>
        <v>667766</v>
      </c>
      <c r="AS42" s="33">
        <f>IF(AG42=0,"",AP42/AG42*100)</f>
        <v>85.96455929409484</v>
      </c>
      <c r="AT42" s="33">
        <f>IF(AH42=0,"",AQ42/AH42*100)</f>
        <v>77.3340742112737</v>
      </c>
      <c r="AU42" s="33">
        <f>IF(AI42=0,"",AR42/AI42*100)</f>
        <v>81.68941029671721</v>
      </c>
      <c r="AV42" s="15">
        <v>106648</v>
      </c>
      <c r="AW42" s="11">
        <v>93617</v>
      </c>
      <c r="AX42" s="12">
        <f t="shared" si="32"/>
        <v>200265</v>
      </c>
      <c r="AY42" s="16">
        <v>88044</v>
      </c>
      <c r="AZ42" s="11">
        <v>67425</v>
      </c>
      <c r="BA42" s="13">
        <f>AY42+AZ42</f>
        <v>155469</v>
      </c>
      <c r="BB42" s="8"/>
      <c r="BC42" s="8"/>
      <c r="BD42" s="12">
        <f t="shared" si="87"/>
        <v>0</v>
      </c>
      <c r="BE42" s="9">
        <f>SUM(AY42,BB42)</f>
        <v>88044</v>
      </c>
      <c r="BF42" s="9">
        <f>SUM(AZ42,BC42)</f>
        <v>67425</v>
      </c>
      <c r="BG42" s="12">
        <f>SUM(BE42,BF42)</f>
        <v>155469</v>
      </c>
      <c r="BH42" s="33">
        <f>IF(AV42=0,"",BE42/AV42*100)</f>
        <v>82.55569724701822</v>
      </c>
      <c r="BI42" s="33">
        <f>IF(AW42=0,"",BF42/AW42*100)</f>
        <v>72.02217545958534</v>
      </c>
      <c r="BJ42" s="33">
        <f>IF(AX42=0,"",BG42/AX42*100)</f>
        <v>77.6316380795446</v>
      </c>
      <c r="BK42" s="11">
        <v>0</v>
      </c>
      <c r="BL42" s="11">
        <v>0</v>
      </c>
      <c r="BM42" s="12">
        <f t="shared" si="35"/>
        <v>0</v>
      </c>
      <c r="BN42" s="11">
        <v>0</v>
      </c>
      <c r="BO42" s="11">
        <v>0</v>
      </c>
      <c r="BP42" s="12">
        <f t="shared" si="36"/>
        <v>0</v>
      </c>
      <c r="BQ42" s="8"/>
      <c r="BR42" s="8"/>
      <c r="BS42" s="12">
        <f t="shared" si="37"/>
        <v>0</v>
      </c>
      <c r="BT42" s="9">
        <f>SUM(BN42,BQ42)</f>
        <v>0</v>
      </c>
      <c r="BU42" s="9">
        <f>SUM(BO42,BR42)</f>
        <v>0</v>
      </c>
      <c r="BV42" s="12">
        <f>SUM(BT42,BU42)</f>
        <v>0</v>
      </c>
      <c r="BW42" s="33">
        <f>IF(BK42=0,"",BT42/BK42*100)</f>
      </c>
      <c r="BX42" s="33">
        <f>IF(BL42=0,"",BU42/BL42*100)</f>
      </c>
      <c r="BY42" s="33">
        <f>IF(BM42=0,"",BV42/BM42*100)</f>
      </c>
      <c r="BZ42" s="12">
        <f>AV42+BK42</f>
        <v>106648</v>
      </c>
      <c r="CA42" s="12">
        <f>AW42+BL42</f>
        <v>93617</v>
      </c>
      <c r="CB42" s="12">
        <f>BZ42+CA42</f>
        <v>200265</v>
      </c>
      <c r="CC42" s="12">
        <f>AY42+BN42</f>
        <v>88044</v>
      </c>
      <c r="CD42" s="12">
        <f>AZ42+BO42</f>
        <v>67425</v>
      </c>
      <c r="CE42" s="12">
        <f>CC42+CD42</f>
        <v>155469</v>
      </c>
      <c r="CF42" s="12">
        <f>BB42+BQ42</f>
        <v>0</v>
      </c>
      <c r="CG42" s="12">
        <f>BC42+BR42</f>
        <v>0</v>
      </c>
      <c r="CH42" s="12">
        <f>CF42+CG42</f>
        <v>0</v>
      </c>
      <c r="CI42" s="9">
        <f>SUM(CC42,CF42)</f>
        <v>88044</v>
      </c>
      <c r="CJ42" s="9">
        <f>SUM(CD42,CG42)</f>
        <v>67425</v>
      </c>
      <c r="CK42" s="12">
        <f>SUM(CI42,CJ42)</f>
        <v>155469</v>
      </c>
      <c r="CL42" s="33">
        <f aca="true" t="shared" si="95" ref="CL42:CN44">IF(BZ42=0,"",CI42/BZ42*100)</f>
        <v>82.55569724701822</v>
      </c>
      <c r="CM42" s="33">
        <f t="shared" si="95"/>
        <v>72.02217545958534</v>
      </c>
      <c r="CN42" s="33">
        <f t="shared" si="95"/>
        <v>77.6316380795446</v>
      </c>
      <c r="CO42" s="11">
        <v>19885</v>
      </c>
      <c r="CP42" s="11">
        <v>15783</v>
      </c>
      <c r="CQ42" s="12">
        <f t="shared" si="45"/>
        <v>35668</v>
      </c>
      <c r="CR42" s="16">
        <v>13884</v>
      </c>
      <c r="CS42" s="11">
        <v>9081</v>
      </c>
      <c r="CT42" s="12">
        <f t="shared" si="46"/>
        <v>22965</v>
      </c>
      <c r="CU42" s="8"/>
      <c r="CV42" s="8"/>
      <c r="CW42" s="12">
        <f t="shared" si="93"/>
        <v>0</v>
      </c>
      <c r="CX42" s="9">
        <f>SUM(CR42,CU42)</f>
        <v>13884</v>
      </c>
      <c r="CY42" s="9">
        <f>SUM(CS42,CV42)</f>
        <v>9081</v>
      </c>
      <c r="CZ42" s="12">
        <f>SUM(CX42,CY42)</f>
        <v>22965</v>
      </c>
      <c r="DA42" s="33">
        <f aca="true" t="shared" si="96" ref="DA42:DC44">IF(CO42=0,"",CX42/CO42*100)</f>
        <v>69.82147347246669</v>
      </c>
      <c r="DB42" s="33">
        <f t="shared" si="96"/>
        <v>57.53659000190078</v>
      </c>
      <c r="DC42" s="33">
        <f t="shared" si="96"/>
        <v>64.38544353482114</v>
      </c>
      <c r="DD42" s="11">
        <v>0</v>
      </c>
      <c r="DE42" s="11">
        <v>0</v>
      </c>
      <c r="DF42" s="12">
        <f t="shared" si="49"/>
        <v>0</v>
      </c>
      <c r="DG42" s="11">
        <v>0</v>
      </c>
      <c r="DH42" s="11">
        <v>0</v>
      </c>
      <c r="DI42" s="12">
        <f t="shared" si="50"/>
        <v>0</v>
      </c>
      <c r="DJ42" s="8">
        <v>0</v>
      </c>
      <c r="DK42" s="8">
        <v>0</v>
      </c>
      <c r="DL42" s="8">
        <f t="shared" si="74"/>
        <v>0</v>
      </c>
      <c r="DM42" s="9">
        <f>SUM(DG42,DJ42)</f>
        <v>0</v>
      </c>
      <c r="DN42" s="9">
        <f>SUM(DH42,DK42)</f>
        <v>0</v>
      </c>
      <c r="DO42" s="12">
        <f>SUM(DM42,DN42)</f>
        <v>0</v>
      </c>
      <c r="DP42" s="33">
        <f aca="true" t="shared" si="97" ref="DP42:DR44">IF(DD42=0,"",DM42/DD42*100)</f>
      </c>
      <c r="DQ42" s="33">
        <f t="shared" si="97"/>
      </c>
      <c r="DR42" s="33">
        <f t="shared" si="97"/>
      </c>
      <c r="DS42" s="12">
        <f>CO42+DD42</f>
        <v>19885</v>
      </c>
      <c r="DT42" s="12">
        <f>CP42+DE42</f>
        <v>15783</v>
      </c>
      <c r="DU42" s="12">
        <f>DS42+DT42</f>
        <v>35668</v>
      </c>
      <c r="DV42" s="12">
        <f>CR42+DG42</f>
        <v>13884</v>
      </c>
      <c r="DW42" s="12">
        <f>CS42+DH42</f>
        <v>9081</v>
      </c>
      <c r="DX42" s="12">
        <f>DV42+DW42</f>
        <v>22965</v>
      </c>
      <c r="DY42" s="12">
        <f>CU42+DJ42</f>
        <v>0</v>
      </c>
      <c r="DZ42" s="12">
        <f>CV42+DK42</f>
        <v>0</v>
      </c>
      <c r="EA42" s="12">
        <f>DY42+DZ42</f>
        <v>0</v>
      </c>
      <c r="EB42" s="9">
        <f>SUM(DV42,DY42)</f>
        <v>13884</v>
      </c>
      <c r="EC42" s="9">
        <f>SUM(DW42,DZ42)</f>
        <v>9081</v>
      </c>
      <c r="ED42" s="12">
        <f>SUM(EB42,EC42)</f>
        <v>22965</v>
      </c>
      <c r="EE42" s="33">
        <f aca="true" t="shared" si="98" ref="EE42:EG44">IF(DS42=0,"",EB42/DS42*100)</f>
        <v>69.82147347246669</v>
      </c>
      <c r="EF42" s="33">
        <f t="shared" si="98"/>
        <v>57.53659000190078</v>
      </c>
      <c r="EG42" s="33">
        <f t="shared" si="98"/>
        <v>64.38544353482114</v>
      </c>
      <c r="EH42" s="24">
        <f t="shared" si="80"/>
        <v>667766</v>
      </c>
      <c r="EI42" s="91" t="s">
        <v>83</v>
      </c>
      <c r="EJ42" s="92"/>
      <c r="EK42" s="92"/>
      <c r="EL42" s="92"/>
      <c r="EM42" s="92"/>
      <c r="EN42" s="93"/>
      <c r="EO42" s="24">
        <f t="shared" si="81"/>
        <v>155469</v>
      </c>
      <c r="EP42" s="91" t="s">
        <v>83</v>
      </c>
      <c r="EQ42" s="92"/>
      <c r="ER42" s="92"/>
      <c r="ES42" s="92"/>
      <c r="ET42" s="92"/>
      <c r="EU42" s="93"/>
      <c r="EV42" s="24">
        <f t="shared" si="82"/>
        <v>22965</v>
      </c>
      <c r="EW42" s="91" t="s">
        <v>83</v>
      </c>
      <c r="EX42" s="92"/>
      <c r="EY42" s="92"/>
      <c r="EZ42" s="92"/>
      <c r="FA42" s="92"/>
      <c r="FB42" s="93"/>
    </row>
    <row r="43" spans="1:158" ht="29.25" customHeight="1">
      <c r="A43" s="4">
        <v>34</v>
      </c>
      <c r="B43" s="6" t="s">
        <v>79</v>
      </c>
      <c r="C43" s="9">
        <v>11060</v>
      </c>
      <c r="D43" s="9">
        <v>20065</v>
      </c>
      <c r="E43" s="18">
        <f t="shared" si="86"/>
        <v>31125</v>
      </c>
      <c r="F43" s="9">
        <v>9152</v>
      </c>
      <c r="G43" s="9">
        <v>14385</v>
      </c>
      <c r="H43" s="10">
        <f t="shared" si="21"/>
        <v>23537</v>
      </c>
      <c r="I43" s="11">
        <v>1146</v>
      </c>
      <c r="J43" s="11">
        <v>3071</v>
      </c>
      <c r="K43" s="13">
        <f t="shared" si="83"/>
        <v>4217</v>
      </c>
      <c r="L43" s="9">
        <f t="shared" si="22"/>
        <v>10298</v>
      </c>
      <c r="M43" s="9">
        <f t="shared" si="22"/>
        <v>17456</v>
      </c>
      <c r="N43" s="9">
        <f t="shared" si="22"/>
        <v>27754</v>
      </c>
      <c r="O43" s="33">
        <f t="shared" si="20"/>
        <v>93.11030741410488</v>
      </c>
      <c r="P43" s="33">
        <f t="shared" si="20"/>
        <v>86.99725890854722</v>
      </c>
      <c r="Q43" s="33">
        <f t="shared" si="20"/>
        <v>89.1694779116466</v>
      </c>
      <c r="R43" s="9">
        <v>1255</v>
      </c>
      <c r="S43" s="9">
        <v>2880</v>
      </c>
      <c r="T43" s="10">
        <f t="shared" si="59"/>
        <v>4135</v>
      </c>
      <c r="U43" s="9">
        <v>770</v>
      </c>
      <c r="V43" s="9">
        <v>1575</v>
      </c>
      <c r="W43" s="10">
        <f t="shared" si="23"/>
        <v>2345</v>
      </c>
      <c r="X43" s="11">
        <v>44</v>
      </c>
      <c r="Y43" s="11">
        <v>58</v>
      </c>
      <c r="Z43" s="12">
        <f>X43+Y43</f>
        <v>102</v>
      </c>
      <c r="AA43" s="9">
        <f t="shared" si="25"/>
        <v>814</v>
      </c>
      <c r="AB43" s="9">
        <f t="shared" si="25"/>
        <v>1633</v>
      </c>
      <c r="AC43" s="12">
        <f t="shared" si="60"/>
        <v>2447</v>
      </c>
      <c r="AD43" s="33">
        <f t="shared" si="61"/>
        <v>64.8605577689243</v>
      </c>
      <c r="AE43" s="33">
        <f t="shared" si="61"/>
        <v>56.70138888888889</v>
      </c>
      <c r="AF43" s="33">
        <f t="shared" si="61"/>
        <v>59.17775090689238</v>
      </c>
      <c r="AG43" s="12">
        <f t="shared" si="26"/>
        <v>12315</v>
      </c>
      <c r="AH43" s="12">
        <f t="shared" si="26"/>
        <v>22945</v>
      </c>
      <c r="AI43" s="12">
        <f t="shared" si="27"/>
        <v>35260</v>
      </c>
      <c r="AJ43" s="12">
        <f t="shared" si="28"/>
        <v>9922</v>
      </c>
      <c r="AK43" s="12">
        <f t="shared" si="28"/>
        <v>15960</v>
      </c>
      <c r="AL43" s="12">
        <f t="shared" si="29"/>
        <v>25882</v>
      </c>
      <c r="AM43" s="12">
        <f t="shared" si="62"/>
        <v>1190</v>
      </c>
      <c r="AN43" s="12">
        <f t="shared" si="62"/>
        <v>3129</v>
      </c>
      <c r="AO43" s="12">
        <f t="shared" si="30"/>
        <v>4319</v>
      </c>
      <c r="AP43" s="9">
        <f t="shared" si="31"/>
        <v>11112</v>
      </c>
      <c r="AQ43" s="9">
        <f t="shared" si="31"/>
        <v>19089</v>
      </c>
      <c r="AR43" s="12">
        <f t="shared" si="63"/>
        <v>30201</v>
      </c>
      <c r="AS43" s="33">
        <f t="shared" si="64"/>
        <v>90.23142509135201</v>
      </c>
      <c r="AT43" s="33">
        <f t="shared" si="64"/>
        <v>83.19459577249945</v>
      </c>
      <c r="AU43" s="33">
        <f t="shared" si="64"/>
        <v>85.65229722064662</v>
      </c>
      <c r="AV43" s="11">
        <v>379</v>
      </c>
      <c r="AW43" s="11">
        <v>460</v>
      </c>
      <c r="AX43" s="12">
        <f t="shared" si="32"/>
        <v>839</v>
      </c>
      <c r="AY43" s="11">
        <v>280</v>
      </c>
      <c r="AZ43" s="11">
        <v>255</v>
      </c>
      <c r="BA43" s="12">
        <f t="shared" si="33"/>
        <v>535</v>
      </c>
      <c r="BB43" s="8">
        <v>45</v>
      </c>
      <c r="BC43" s="8">
        <v>95</v>
      </c>
      <c r="BD43" s="12">
        <f t="shared" si="87"/>
        <v>140</v>
      </c>
      <c r="BE43" s="9">
        <f t="shared" si="34"/>
        <v>325</v>
      </c>
      <c r="BF43" s="9">
        <f t="shared" si="34"/>
        <v>350</v>
      </c>
      <c r="BG43" s="12">
        <f t="shared" si="65"/>
        <v>675</v>
      </c>
      <c r="BH43" s="33">
        <f t="shared" si="66"/>
        <v>85.75197889182058</v>
      </c>
      <c r="BI43" s="33">
        <f t="shared" si="66"/>
        <v>76.08695652173914</v>
      </c>
      <c r="BJ43" s="33">
        <f t="shared" si="66"/>
        <v>80.45292014302741</v>
      </c>
      <c r="BK43" s="11">
        <v>256</v>
      </c>
      <c r="BL43" s="11">
        <v>110</v>
      </c>
      <c r="BM43" s="12">
        <f t="shared" si="35"/>
        <v>366</v>
      </c>
      <c r="BN43" s="11">
        <v>251</v>
      </c>
      <c r="BO43" s="11">
        <v>53</v>
      </c>
      <c r="BP43" s="12">
        <f>BN43+BO43</f>
        <v>304</v>
      </c>
      <c r="BQ43" s="8">
        <v>5</v>
      </c>
      <c r="BR43" s="8">
        <v>5</v>
      </c>
      <c r="BS43" s="12">
        <f t="shared" si="37"/>
        <v>10</v>
      </c>
      <c r="BT43" s="9">
        <f t="shared" si="38"/>
        <v>256</v>
      </c>
      <c r="BU43" s="9">
        <f t="shared" si="38"/>
        <v>58</v>
      </c>
      <c r="BV43" s="12">
        <f t="shared" si="67"/>
        <v>314</v>
      </c>
      <c r="BW43" s="33">
        <f t="shared" si="68"/>
        <v>100</v>
      </c>
      <c r="BX43" s="33">
        <f t="shared" si="68"/>
        <v>52.72727272727272</v>
      </c>
      <c r="BY43" s="33">
        <f t="shared" si="68"/>
        <v>85.79234972677595</v>
      </c>
      <c r="BZ43" s="12">
        <f t="shared" si="39"/>
        <v>635</v>
      </c>
      <c r="CA43" s="12">
        <f t="shared" si="39"/>
        <v>570</v>
      </c>
      <c r="CB43" s="12">
        <f t="shared" si="40"/>
        <v>1205</v>
      </c>
      <c r="CC43" s="12">
        <f t="shared" si="41"/>
        <v>531</v>
      </c>
      <c r="CD43" s="12">
        <f t="shared" si="41"/>
        <v>308</v>
      </c>
      <c r="CE43" s="12">
        <f t="shared" si="42"/>
        <v>839</v>
      </c>
      <c r="CF43" s="12">
        <f t="shared" si="69"/>
        <v>50</v>
      </c>
      <c r="CG43" s="12">
        <f t="shared" si="69"/>
        <v>100</v>
      </c>
      <c r="CH43" s="12">
        <f t="shared" si="43"/>
        <v>150</v>
      </c>
      <c r="CI43" s="9">
        <f>SUM(CC43,CF43)</f>
        <v>581</v>
      </c>
      <c r="CJ43" s="9">
        <f>SUM(CD43,CG43)</f>
        <v>408</v>
      </c>
      <c r="CK43" s="12">
        <f>SUM(CI43,CJ43)</f>
        <v>989</v>
      </c>
      <c r="CL43" s="33">
        <f t="shared" si="95"/>
        <v>91.49606299212599</v>
      </c>
      <c r="CM43" s="33">
        <f t="shared" si="95"/>
        <v>71.57894736842105</v>
      </c>
      <c r="CN43" s="33">
        <f t="shared" si="95"/>
        <v>82.07468879668049</v>
      </c>
      <c r="CO43" s="11">
        <v>117</v>
      </c>
      <c r="CP43" s="11">
        <v>113</v>
      </c>
      <c r="CQ43" s="12">
        <f t="shared" si="45"/>
        <v>230</v>
      </c>
      <c r="CR43" s="11">
        <v>72</v>
      </c>
      <c r="CS43" s="11">
        <v>60</v>
      </c>
      <c r="CT43" s="12">
        <f t="shared" si="46"/>
        <v>132</v>
      </c>
      <c r="CU43" s="8">
        <v>30</v>
      </c>
      <c r="CV43" s="8">
        <v>30</v>
      </c>
      <c r="CW43" s="12">
        <f t="shared" si="93"/>
        <v>60</v>
      </c>
      <c r="CX43" s="9">
        <f>SUM(CR43,CU43)</f>
        <v>102</v>
      </c>
      <c r="CY43" s="9">
        <f>SUM(CS43,CV43)</f>
        <v>90</v>
      </c>
      <c r="CZ43" s="12">
        <f>SUM(CX43,CY43)</f>
        <v>192</v>
      </c>
      <c r="DA43" s="33">
        <f t="shared" si="96"/>
        <v>87.17948717948718</v>
      </c>
      <c r="DB43" s="33">
        <f t="shared" si="96"/>
        <v>79.64601769911505</v>
      </c>
      <c r="DC43" s="33">
        <f t="shared" si="96"/>
        <v>83.47826086956522</v>
      </c>
      <c r="DD43" s="11">
        <v>32</v>
      </c>
      <c r="DE43" s="11">
        <v>28</v>
      </c>
      <c r="DF43" s="12">
        <f t="shared" si="49"/>
        <v>60</v>
      </c>
      <c r="DG43" s="11">
        <v>19</v>
      </c>
      <c r="DH43" s="11">
        <v>9</v>
      </c>
      <c r="DI43" s="12">
        <f t="shared" si="50"/>
        <v>28</v>
      </c>
      <c r="DJ43" s="8">
        <v>2</v>
      </c>
      <c r="DK43" s="8">
        <v>0</v>
      </c>
      <c r="DL43" s="8">
        <f t="shared" si="74"/>
        <v>2</v>
      </c>
      <c r="DM43" s="9">
        <f>SUM(DG43,DJ43)</f>
        <v>21</v>
      </c>
      <c r="DN43" s="9">
        <f>SUM(DH43,DK43)</f>
        <v>9</v>
      </c>
      <c r="DO43" s="12">
        <f>SUM(DM43,DN43)</f>
        <v>30</v>
      </c>
      <c r="DP43" s="33">
        <f t="shared" si="97"/>
        <v>65.625</v>
      </c>
      <c r="DQ43" s="33">
        <f t="shared" si="97"/>
        <v>32.142857142857146</v>
      </c>
      <c r="DR43" s="33">
        <f t="shared" si="97"/>
        <v>50</v>
      </c>
      <c r="DS43" s="12">
        <f>CO43+DD43</f>
        <v>149</v>
      </c>
      <c r="DT43" s="12">
        <f>CP43+DE43</f>
        <v>141</v>
      </c>
      <c r="DU43" s="12">
        <f>DS43+DT43</f>
        <v>290</v>
      </c>
      <c r="DV43" s="12">
        <f>CR43+DG43</f>
        <v>91</v>
      </c>
      <c r="DW43" s="12">
        <f>CS43+DH43</f>
        <v>69</v>
      </c>
      <c r="DX43" s="12">
        <f>DV43+DW43</f>
        <v>160</v>
      </c>
      <c r="DY43" s="12">
        <f>CU43+DJ43</f>
        <v>32</v>
      </c>
      <c r="DZ43" s="12">
        <f>CV43+DK43</f>
        <v>30</v>
      </c>
      <c r="EA43" s="12">
        <f>DY43+DZ43</f>
        <v>62</v>
      </c>
      <c r="EB43" s="9">
        <f>SUM(DV43,DY43)</f>
        <v>123</v>
      </c>
      <c r="EC43" s="9">
        <f>SUM(DW43,DZ43)</f>
        <v>99</v>
      </c>
      <c r="ED43" s="12">
        <f>SUM(EB43,EC43)</f>
        <v>222</v>
      </c>
      <c r="EE43" s="33">
        <f t="shared" si="98"/>
        <v>82.5503355704698</v>
      </c>
      <c r="EF43" s="33">
        <f t="shared" si="98"/>
        <v>70.2127659574468</v>
      </c>
      <c r="EG43" s="33">
        <f t="shared" si="98"/>
        <v>76.55172413793103</v>
      </c>
      <c r="EH43" s="24">
        <f t="shared" si="80"/>
        <v>30201</v>
      </c>
      <c r="EI43" s="91" t="s">
        <v>88</v>
      </c>
      <c r="EJ43" s="92"/>
      <c r="EK43" s="92"/>
      <c r="EL43" s="92"/>
      <c r="EM43" s="92"/>
      <c r="EN43" s="93"/>
      <c r="EO43" s="24">
        <f t="shared" si="81"/>
        <v>989</v>
      </c>
      <c r="EP43" s="91" t="s">
        <v>81</v>
      </c>
      <c r="EQ43" s="92"/>
      <c r="ER43" s="92"/>
      <c r="ES43" s="92"/>
      <c r="ET43" s="92"/>
      <c r="EU43" s="93"/>
      <c r="EV43" s="24">
        <f t="shared" si="82"/>
        <v>222</v>
      </c>
      <c r="EW43" s="91" t="s">
        <v>81</v>
      </c>
      <c r="EX43" s="92"/>
      <c r="EY43" s="92"/>
      <c r="EZ43" s="92"/>
      <c r="FA43" s="92"/>
      <c r="FB43" s="93"/>
    </row>
    <row r="44" spans="1:158" s="37" customFormat="1" ht="19.5" customHeight="1">
      <c r="A44" s="98" t="s">
        <v>7</v>
      </c>
      <c r="B44" s="98"/>
      <c r="C44" s="34">
        <f aca="true" t="shared" si="99" ref="C44:H44">SUM(C9:C43)</f>
        <v>8356914</v>
      </c>
      <c r="D44" s="34">
        <f t="shared" si="99"/>
        <v>6733734</v>
      </c>
      <c r="E44" s="34">
        <f t="shared" si="99"/>
        <v>15090374</v>
      </c>
      <c r="F44" s="34">
        <f t="shared" si="99"/>
        <v>6066686</v>
      </c>
      <c r="G44" s="34">
        <f t="shared" si="99"/>
        <v>5157153</v>
      </c>
      <c r="H44" s="34">
        <f t="shared" si="99"/>
        <v>11223608</v>
      </c>
      <c r="I44" s="35">
        <f aca="true" t="shared" si="100" ref="I44:N44">SUM(I9:I43)</f>
        <v>238421</v>
      </c>
      <c r="J44" s="35">
        <f t="shared" si="100"/>
        <v>166381</v>
      </c>
      <c r="K44" s="35">
        <f t="shared" si="100"/>
        <v>404802</v>
      </c>
      <c r="L44" s="35">
        <f t="shared" si="100"/>
        <v>6304977</v>
      </c>
      <c r="M44" s="35">
        <f t="shared" si="100"/>
        <v>5323428</v>
      </c>
      <c r="N44" s="35">
        <f t="shared" si="100"/>
        <v>11628405</v>
      </c>
      <c r="O44" s="36">
        <f>L44/C44*100</f>
        <v>75.44623529690504</v>
      </c>
      <c r="P44" s="36">
        <f>M44/D44*100</f>
        <v>79.05610765141599</v>
      </c>
      <c r="Q44" s="36">
        <f>N44/E44*100</f>
        <v>77.05842810787857</v>
      </c>
      <c r="R44" s="34">
        <f aca="true" t="shared" si="101" ref="R44:W44">SUM(R9:R43)</f>
        <v>1017992</v>
      </c>
      <c r="S44" s="34">
        <f t="shared" si="101"/>
        <v>617477</v>
      </c>
      <c r="T44" s="34">
        <f t="shared" si="101"/>
        <v>1545059</v>
      </c>
      <c r="U44" s="34">
        <f t="shared" si="101"/>
        <v>447115</v>
      </c>
      <c r="V44" s="34">
        <f t="shared" si="101"/>
        <v>291765</v>
      </c>
      <c r="W44" s="34">
        <f t="shared" si="101"/>
        <v>729771</v>
      </c>
      <c r="X44" s="35">
        <f aca="true" t="shared" si="102" ref="X44:AC44">SUM(X9:X43)</f>
        <v>110132</v>
      </c>
      <c r="Y44" s="35">
        <f t="shared" si="102"/>
        <v>71819</v>
      </c>
      <c r="Z44" s="35">
        <f t="shared" si="102"/>
        <v>181951</v>
      </c>
      <c r="AA44" s="35">
        <f t="shared" si="102"/>
        <v>557247</v>
      </c>
      <c r="AB44" s="35">
        <f t="shared" si="102"/>
        <v>363584</v>
      </c>
      <c r="AC44" s="35">
        <f t="shared" si="102"/>
        <v>920831</v>
      </c>
      <c r="AD44" s="36">
        <f>IF(R44=0,"",AA44/R44*100)</f>
        <v>54.7398211380836</v>
      </c>
      <c r="AE44" s="36">
        <f>IF(S44=0,"",AB44/S44*100)</f>
        <v>58.882193182903976</v>
      </c>
      <c r="AF44" s="36">
        <f>IF(T44=0,"",AC44/T44*100)</f>
        <v>59.598436046778794</v>
      </c>
      <c r="AG44" s="34">
        <f aca="true" t="shared" si="103" ref="AG44:AL44">SUM(AG9:AG43)</f>
        <v>9374906</v>
      </c>
      <c r="AH44" s="34">
        <f t="shared" si="103"/>
        <v>7351211</v>
      </c>
      <c r="AI44" s="34">
        <f t="shared" si="103"/>
        <v>16726117</v>
      </c>
      <c r="AJ44" s="34">
        <f t="shared" si="103"/>
        <v>6513801</v>
      </c>
      <c r="AK44" s="34">
        <f t="shared" si="103"/>
        <v>5448918</v>
      </c>
      <c r="AL44" s="34">
        <f t="shared" si="103"/>
        <v>11962719</v>
      </c>
      <c r="AM44" s="35">
        <f aca="true" t="shared" si="104" ref="AM44:AR44">SUM(AM9:AM43)</f>
        <v>348553</v>
      </c>
      <c r="AN44" s="35">
        <f t="shared" si="104"/>
        <v>238200</v>
      </c>
      <c r="AO44" s="35">
        <f t="shared" si="104"/>
        <v>586753</v>
      </c>
      <c r="AP44" s="35">
        <f t="shared" si="104"/>
        <v>6862354</v>
      </c>
      <c r="AQ44" s="35">
        <f t="shared" si="104"/>
        <v>5687118</v>
      </c>
      <c r="AR44" s="35">
        <f t="shared" si="104"/>
        <v>12549472</v>
      </c>
      <c r="AS44" s="36">
        <f>IF(AG44=0,"",AP44/AG44*100)</f>
        <v>73.19917661041082</v>
      </c>
      <c r="AT44" s="36">
        <f>IF(AH44=0,"",AQ44/AH44*100)</f>
        <v>77.3630086253816</v>
      </c>
      <c r="AU44" s="36">
        <f>IF(AI44=0,"",AR44/AI44*100)</f>
        <v>75.02920133824246</v>
      </c>
      <c r="AV44" s="34">
        <f aca="true" t="shared" si="105" ref="AV44:BA44">SUM(AV9:AV43)</f>
        <v>1335020</v>
      </c>
      <c r="AW44" s="34">
        <f t="shared" si="105"/>
        <v>1069167</v>
      </c>
      <c r="AX44" s="34">
        <f t="shared" si="105"/>
        <v>2404173</v>
      </c>
      <c r="AY44" s="34">
        <f t="shared" si="105"/>
        <v>884831</v>
      </c>
      <c r="AZ44" s="34">
        <f t="shared" si="105"/>
        <v>744875</v>
      </c>
      <c r="BA44" s="34">
        <f t="shared" si="105"/>
        <v>1629692</v>
      </c>
      <c r="BB44" s="35">
        <f aca="true" t="shared" si="106" ref="BB44:BG44">SUM(BB9:BB43)</f>
        <v>39408</v>
      </c>
      <c r="BC44" s="35">
        <f t="shared" si="106"/>
        <v>29120</v>
      </c>
      <c r="BD44" s="35">
        <f t="shared" si="106"/>
        <v>68528</v>
      </c>
      <c r="BE44" s="35">
        <f t="shared" si="106"/>
        <v>924239</v>
      </c>
      <c r="BF44" s="35">
        <f t="shared" si="106"/>
        <v>773995</v>
      </c>
      <c r="BG44" s="35">
        <f t="shared" si="106"/>
        <v>1698234</v>
      </c>
      <c r="BH44" s="36">
        <f>IF(AV44=0,"",BE44/AV44*100)</f>
        <v>69.23034860900961</v>
      </c>
      <c r="BI44" s="36">
        <f>IF(AW44=0,"",BF44/AW44*100)</f>
        <v>72.39233908266904</v>
      </c>
      <c r="BJ44" s="36">
        <f>IF(AX44=0,"",BG44/AX44*100)</f>
        <v>70.6369300378966</v>
      </c>
      <c r="BK44" s="34">
        <f aca="true" t="shared" si="107" ref="BK44:BP44">SUM(BK9:BK43)</f>
        <v>182833</v>
      </c>
      <c r="BL44" s="34">
        <f t="shared" si="107"/>
        <v>100476</v>
      </c>
      <c r="BM44" s="34">
        <f t="shared" si="107"/>
        <v>283309</v>
      </c>
      <c r="BN44" s="34">
        <f t="shared" si="107"/>
        <v>70583</v>
      </c>
      <c r="BO44" s="34">
        <f t="shared" si="107"/>
        <v>42576</v>
      </c>
      <c r="BP44" s="34">
        <f t="shared" si="107"/>
        <v>113159</v>
      </c>
      <c r="BQ44" s="35">
        <f aca="true" t="shared" si="108" ref="BQ44:BV44">SUM(BQ9:BQ43)</f>
        <v>25522</v>
      </c>
      <c r="BR44" s="35">
        <f t="shared" si="108"/>
        <v>17738</v>
      </c>
      <c r="BS44" s="35">
        <f t="shared" si="108"/>
        <v>43260</v>
      </c>
      <c r="BT44" s="35">
        <f t="shared" si="108"/>
        <v>96105</v>
      </c>
      <c r="BU44" s="35">
        <f t="shared" si="108"/>
        <v>60314</v>
      </c>
      <c r="BV44" s="35">
        <f t="shared" si="108"/>
        <v>156419</v>
      </c>
      <c r="BW44" s="36">
        <f>IF(BK44=0,"",BT44/BK44*100)</f>
        <v>52.564362013422084</v>
      </c>
      <c r="BX44" s="36">
        <f>IF(BL44=0,"",BU44/BL44*100)</f>
        <v>60.02826545642741</v>
      </c>
      <c r="BY44" s="36">
        <f>IF(BM44=0,"",BV44/BM44*100)</f>
        <v>55.21144757137966</v>
      </c>
      <c r="BZ44" s="34">
        <f aca="true" t="shared" si="109" ref="BZ44:CE44">SUM(BZ9:BZ43)</f>
        <v>1517853</v>
      </c>
      <c r="CA44" s="34">
        <f t="shared" si="109"/>
        <v>1169643</v>
      </c>
      <c r="CB44" s="34">
        <f t="shared" si="109"/>
        <v>2687496</v>
      </c>
      <c r="CC44" s="34">
        <f t="shared" si="109"/>
        <v>955414</v>
      </c>
      <c r="CD44" s="34">
        <f t="shared" si="109"/>
        <v>787451</v>
      </c>
      <c r="CE44" s="34">
        <f t="shared" si="109"/>
        <v>1742865</v>
      </c>
      <c r="CF44" s="35">
        <f aca="true" t="shared" si="110" ref="CF44:CK44">SUM(CF9:CF43)</f>
        <v>64930</v>
      </c>
      <c r="CG44" s="35">
        <f t="shared" si="110"/>
        <v>46858</v>
      </c>
      <c r="CH44" s="35">
        <f t="shared" si="110"/>
        <v>111788</v>
      </c>
      <c r="CI44" s="35">
        <f t="shared" si="110"/>
        <v>1020344</v>
      </c>
      <c r="CJ44" s="35">
        <f t="shared" si="110"/>
        <v>834309</v>
      </c>
      <c r="CK44" s="35">
        <f t="shared" si="110"/>
        <v>1854653</v>
      </c>
      <c r="CL44" s="36">
        <f t="shared" si="95"/>
        <v>67.22284700824125</v>
      </c>
      <c r="CM44" s="36">
        <f t="shared" si="95"/>
        <v>71.3302264024151</v>
      </c>
      <c r="CN44" s="36">
        <f t="shared" si="95"/>
        <v>69.01044689926981</v>
      </c>
      <c r="CO44" s="34">
        <f aca="true" t="shared" si="111" ref="CO44:CT44">SUM(CO9:CO43)</f>
        <v>524269</v>
      </c>
      <c r="CP44" s="34">
        <f t="shared" si="111"/>
        <v>412861</v>
      </c>
      <c r="CQ44" s="34">
        <f t="shared" si="111"/>
        <v>937125</v>
      </c>
      <c r="CR44" s="34">
        <f t="shared" si="111"/>
        <v>320542</v>
      </c>
      <c r="CS44" s="34">
        <f t="shared" si="111"/>
        <v>248510</v>
      </c>
      <c r="CT44" s="34">
        <f t="shared" si="111"/>
        <v>569047</v>
      </c>
      <c r="CU44" s="35">
        <f aca="true" t="shared" si="112" ref="CU44:CZ44">SUM(CU9:CU43)</f>
        <v>19906</v>
      </c>
      <c r="CV44" s="35">
        <f t="shared" si="112"/>
        <v>15239</v>
      </c>
      <c r="CW44" s="35">
        <f t="shared" si="112"/>
        <v>35145</v>
      </c>
      <c r="CX44" s="35">
        <f t="shared" si="112"/>
        <v>340448</v>
      </c>
      <c r="CY44" s="35">
        <f t="shared" si="112"/>
        <v>263749</v>
      </c>
      <c r="CZ44" s="35">
        <f t="shared" si="112"/>
        <v>604197</v>
      </c>
      <c r="DA44" s="36">
        <f t="shared" si="96"/>
        <v>64.93765605061523</v>
      </c>
      <c r="DB44" s="36">
        <f t="shared" si="96"/>
        <v>63.883243997374414</v>
      </c>
      <c r="DC44" s="36">
        <f t="shared" si="96"/>
        <v>64.4734693877551</v>
      </c>
      <c r="DD44" s="34">
        <f aca="true" t="shared" si="113" ref="DD44:DI44">SUM(DD9:DD43)</f>
        <v>89221</v>
      </c>
      <c r="DE44" s="34">
        <f t="shared" si="113"/>
        <v>63505</v>
      </c>
      <c r="DF44" s="34">
        <f t="shared" si="113"/>
        <v>152726</v>
      </c>
      <c r="DG44" s="34">
        <f t="shared" si="113"/>
        <v>34166</v>
      </c>
      <c r="DH44" s="34">
        <f t="shared" si="113"/>
        <v>24039</v>
      </c>
      <c r="DI44" s="34">
        <f t="shared" si="113"/>
        <v>58205</v>
      </c>
      <c r="DJ44" s="35">
        <f aca="true" t="shared" si="114" ref="DJ44:DO44">SUM(DJ9:DJ43)</f>
        <v>7969</v>
      </c>
      <c r="DK44" s="35">
        <f t="shared" si="114"/>
        <v>5351</v>
      </c>
      <c r="DL44" s="35">
        <f t="shared" si="114"/>
        <v>13320</v>
      </c>
      <c r="DM44" s="35">
        <f t="shared" si="114"/>
        <v>42135</v>
      </c>
      <c r="DN44" s="35">
        <f t="shared" si="114"/>
        <v>29390</v>
      </c>
      <c r="DO44" s="35">
        <f t="shared" si="114"/>
        <v>71525</v>
      </c>
      <c r="DP44" s="36">
        <f t="shared" si="97"/>
        <v>47.22542899093263</v>
      </c>
      <c r="DQ44" s="36">
        <f t="shared" si="97"/>
        <v>46.279820486575865</v>
      </c>
      <c r="DR44" s="36">
        <f t="shared" si="97"/>
        <v>46.83223550672446</v>
      </c>
      <c r="DS44" s="34">
        <f aca="true" t="shared" si="115" ref="DS44:DX44">SUM(DS9:DS43)</f>
        <v>613490</v>
      </c>
      <c r="DT44" s="34">
        <f t="shared" si="115"/>
        <v>476366</v>
      </c>
      <c r="DU44" s="34">
        <f t="shared" si="115"/>
        <v>1089856</v>
      </c>
      <c r="DV44" s="34">
        <f t="shared" si="115"/>
        <v>354708</v>
      </c>
      <c r="DW44" s="34">
        <f t="shared" si="115"/>
        <v>272549</v>
      </c>
      <c r="DX44" s="34">
        <f t="shared" si="115"/>
        <v>627257</v>
      </c>
      <c r="DY44" s="35">
        <f aca="true" t="shared" si="116" ref="DY44:ED44">SUM(DY9:DY43)</f>
        <v>27875</v>
      </c>
      <c r="DZ44" s="35">
        <f t="shared" si="116"/>
        <v>20590</v>
      </c>
      <c r="EA44" s="35">
        <f t="shared" si="116"/>
        <v>48465</v>
      </c>
      <c r="EB44" s="35">
        <f t="shared" si="116"/>
        <v>382583</v>
      </c>
      <c r="EC44" s="35">
        <f t="shared" si="116"/>
        <v>293139</v>
      </c>
      <c r="ED44" s="35">
        <f t="shared" si="116"/>
        <v>675722</v>
      </c>
      <c r="EE44" s="36">
        <f t="shared" si="98"/>
        <v>62.36173368759067</v>
      </c>
      <c r="EF44" s="36">
        <f t="shared" si="98"/>
        <v>61.53650764328269</v>
      </c>
      <c r="EG44" s="36">
        <f t="shared" si="98"/>
        <v>62.001034999119156</v>
      </c>
      <c r="EH44" s="35">
        <f>SUM(EH9:EH43)</f>
        <v>12549472</v>
      </c>
      <c r="EI44" s="35"/>
      <c r="EJ44" s="35"/>
      <c r="EK44" s="35"/>
      <c r="EL44" s="67"/>
      <c r="EM44" s="67"/>
      <c r="EN44" s="67"/>
      <c r="EO44" s="35">
        <f>SUM(EO9:EO43)</f>
        <v>1854653</v>
      </c>
      <c r="EP44" s="35"/>
      <c r="EQ44" s="35"/>
      <c r="ER44" s="35"/>
      <c r="ES44" s="67"/>
      <c r="ET44" s="67"/>
      <c r="EU44" s="67"/>
      <c r="EV44" s="35">
        <f>SUM(EV9:EV43)</f>
        <v>675722</v>
      </c>
      <c r="EW44" s="35"/>
      <c r="EX44" s="35"/>
      <c r="EY44" s="35"/>
      <c r="EZ44" s="67"/>
      <c r="FA44" s="67"/>
      <c r="FB44" s="67"/>
    </row>
    <row r="45" spans="1:123" s="41" customFormat="1" ht="18.75" customHeight="1">
      <c r="A45" s="38"/>
      <c r="B45" s="39"/>
      <c r="C45" s="38" t="s">
        <v>67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 t="s">
        <v>61</v>
      </c>
      <c r="AG45" s="40"/>
      <c r="AV45" s="40"/>
      <c r="BK45" s="40" t="s">
        <v>61</v>
      </c>
      <c r="BZ45" s="40"/>
      <c r="CO45" s="40"/>
      <c r="DD45" s="40" t="s">
        <v>61</v>
      </c>
      <c r="DS45" s="40"/>
    </row>
    <row r="46" spans="1:17" ht="15">
      <c r="A46" s="59"/>
      <c r="B46" s="60"/>
      <c r="C46" s="59" t="s">
        <v>66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78:149" ht="14.25">
      <c r="BZ47" s="66">
        <f>BZ44/AG44%</f>
        <v>16.19059433769256</v>
      </c>
      <c r="CA47" s="66">
        <f>CA44/AH44%</f>
        <v>15.910888695753666</v>
      </c>
      <c r="CB47" s="66">
        <f>CB44/AI44%</f>
        <v>16.067662327125895</v>
      </c>
      <c r="CI47" s="66">
        <f>CI44/AP44%</f>
        <v>14.868717061230011</v>
      </c>
      <c r="CJ47" s="66">
        <f>CJ44/AQ44%</f>
        <v>14.670154549281376</v>
      </c>
      <c r="CK47" s="66">
        <f>CK44/AR44%</f>
        <v>14.7787333204138</v>
      </c>
      <c r="DS47" s="66">
        <f>DS44/AG44%</f>
        <v>6.54395894742838</v>
      </c>
      <c r="DT47" s="66">
        <f>DT44/AH44%</f>
        <v>6.480102394013721</v>
      </c>
      <c r="DU47" s="66">
        <f>DU44/AI44%</f>
        <v>6.515893676936494</v>
      </c>
      <c r="EB47" s="66">
        <f>EB44/AP44%</f>
        <v>5.575098574046166</v>
      </c>
      <c r="EC47" s="66">
        <f>EC44/AQ44%</f>
        <v>5.154438504704843</v>
      </c>
      <c r="ED47" s="66">
        <f>ED44/AR44%</f>
        <v>5.384465577515931</v>
      </c>
      <c r="ES47" s="66"/>
    </row>
    <row r="48" ht="14.25">
      <c r="EL48" s="66">
        <f>MAX(EL8:EL44)</f>
        <v>88.62073006914831</v>
      </c>
    </row>
    <row r="49" ht="14.25">
      <c r="EL49" s="66">
        <f>MIN(EL37:EL41,EL15:EL35,EL12:EL13,EL9:EL10)</f>
        <v>7.428448461372929</v>
      </c>
    </row>
  </sheetData>
  <sheetProtection/>
  <protectedRanges>
    <protectedRange sqref="C10:D10" name="Range1"/>
    <protectedRange sqref="C12:D40" name="Range1_1"/>
  </protectedRanges>
  <mergeCells count="158">
    <mergeCell ref="EV8:FB8"/>
    <mergeCell ref="EV11:FB11"/>
    <mergeCell ref="EI36:EN36"/>
    <mergeCell ref="EP36:EU36"/>
    <mergeCell ref="EW36:FB36"/>
    <mergeCell ref="EO8:EU8"/>
    <mergeCell ref="EO11:EU11"/>
    <mergeCell ref="EH8:EN8"/>
    <mergeCell ref="EW12:FB12"/>
    <mergeCell ref="EV2:FB2"/>
    <mergeCell ref="EV3:EV6"/>
    <mergeCell ref="EW3:EY4"/>
    <mergeCell ref="EZ3:FB4"/>
    <mergeCell ref="EW5:EW6"/>
    <mergeCell ref="EX5:EX6"/>
    <mergeCell ref="EY5:EY6"/>
    <mergeCell ref="EZ5:EZ6"/>
    <mergeCell ref="FA5:FA6"/>
    <mergeCell ref="FB5:FB6"/>
    <mergeCell ref="EO2:EU2"/>
    <mergeCell ref="EO3:EO6"/>
    <mergeCell ref="EP3:ER4"/>
    <mergeCell ref="ES3:EU4"/>
    <mergeCell ref="EP5:EP6"/>
    <mergeCell ref="EQ5:EQ6"/>
    <mergeCell ref="ER5:ER6"/>
    <mergeCell ref="ES5:ES6"/>
    <mergeCell ref="ET5:ET6"/>
    <mergeCell ref="EU5:EU6"/>
    <mergeCell ref="EH2:EN2"/>
    <mergeCell ref="EH3:EH6"/>
    <mergeCell ref="EI3:EK4"/>
    <mergeCell ref="EL3:EN4"/>
    <mergeCell ref="EI5:EI6"/>
    <mergeCell ref="EJ5:EJ6"/>
    <mergeCell ref="EK5:EK6"/>
    <mergeCell ref="EL5:EL6"/>
    <mergeCell ref="EM5:EM6"/>
    <mergeCell ref="EN5:EN6"/>
    <mergeCell ref="R1:AF1"/>
    <mergeCell ref="AG1:AU1"/>
    <mergeCell ref="AV1:BJ1"/>
    <mergeCell ref="BK1:BY1"/>
    <mergeCell ref="BZ1:CN1"/>
    <mergeCell ref="CO1:DC1"/>
    <mergeCell ref="DD1:DR1"/>
    <mergeCell ref="DS1:EG1"/>
    <mergeCell ref="DS2:EG2"/>
    <mergeCell ref="A3:A6"/>
    <mergeCell ref="B3:B6"/>
    <mergeCell ref="C3:N3"/>
    <mergeCell ref="O3:Q5"/>
    <mergeCell ref="R3:AC3"/>
    <mergeCell ref="AD3:AF5"/>
    <mergeCell ref="C4:E5"/>
    <mergeCell ref="C2:Q2"/>
    <mergeCell ref="R2:AF2"/>
    <mergeCell ref="F5:H5"/>
    <mergeCell ref="I5:K5"/>
    <mergeCell ref="L5:N5"/>
    <mergeCell ref="U5:W5"/>
    <mergeCell ref="CO2:DC2"/>
    <mergeCell ref="DD2:DR2"/>
    <mergeCell ref="AG2:AU2"/>
    <mergeCell ref="AV2:BJ2"/>
    <mergeCell ref="BK2:BY2"/>
    <mergeCell ref="BZ2:CN2"/>
    <mergeCell ref="BW3:BY5"/>
    <mergeCell ref="AG4:AI5"/>
    <mergeCell ref="AJ4:AR4"/>
    <mergeCell ref="AM5:AO5"/>
    <mergeCell ref="AP5:AR5"/>
    <mergeCell ref="F4:N4"/>
    <mergeCell ref="R4:T5"/>
    <mergeCell ref="U4:AC4"/>
    <mergeCell ref="AG3:AR3"/>
    <mergeCell ref="AS3:AU5"/>
    <mergeCell ref="AY4:BG4"/>
    <mergeCell ref="BK4:BM5"/>
    <mergeCell ref="BN4:BV4"/>
    <mergeCell ref="AY5:BA5"/>
    <mergeCell ref="BH3:BJ5"/>
    <mergeCell ref="BK3:BV3"/>
    <mergeCell ref="AV3:BG3"/>
    <mergeCell ref="DD3:DO3"/>
    <mergeCell ref="DP3:DR5"/>
    <mergeCell ref="DS3:ED3"/>
    <mergeCell ref="EE3:EG5"/>
    <mergeCell ref="DS4:DU5"/>
    <mergeCell ref="DV4:ED4"/>
    <mergeCell ref="DG5:DI5"/>
    <mergeCell ref="EB5:ED5"/>
    <mergeCell ref="BZ4:CB5"/>
    <mergeCell ref="X5:Z5"/>
    <mergeCell ref="AA5:AC5"/>
    <mergeCell ref="AJ5:AL5"/>
    <mergeCell ref="CO3:CZ3"/>
    <mergeCell ref="DA3:DC5"/>
    <mergeCell ref="CX5:CZ5"/>
    <mergeCell ref="BZ3:CK3"/>
    <mergeCell ref="CL3:CN5"/>
    <mergeCell ref="AV4:AX5"/>
    <mergeCell ref="CR5:CT5"/>
    <mergeCell ref="CU5:CW5"/>
    <mergeCell ref="DJ5:DL5"/>
    <mergeCell ref="DM5:DO5"/>
    <mergeCell ref="CC4:CK4"/>
    <mergeCell ref="CO4:CQ5"/>
    <mergeCell ref="CR4:CZ4"/>
    <mergeCell ref="DG4:DO4"/>
    <mergeCell ref="CF5:CH5"/>
    <mergeCell ref="CI5:CK5"/>
    <mergeCell ref="A8:B8"/>
    <mergeCell ref="C8:Q8"/>
    <mergeCell ref="R8:AF8"/>
    <mergeCell ref="AG8:AU8"/>
    <mergeCell ref="AV8:BJ8"/>
    <mergeCell ref="BK8:BY8"/>
    <mergeCell ref="BZ8:CN8"/>
    <mergeCell ref="BB5:BD5"/>
    <mergeCell ref="BE5:BG5"/>
    <mergeCell ref="DV5:DX5"/>
    <mergeCell ref="DY5:EA5"/>
    <mergeCell ref="BN5:BP5"/>
    <mergeCell ref="BQ5:BS5"/>
    <mergeCell ref="BT5:BV5"/>
    <mergeCell ref="CC5:CE5"/>
    <mergeCell ref="DD4:DF5"/>
    <mergeCell ref="CO8:DC8"/>
    <mergeCell ref="DD8:DR8"/>
    <mergeCell ref="DS8:EG8"/>
    <mergeCell ref="A11:B11"/>
    <mergeCell ref="C11:Q11"/>
    <mergeCell ref="R11:AF11"/>
    <mergeCell ref="AG11:AU11"/>
    <mergeCell ref="AV11:BJ11"/>
    <mergeCell ref="BK11:BY11"/>
    <mergeCell ref="BZ11:CN11"/>
    <mergeCell ref="EI42:EN42"/>
    <mergeCell ref="EP42:EU42"/>
    <mergeCell ref="CO11:DC11"/>
    <mergeCell ref="DD11:DR11"/>
    <mergeCell ref="DS11:EG11"/>
    <mergeCell ref="A44:B44"/>
    <mergeCell ref="EH11:EN11"/>
    <mergeCell ref="EP43:EU43"/>
    <mergeCell ref="EI43:EN43"/>
    <mergeCell ref="EP12:EU12"/>
    <mergeCell ref="EW43:FB43"/>
    <mergeCell ref="EW42:FB42"/>
    <mergeCell ref="EP13:EU13"/>
    <mergeCell ref="EW13:FB13"/>
    <mergeCell ref="EI19:EN19"/>
    <mergeCell ref="EP19:EU19"/>
    <mergeCell ref="EW19:FB19"/>
    <mergeCell ref="EI25:EN25"/>
    <mergeCell ref="EP25:EU25"/>
    <mergeCell ref="EW25:FB25"/>
  </mergeCells>
  <printOptions horizontalCentered="1"/>
  <pageMargins left="0.36" right="0.14" top="0.55" bottom="0.53" header="0.3" footer="0.3"/>
  <pageSetup firstPageNumber="1" useFirstPageNumber="1" horizontalDpi="600" verticalDpi="600" orientation="landscape" paperSize="9" scale="85" r:id="rId1"/>
  <headerFooter alignWithMargins="0">
    <oddFooter>&amp;CX-&amp;P</oddFooter>
  </headerFooter>
  <colBreaks count="9" manualBreakCount="9">
    <brk id="17" max="45" man="1"/>
    <brk id="32" max="45" man="1"/>
    <brk id="62" max="45" man="1"/>
    <brk id="77" max="45" man="1"/>
    <brk id="92" max="45" man="1"/>
    <brk id="107" max="45" man="1"/>
    <brk id="122" max="45" man="1"/>
    <brk id="144" max="45" man="1"/>
    <brk id="15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"/>
  <sheetViews>
    <sheetView view="pageBreakPreview" zoomScaleSheetLayoutView="10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4" sqref="T14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7.8515625" style="0" customWidth="1"/>
    <col min="4" max="4" width="8.00390625" style="0" customWidth="1"/>
    <col min="5" max="5" width="8.8515625" style="0" customWidth="1"/>
    <col min="6" max="6" width="7.8515625" style="0" customWidth="1"/>
    <col min="7" max="7" width="7.8515625" style="0" bestFit="1" customWidth="1"/>
    <col min="8" max="8" width="7.7109375" style="0" customWidth="1"/>
    <col min="9" max="9" width="6.57421875" style="0" customWidth="1"/>
    <col min="10" max="10" width="6.421875" style="0" customWidth="1"/>
    <col min="11" max="11" width="7.421875" style="0" customWidth="1"/>
    <col min="12" max="12" width="6.57421875" style="0" customWidth="1"/>
    <col min="13" max="13" width="6.421875" style="0" customWidth="1"/>
    <col min="14" max="17" width="6.57421875" style="0" customWidth="1"/>
    <col min="18" max="19" width="6.7109375" style="0" customWidth="1"/>
    <col min="20" max="20" width="6.421875" style="0" customWidth="1"/>
    <col min="21" max="21" width="19.140625" style="0" customWidth="1"/>
    <col min="22" max="24" width="15.8515625" style="0" customWidth="1"/>
    <col min="25" max="27" width="14.00390625" style="0" customWidth="1"/>
    <col min="28" max="28" width="19.140625" style="0" customWidth="1"/>
    <col min="29" max="31" width="15.8515625" style="0" customWidth="1"/>
    <col min="32" max="34" width="14.00390625" style="0" customWidth="1"/>
    <col min="35" max="35" width="19.140625" style="0" customWidth="1"/>
    <col min="36" max="38" width="15.8515625" style="0" customWidth="1"/>
    <col min="39" max="41" width="14.00390625" style="0" customWidth="1"/>
  </cols>
  <sheetData>
    <row r="1" spans="3:35" ht="23.25" customHeight="1">
      <c r="C1" s="69" t="str">
        <f>Board!C1</f>
        <v>RESULTS OF HIGH SCHOOL EXAMINATION- 2010</v>
      </c>
      <c r="U1" s="69" t="str">
        <f>C1</f>
        <v>RESULTS OF HIGH SCHOOL EXAMINATION- 2010</v>
      </c>
      <c r="AB1" s="69" t="str">
        <f>U1</f>
        <v>RESULTS OF HIGH SCHOOL EXAMINATION- 2010</v>
      </c>
      <c r="AI1" s="69" t="str">
        <f>AB1</f>
        <v>RESULTS OF HIGH SCHOOL EXAMINATION- 2010</v>
      </c>
    </row>
    <row r="2" spans="1:41" s="1" customFormat="1" ht="30" customHeight="1">
      <c r="A2" s="68"/>
      <c r="B2" s="68"/>
      <c r="C2" s="107" t="s">
        <v>84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 t="s">
        <v>85</v>
      </c>
      <c r="V2" s="107"/>
      <c r="W2" s="107"/>
      <c r="X2" s="107"/>
      <c r="Y2" s="107"/>
      <c r="Z2" s="107"/>
      <c r="AA2" s="107"/>
      <c r="AB2" s="107" t="s">
        <v>86</v>
      </c>
      <c r="AC2" s="107"/>
      <c r="AD2" s="107"/>
      <c r="AE2" s="107"/>
      <c r="AF2" s="107"/>
      <c r="AG2" s="107"/>
      <c r="AH2" s="107"/>
      <c r="AI2" s="107" t="s">
        <v>87</v>
      </c>
      <c r="AJ2" s="107"/>
      <c r="AK2" s="107"/>
      <c r="AL2" s="107"/>
      <c r="AM2" s="107"/>
      <c r="AN2" s="107"/>
      <c r="AO2" s="107"/>
    </row>
    <row r="3" spans="1:41" s="3" customFormat="1" ht="19.5" customHeight="1">
      <c r="A3" s="106" t="s">
        <v>55</v>
      </c>
      <c r="B3" s="106" t="s">
        <v>0</v>
      </c>
      <c r="C3" s="111" t="s">
        <v>1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08" t="s">
        <v>74</v>
      </c>
      <c r="V3" s="108" t="s">
        <v>75</v>
      </c>
      <c r="W3" s="108"/>
      <c r="X3" s="108"/>
      <c r="Y3" s="108" t="s">
        <v>71</v>
      </c>
      <c r="Z3" s="108"/>
      <c r="AA3" s="108"/>
      <c r="AB3" s="108" t="s">
        <v>74</v>
      </c>
      <c r="AC3" s="108" t="s">
        <v>75</v>
      </c>
      <c r="AD3" s="108"/>
      <c r="AE3" s="108"/>
      <c r="AF3" s="108" t="s">
        <v>71</v>
      </c>
      <c r="AG3" s="108"/>
      <c r="AH3" s="108"/>
      <c r="AI3" s="108" t="s">
        <v>74</v>
      </c>
      <c r="AJ3" s="108" t="s">
        <v>75</v>
      </c>
      <c r="AK3" s="108"/>
      <c r="AL3" s="108"/>
      <c r="AM3" s="108" t="s">
        <v>71</v>
      </c>
      <c r="AN3" s="108"/>
      <c r="AO3" s="108"/>
    </row>
    <row r="4" spans="1:41" s="3" customFormat="1" ht="19.5" customHeight="1">
      <c r="A4" s="106"/>
      <c r="B4" s="106"/>
      <c r="C4" s="106" t="s">
        <v>62</v>
      </c>
      <c r="D4" s="106"/>
      <c r="E4" s="106"/>
      <c r="F4" s="106"/>
      <c r="G4" s="106"/>
      <c r="H4" s="106"/>
      <c r="I4" s="106" t="s">
        <v>63</v>
      </c>
      <c r="J4" s="106"/>
      <c r="K4" s="106"/>
      <c r="L4" s="106"/>
      <c r="M4" s="106"/>
      <c r="N4" s="106"/>
      <c r="O4" s="106" t="s">
        <v>64</v>
      </c>
      <c r="P4" s="106"/>
      <c r="Q4" s="106"/>
      <c r="R4" s="106"/>
      <c r="S4" s="106"/>
      <c r="T4" s="106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5" spans="1:41" s="3" customFormat="1" ht="22.5" customHeight="1">
      <c r="A5" s="106"/>
      <c r="B5" s="106"/>
      <c r="C5" s="106" t="s">
        <v>2</v>
      </c>
      <c r="D5" s="106"/>
      <c r="E5" s="106"/>
      <c r="F5" s="106" t="s">
        <v>3</v>
      </c>
      <c r="G5" s="106"/>
      <c r="H5" s="106"/>
      <c r="I5" s="106" t="s">
        <v>2</v>
      </c>
      <c r="J5" s="106"/>
      <c r="K5" s="106"/>
      <c r="L5" s="106" t="s">
        <v>3</v>
      </c>
      <c r="M5" s="106"/>
      <c r="N5" s="106"/>
      <c r="O5" s="106" t="s">
        <v>2</v>
      </c>
      <c r="P5" s="106"/>
      <c r="Q5" s="106"/>
      <c r="R5" s="106" t="s">
        <v>3</v>
      </c>
      <c r="S5" s="106"/>
      <c r="T5" s="106"/>
      <c r="U5" s="108"/>
      <c r="V5" s="109" t="s">
        <v>72</v>
      </c>
      <c r="W5" s="109" t="s">
        <v>73</v>
      </c>
      <c r="X5" s="109" t="s">
        <v>8</v>
      </c>
      <c r="Y5" s="109" t="s">
        <v>72</v>
      </c>
      <c r="Z5" s="109" t="s">
        <v>73</v>
      </c>
      <c r="AA5" s="109" t="s">
        <v>8</v>
      </c>
      <c r="AB5" s="108"/>
      <c r="AC5" s="109" t="s">
        <v>72</v>
      </c>
      <c r="AD5" s="109" t="s">
        <v>73</v>
      </c>
      <c r="AE5" s="109" t="s">
        <v>8</v>
      </c>
      <c r="AF5" s="109" t="s">
        <v>72</v>
      </c>
      <c r="AG5" s="109" t="s">
        <v>73</v>
      </c>
      <c r="AH5" s="109" t="s">
        <v>8</v>
      </c>
      <c r="AI5" s="108"/>
      <c r="AJ5" s="109" t="s">
        <v>72</v>
      </c>
      <c r="AK5" s="109" t="s">
        <v>73</v>
      </c>
      <c r="AL5" s="109" t="s">
        <v>8</v>
      </c>
      <c r="AM5" s="109" t="s">
        <v>72</v>
      </c>
      <c r="AN5" s="109" t="s">
        <v>73</v>
      </c>
      <c r="AO5" s="109" t="s">
        <v>8</v>
      </c>
    </row>
    <row r="6" spans="1:41" s="3" customFormat="1" ht="22.5" customHeight="1">
      <c r="A6" s="106"/>
      <c r="B6" s="106"/>
      <c r="C6" s="43" t="s">
        <v>5</v>
      </c>
      <c r="D6" s="43" t="s">
        <v>6</v>
      </c>
      <c r="E6" s="43" t="s">
        <v>7</v>
      </c>
      <c r="F6" s="43" t="s">
        <v>5</v>
      </c>
      <c r="G6" s="43" t="s">
        <v>6</v>
      </c>
      <c r="H6" s="43" t="s">
        <v>7</v>
      </c>
      <c r="I6" s="43" t="s">
        <v>5</v>
      </c>
      <c r="J6" s="43" t="s">
        <v>6</v>
      </c>
      <c r="K6" s="43" t="s">
        <v>7</v>
      </c>
      <c r="L6" s="43" t="s">
        <v>5</v>
      </c>
      <c r="M6" s="43" t="s">
        <v>6</v>
      </c>
      <c r="N6" s="43" t="s">
        <v>7</v>
      </c>
      <c r="O6" s="43" t="s">
        <v>5</v>
      </c>
      <c r="P6" s="43" t="s">
        <v>6</v>
      </c>
      <c r="Q6" s="43" t="s">
        <v>7</v>
      </c>
      <c r="R6" s="43" t="s">
        <v>5</v>
      </c>
      <c r="S6" s="43" t="s">
        <v>6</v>
      </c>
      <c r="T6" s="43" t="s">
        <v>7</v>
      </c>
      <c r="U6" s="108"/>
      <c r="V6" s="110"/>
      <c r="W6" s="110"/>
      <c r="X6" s="110"/>
      <c r="Y6" s="110"/>
      <c r="Z6" s="110"/>
      <c r="AA6" s="110"/>
      <c r="AB6" s="108"/>
      <c r="AC6" s="110"/>
      <c r="AD6" s="110"/>
      <c r="AE6" s="110"/>
      <c r="AF6" s="110"/>
      <c r="AG6" s="110"/>
      <c r="AH6" s="110"/>
      <c r="AI6" s="108"/>
      <c r="AJ6" s="110"/>
      <c r="AK6" s="110"/>
      <c r="AL6" s="110"/>
      <c r="AM6" s="110"/>
      <c r="AN6" s="110"/>
      <c r="AO6" s="110"/>
    </row>
    <row r="7" spans="1:41" s="44" customFormat="1" ht="1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61">
        <v>3</v>
      </c>
      <c r="V7" s="61">
        <v>4</v>
      </c>
      <c r="W7" s="61">
        <v>5</v>
      </c>
      <c r="X7" s="61">
        <v>6</v>
      </c>
      <c r="Y7" s="61">
        <v>7</v>
      </c>
      <c r="Z7" s="61">
        <v>8</v>
      </c>
      <c r="AA7" s="61">
        <v>9</v>
      </c>
      <c r="AB7" s="61">
        <v>3</v>
      </c>
      <c r="AC7" s="61">
        <v>4</v>
      </c>
      <c r="AD7" s="61">
        <v>5</v>
      </c>
      <c r="AE7" s="61">
        <v>6</v>
      </c>
      <c r="AF7" s="61">
        <v>7</v>
      </c>
      <c r="AG7" s="61">
        <v>8</v>
      </c>
      <c r="AH7" s="61">
        <v>9</v>
      </c>
      <c r="AI7" s="61">
        <v>3</v>
      </c>
      <c r="AJ7" s="61">
        <v>4</v>
      </c>
      <c r="AK7" s="61">
        <v>5</v>
      </c>
      <c r="AL7" s="61">
        <v>6</v>
      </c>
      <c r="AM7" s="61">
        <v>7</v>
      </c>
      <c r="AN7" s="61">
        <v>8</v>
      </c>
      <c r="AO7" s="61">
        <v>9</v>
      </c>
    </row>
    <row r="8" spans="1:41" s="45" customFormat="1" ht="45" customHeight="1">
      <c r="A8" s="4">
        <v>1</v>
      </c>
      <c r="B8" s="6" t="s">
        <v>42</v>
      </c>
      <c r="C8" s="9">
        <v>136293</v>
      </c>
      <c r="D8" s="9">
        <v>60589</v>
      </c>
      <c r="E8" s="10">
        <f aca="true" t="shared" si="0" ref="E8:E13">C8+D8</f>
        <v>196882</v>
      </c>
      <c r="F8" s="9">
        <v>94697</v>
      </c>
      <c r="G8" s="9">
        <v>43296</v>
      </c>
      <c r="H8" s="10">
        <f aca="true" t="shared" si="1" ref="H8:H13">F8+G8</f>
        <v>137993</v>
      </c>
      <c r="I8" s="9">
        <v>19694</v>
      </c>
      <c r="J8" s="9">
        <v>6587</v>
      </c>
      <c r="K8" s="10">
        <f aca="true" t="shared" si="2" ref="K8:K13">I8+J8</f>
        <v>26281</v>
      </c>
      <c r="L8" s="9">
        <v>12518</v>
      </c>
      <c r="M8" s="9">
        <v>4190</v>
      </c>
      <c r="N8" s="10">
        <f aca="true" t="shared" si="3" ref="N8:N13">L8+M8</f>
        <v>16708</v>
      </c>
      <c r="O8" s="9">
        <v>7596</v>
      </c>
      <c r="P8" s="9">
        <v>7289</v>
      </c>
      <c r="Q8" s="10">
        <f aca="true" t="shared" si="4" ref="Q8:Q13">O8+P8</f>
        <v>14885</v>
      </c>
      <c r="R8" s="9">
        <v>5443</v>
      </c>
      <c r="S8" s="9">
        <v>4957</v>
      </c>
      <c r="T8" s="10">
        <f aca="true" t="shared" si="5" ref="T8:T13">R8+S8</f>
        <v>10400</v>
      </c>
      <c r="U8" s="24">
        <f aca="true" t="shared" si="6" ref="U8:U13">H8</f>
        <v>137993</v>
      </c>
      <c r="V8" s="24">
        <v>17084</v>
      </c>
      <c r="W8" s="24">
        <v>42706</v>
      </c>
      <c r="X8" s="24">
        <v>78203</v>
      </c>
      <c r="Y8" s="62">
        <f aca="true" t="shared" si="7" ref="Y8:AA10">V8/$U8%</f>
        <v>12.380338133093707</v>
      </c>
      <c r="Z8" s="62">
        <f t="shared" si="7"/>
        <v>30.947946634974237</v>
      </c>
      <c r="AA8" s="62">
        <f t="shared" si="7"/>
        <v>56.671715231932055</v>
      </c>
      <c r="AB8" s="24">
        <f aca="true" t="shared" si="8" ref="AB8:AB13">N8</f>
        <v>16708</v>
      </c>
      <c r="AC8" s="24">
        <v>1613</v>
      </c>
      <c r="AD8" s="24">
        <v>5064</v>
      </c>
      <c r="AE8" s="24">
        <v>10031</v>
      </c>
      <c r="AF8" s="62">
        <f aca="true" t="shared" si="9" ref="AF8:AH11">AC8/$AB8%</f>
        <v>9.654057936317932</v>
      </c>
      <c r="AG8" s="62">
        <f t="shared" si="9"/>
        <v>30.308834091453193</v>
      </c>
      <c r="AH8" s="62">
        <f t="shared" si="9"/>
        <v>60.03710797222887</v>
      </c>
      <c r="AI8" s="24">
        <f aca="true" t="shared" si="10" ref="AI8:AI13">T8</f>
        <v>10400</v>
      </c>
      <c r="AJ8" s="24">
        <v>1158</v>
      </c>
      <c r="AK8" s="24">
        <v>3024</v>
      </c>
      <c r="AL8" s="24">
        <v>6218</v>
      </c>
      <c r="AM8" s="62">
        <f aca="true" t="shared" si="11" ref="AM8:AO11">AJ8/$AI8%</f>
        <v>11.134615384615385</v>
      </c>
      <c r="AN8" s="62">
        <f t="shared" si="11"/>
        <v>29.076923076923077</v>
      </c>
      <c r="AO8" s="62">
        <f t="shared" si="11"/>
        <v>59.78846153846154</v>
      </c>
    </row>
    <row r="9" spans="1:41" s="45" customFormat="1" ht="45" customHeight="1">
      <c r="A9" s="4">
        <v>2</v>
      </c>
      <c r="B9" s="73" t="s">
        <v>69</v>
      </c>
      <c r="C9" s="20">
        <v>33117</v>
      </c>
      <c r="D9" s="20">
        <v>20879</v>
      </c>
      <c r="E9" s="10">
        <f t="shared" si="0"/>
        <v>53996</v>
      </c>
      <c r="F9" s="20">
        <v>24742</v>
      </c>
      <c r="G9" s="20">
        <v>16709</v>
      </c>
      <c r="H9" s="10">
        <f t="shared" si="1"/>
        <v>41451</v>
      </c>
      <c r="I9" s="22">
        <v>7077</v>
      </c>
      <c r="J9" s="22">
        <v>5017</v>
      </c>
      <c r="K9" s="10">
        <f t="shared" si="2"/>
        <v>12094</v>
      </c>
      <c r="L9" s="22">
        <v>5230</v>
      </c>
      <c r="M9" s="22">
        <v>3935</v>
      </c>
      <c r="N9" s="10">
        <f t="shared" si="3"/>
        <v>9165</v>
      </c>
      <c r="O9" s="24">
        <v>3566</v>
      </c>
      <c r="P9" s="24">
        <v>2298</v>
      </c>
      <c r="Q9" s="10">
        <f t="shared" si="4"/>
        <v>5864</v>
      </c>
      <c r="R9" s="24">
        <v>2577</v>
      </c>
      <c r="S9" s="24">
        <v>1663</v>
      </c>
      <c r="T9" s="10">
        <f t="shared" si="5"/>
        <v>4240</v>
      </c>
      <c r="U9" s="24">
        <f t="shared" si="6"/>
        <v>41451</v>
      </c>
      <c r="V9" s="24">
        <v>6753</v>
      </c>
      <c r="W9" s="24">
        <v>14676</v>
      </c>
      <c r="X9" s="24">
        <v>20022</v>
      </c>
      <c r="Y9" s="62">
        <f t="shared" si="7"/>
        <v>16.291524933053484</v>
      </c>
      <c r="Z9" s="62">
        <f t="shared" si="7"/>
        <v>35.40565969457914</v>
      </c>
      <c r="AA9" s="62">
        <f t="shared" si="7"/>
        <v>48.30281537236738</v>
      </c>
      <c r="AB9" s="24">
        <f t="shared" si="8"/>
        <v>9165</v>
      </c>
      <c r="AC9" s="24">
        <v>1330</v>
      </c>
      <c r="AD9" s="24">
        <v>3164</v>
      </c>
      <c r="AE9" s="24">
        <v>4671</v>
      </c>
      <c r="AF9" s="62">
        <f t="shared" si="9"/>
        <v>14.511729405346426</v>
      </c>
      <c r="AG9" s="62">
        <f t="shared" si="9"/>
        <v>34.52264048008729</v>
      </c>
      <c r="AH9" s="62">
        <f t="shared" si="9"/>
        <v>50.96563011456628</v>
      </c>
      <c r="AI9" s="24">
        <f t="shared" si="10"/>
        <v>4240</v>
      </c>
      <c r="AJ9" s="24">
        <v>509</v>
      </c>
      <c r="AK9" s="24">
        <v>1403</v>
      </c>
      <c r="AL9" s="24">
        <v>2328</v>
      </c>
      <c r="AM9" s="62">
        <f t="shared" si="11"/>
        <v>12.004716981132075</v>
      </c>
      <c r="AN9" s="62">
        <f t="shared" si="11"/>
        <v>33.089622641509436</v>
      </c>
      <c r="AO9" s="62">
        <f t="shared" si="11"/>
        <v>54.905660377358494</v>
      </c>
    </row>
    <row r="10" spans="1:41" s="45" customFormat="1" ht="45" customHeight="1">
      <c r="A10" s="4">
        <v>3</v>
      </c>
      <c r="B10" s="5" t="s">
        <v>70</v>
      </c>
      <c r="C10" s="9">
        <v>24704</v>
      </c>
      <c r="D10" s="9">
        <v>19809</v>
      </c>
      <c r="E10" s="10">
        <f t="shared" si="0"/>
        <v>44513</v>
      </c>
      <c r="F10" s="9">
        <v>11254</v>
      </c>
      <c r="G10" s="9">
        <v>10012</v>
      </c>
      <c r="H10" s="10">
        <f t="shared" si="1"/>
        <v>21266</v>
      </c>
      <c r="I10" s="9">
        <v>3789</v>
      </c>
      <c r="J10" s="9">
        <v>2815</v>
      </c>
      <c r="K10" s="10">
        <f t="shared" si="2"/>
        <v>6604</v>
      </c>
      <c r="L10" s="9">
        <v>1779</v>
      </c>
      <c r="M10" s="9">
        <v>1431</v>
      </c>
      <c r="N10" s="10">
        <f t="shared" si="3"/>
        <v>3210</v>
      </c>
      <c r="O10" s="9">
        <v>6043</v>
      </c>
      <c r="P10" s="9">
        <v>5804</v>
      </c>
      <c r="Q10" s="10">
        <f t="shared" si="4"/>
        <v>11847</v>
      </c>
      <c r="R10" s="9">
        <v>2700</v>
      </c>
      <c r="S10" s="9">
        <v>2627</v>
      </c>
      <c r="T10" s="10">
        <f t="shared" si="5"/>
        <v>5327</v>
      </c>
      <c r="U10" s="24">
        <f t="shared" si="6"/>
        <v>21266</v>
      </c>
      <c r="V10" s="24">
        <v>686</v>
      </c>
      <c r="W10" s="24">
        <v>5369</v>
      </c>
      <c r="X10" s="24">
        <v>15211</v>
      </c>
      <c r="Y10" s="62">
        <f t="shared" si="7"/>
        <v>3.2258064516129035</v>
      </c>
      <c r="Z10" s="62">
        <f t="shared" si="7"/>
        <v>25.246872942725478</v>
      </c>
      <c r="AA10" s="62">
        <f t="shared" si="7"/>
        <v>71.52732060566161</v>
      </c>
      <c r="AB10" s="24">
        <f t="shared" si="8"/>
        <v>3210</v>
      </c>
      <c r="AC10" s="24">
        <v>113</v>
      </c>
      <c r="AD10" s="24">
        <v>924</v>
      </c>
      <c r="AE10" s="24">
        <v>2173</v>
      </c>
      <c r="AF10" s="62">
        <f t="shared" si="9"/>
        <v>3.5202492211838003</v>
      </c>
      <c r="AG10" s="62">
        <f t="shared" si="9"/>
        <v>28.78504672897196</v>
      </c>
      <c r="AH10" s="62">
        <f t="shared" si="9"/>
        <v>67.69470404984423</v>
      </c>
      <c r="AI10" s="24">
        <f t="shared" si="10"/>
        <v>5327</v>
      </c>
      <c r="AJ10" s="24">
        <v>124</v>
      </c>
      <c r="AK10" s="24">
        <v>1216</v>
      </c>
      <c r="AL10" s="24">
        <v>3987</v>
      </c>
      <c r="AM10" s="62">
        <f t="shared" si="11"/>
        <v>2.327764220011263</v>
      </c>
      <c r="AN10" s="62">
        <f t="shared" si="11"/>
        <v>22.82710718978787</v>
      </c>
      <c r="AO10" s="62">
        <f t="shared" si="11"/>
        <v>74.84512859020086</v>
      </c>
    </row>
    <row r="11" spans="1:41" s="45" customFormat="1" ht="45" customHeight="1">
      <c r="A11" s="4">
        <v>4</v>
      </c>
      <c r="B11" s="5" t="s">
        <v>43</v>
      </c>
      <c r="C11" s="9">
        <v>66396</v>
      </c>
      <c r="D11" s="9">
        <v>51941</v>
      </c>
      <c r="E11" s="10">
        <f t="shared" si="0"/>
        <v>118337</v>
      </c>
      <c r="F11" s="9">
        <v>21027</v>
      </c>
      <c r="G11" s="9">
        <v>14602</v>
      </c>
      <c r="H11" s="10">
        <f t="shared" si="1"/>
        <v>35629</v>
      </c>
      <c r="I11" s="9">
        <v>5735</v>
      </c>
      <c r="J11" s="9">
        <v>4058</v>
      </c>
      <c r="K11" s="10">
        <f t="shared" si="2"/>
        <v>9793</v>
      </c>
      <c r="L11" s="9">
        <v>1488</v>
      </c>
      <c r="M11" s="9">
        <v>1178</v>
      </c>
      <c r="N11" s="10">
        <f t="shared" si="3"/>
        <v>2666</v>
      </c>
      <c r="O11" s="9">
        <v>7479</v>
      </c>
      <c r="P11" s="9">
        <v>5463</v>
      </c>
      <c r="Q11" s="10">
        <f t="shared" si="4"/>
        <v>12942</v>
      </c>
      <c r="R11" s="9">
        <v>1910</v>
      </c>
      <c r="S11" s="9">
        <v>1451</v>
      </c>
      <c r="T11" s="10">
        <f t="shared" si="5"/>
        <v>3361</v>
      </c>
      <c r="U11" s="24">
        <f t="shared" si="6"/>
        <v>35629</v>
      </c>
      <c r="V11" s="24">
        <v>4514</v>
      </c>
      <c r="W11" s="24">
        <v>11328</v>
      </c>
      <c r="X11" s="24">
        <v>19787</v>
      </c>
      <c r="Y11" s="62">
        <f>V11/$U11%</f>
        <v>12.66945465772264</v>
      </c>
      <c r="Z11" s="62">
        <f>W11/$U11%</f>
        <v>31.794324847736394</v>
      </c>
      <c r="AA11" s="62">
        <f>X11/$U11%</f>
        <v>55.53622049454096</v>
      </c>
      <c r="AB11" s="24">
        <f t="shared" si="8"/>
        <v>2666</v>
      </c>
      <c r="AC11" s="24">
        <v>354</v>
      </c>
      <c r="AD11" s="24">
        <v>920</v>
      </c>
      <c r="AE11" s="24">
        <v>1392</v>
      </c>
      <c r="AF11" s="62">
        <f t="shared" si="9"/>
        <v>13.278319579894974</v>
      </c>
      <c r="AG11" s="62">
        <f t="shared" si="9"/>
        <v>34.508627156789196</v>
      </c>
      <c r="AH11" s="62">
        <f t="shared" si="9"/>
        <v>52.21305326331583</v>
      </c>
      <c r="AI11" s="24">
        <f t="shared" si="10"/>
        <v>3361</v>
      </c>
      <c r="AJ11" s="24">
        <v>257</v>
      </c>
      <c r="AK11" s="24">
        <v>1158</v>
      </c>
      <c r="AL11" s="24">
        <v>1946</v>
      </c>
      <c r="AM11" s="62">
        <f t="shared" si="11"/>
        <v>7.646533769711396</v>
      </c>
      <c r="AN11" s="62">
        <f t="shared" si="11"/>
        <v>34.45403153823267</v>
      </c>
      <c r="AO11" s="62">
        <f t="shared" si="11"/>
        <v>57.899434692055934</v>
      </c>
    </row>
    <row r="12" spans="1:41" s="45" customFormat="1" ht="45" customHeight="1">
      <c r="A12" s="4">
        <v>5</v>
      </c>
      <c r="B12" s="6" t="s">
        <v>44</v>
      </c>
      <c r="C12" s="9">
        <v>18867</v>
      </c>
      <c r="D12" s="9">
        <v>16907</v>
      </c>
      <c r="E12" s="10">
        <f t="shared" si="0"/>
        <v>35774</v>
      </c>
      <c r="F12" s="9">
        <v>5723</v>
      </c>
      <c r="G12" s="9">
        <v>5856</v>
      </c>
      <c r="H12" s="10">
        <f t="shared" si="1"/>
        <v>11579</v>
      </c>
      <c r="I12" s="9">
        <v>3562</v>
      </c>
      <c r="J12" s="9">
        <v>2905</v>
      </c>
      <c r="K12" s="10">
        <f t="shared" si="2"/>
        <v>6467</v>
      </c>
      <c r="L12" s="9">
        <v>1108</v>
      </c>
      <c r="M12" s="9">
        <v>999</v>
      </c>
      <c r="N12" s="10">
        <f t="shared" si="3"/>
        <v>2107</v>
      </c>
      <c r="O12" s="9">
        <v>3086</v>
      </c>
      <c r="P12" s="9">
        <v>2251</v>
      </c>
      <c r="Q12" s="10">
        <f t="shared" si="4"/>
        <v>5337</v>
      </c>
      <c r="R12" s="9">
        <v>927</v>
      </c>
      <c r="S12" s="9">
        <v>673</v>
      </c>
      <c r="T12" s="10">
        <f t="shared" si="5"/>
        <v>1600</v>
      </c>
      <c r="U12" s="24">
        <f t="shared" si="6"/>
        <v>11579</v>
      </c>
      <c r="V12" s="114" t="s">
        <v>80</v>
      </c>
      <c r="W12" s="115"/>
      <c r="X12" s="115"/>
      <c r="Y12" s="115"/>
      <c r="Z12" s="115"/>
      <c r="AA12" s="116"/>
      <c r="AB12" s="24">
        <f t="shared" si="8"/>
        <v>2107</v>
      </c>
      <c r="AC12" s="114" t="s">
        <v>80</v>
      </c>
      <c r="AD12" s="115"/>
      <c r="AE12" s="115"/>
      <c r="AF12" s="115"/>
      <c r="AG12" s="115"/>
      <c r="AH12" s="116"/>
      <c r="AI12" s="24">
        <f t="shared" si="10"/>
        <v>1600</v>
      </c>
      <c r="AJ12" s="114" t="s">
        <v>80</v>
      </c>
      <c r="AK12" s="115"/>
      <c r="AL12" s="115"/>
      <c r="AM12" s="115"/>
      <c r="AN12" s="115"/>
      <c r="AO12" s="116"/>
    </row>
    <row r="13" spans="1:41" s="45" customFormat="1" ht="45" customHeight="1">
      <c r="A13" s="4">
        <v>6</v>
      </c>
      <c r="B13" s="6" t="s">
        <v>45</v>
      </c>
      <c r="C13" s="9">
        <v>29758</v>
      </c>
      <c r="D13" s="9">
        <v>44589</v>
      </c>
      <c r="E13" s="10">
        <f t="shared" si="0"/>
        <v>74347</v>
      </c>
      <c r="F13" s="9">
        <v>9440</v>
      </c>
      <c r="G13" s="9">
        <v>15554</v>
      </c>
      <c r="H13" s="10">
        <f t="shared" si="1"/>
        <v>24994</v>
      </c>
      <c r="I13" s="9">
        <v>4809</v>
      </c>
      <c r="J13" s="9">
        <v>6388</v>
      </c>
      <c r="K13" s="10">
        <f t="shared" si="2"/>
        <v>11197</v>
      </c>
      <c r="L13" s="9">
        <v>1434</v>
      </c>
      <c r="M13" s="9">
        <v>1937</v>
      </c>
      <c r="N13" s="10">
        <f t="shared" si="3"/>
        <v>3371</v>
      </c>
      <c r="O13" s="9">
        <v>2192</v>
      </c>
      <c r="P13" s="9">
        <v>2565</v>
      </c>
      <c r="Q13" s="10">
        <f t="shared" si="4"/>
        <v>4757</v>
      </c>
      <c r="R13" s="9">
        <v>488</v>
      </c>
      <c r="S13" s="9">
        <v>648</v>
      </c>
      <c r="T13" s="10">
        <f t="shared" si="5"/>
        <v>1136</v>
      </c>
      <c r="U13" s="24">
        <f t="shared" si="6"/>
        <v>24994</v>
      </c>
      <c r="V13" s="24">
        <v>2030</v>
      </c>
      <c r="W13" s="24">
        <v>12585</v>
      </c>
      <c r="X13" s="24">
        <v>10379</v>
      </c>
      <c r="Y13" s="62">
        <f>V13/$U13%</f>
        <v>8.121949267824277</v>
      </c>
      <c r="Z13" s="62">
        <f>W13/$U13%</f>
        <v>50.35208450028007</v>
      </c>
      <c r="AA13" s="62">
        <f>X13/$U13%</f>
        <v>41.52596623189566</v>
      </c>
      <c r="AB13" s="24">
        <f t="shared" si="8"/>
        <v>3371</v>
      </c>
      <c r="AC13" s="24">
        <v>121</v>
      </c>
      <c r="AD13" s="24">
        <v>1321</v>
      </c>
      <c r="AE13" s="24">
        <v>1929</v>
      </c>
      <c r="AF13" s="62">
        <f>AC13/$AB13%</f>
        <v>3.589439335508751</v>
      </c>
      <c r="AG13" s="62">
        <f>AD13/$AB13%</f>
        <v>39.1871848116286</v>
      </c>
      <c r="AH13" s="62">
        <f>AE13/$AB13%</f>
        <v>57.22337585286265</v>
      </c>
      <c r="AI13" s="24">
        <f t="shared" si="10"/>
        <v>1136</v>
      </c>
      <c r="AJ13" s="24">
        <v>11</v>
      </c>
      <c r="AK13" s="24">
        <v>376</v>
      </c>
      <c r="AL13" s="24">
        <v>749</v>
      </c>
      <c r="AM13" s="62">
        <f>AJ13/$AI13%</f>
        <v>0.9683098591549296</v>
      </c>
      <c r="AN13" s="62">
        <f>AK13/$AI13%</f>
        <v>33.098591549295776</v>
      </c>
      <c r="AO13" s="62">
        <f>AL13/$AI13%</f>
        <v>65.9330985915493</v>
      </c>
    </row>
    <row r="14" spans="1:41" s="47" customFormat="1" ht="30" customHeight="1">
      <c r="A14" s="106" t="s">
        <v>7</v>
      </c>
      <c r="B14" s="106"/>
      <c r="C14" s="46">
        <f aca="true" t="shared" si="12" ref="C14:U14">SUM(C8:C13)</f>
        <v>309135</v>
      </c>
      <c r="D14" s="46">
        <f t="shared" si="12"/>
        <v>214714</v>
      </c>
      <c r="E14" s="46">
        <f t="shared" si="12"/>
        <v>523849</v>
      </c>
      <c r="F14" s="46">
        <f t="shared" si="12"/>
        <v>166883</v>
      </c>
      <c r="G14" s="46">
        <f t="shared" si="12"/>
        <v>106029</v>
      </c>
      <c r="H14" s="46">
        <f t="shared" si="12"/>
        <v>272912</v>
      </c>
      <c r="I14" s="46">
        <f t="shared" si="12"/>
        <v>44666</v>
      </c>
      <c r="J14" s="46">
        <f t="shared" si="12"/>
        <v>27770</v>
      </c>
      <c r="K14" s="46">
        <f t="shared" si="12"/>
        <v>72436</v>
      </c>
      <c r="L14" s="46">
        <f t="shared" si="12"/>
        <v>23557</v>
      </c>
      <c r="M14" s="46">
        <f t="shared" si="12"/>
        <v>13670</v>
      </c>
      <c r="N14" s="46">
        <f t="shared" si="12"/>
        <v>37227</v>
      </c>
      <c r="O14" s="46">
        <f t="shared" si="12"/>
        <v>29962</v>
      </c>
      <c r="P14" s="46">
        <f t="shared" si="12"/>
        <v>25670</v>
      </c>
      <c r="Q14" s="46">
        <f t="shared" si="12"/>
        <v>55632</v>
      </c>
      <c r="R14" s="46">
        <f t="shared" si="12"/>
        <v>14045</v>
      </c>
      <c r="S14" s="46">
        <f t="shared" si="12"/>
        <v>12019</v>
      </c>
      <c r="T14" s="46">
        <f t="shared" si="12"/>
        <v>26064</v>
      </c>
      <c r="U14" s="46">
        <f t="shared" si="12"/>
        <v>272912</v>
      </c>
      <c r="V14" s="46"/>
      <c r="W14" s="46"/>
      <c r="X14" s="46"/>
      <c r="Y14" s="65"/>
      <c r="Z14" s="65"/>
      <c r="AA14" s="65"/>
      <c r="AB14" s="46">
        <f>SUM(AB8:AB13)</f>
        <v>37227</v>
      </c>
      <c r="AC14" s="46"/>
      <c r="AD14" s="46"/>
      <c r="AE14" s="46"/>
      <c r="AF14" s="65"/>
      <c r="AG14" s="65"/>
      <c r="AH14" s="65"/>
      <c r="AI14" s="46">
        <f>SUM(AI8:AI13)</f>
        <v>26064</v>
      </c>
      <c r="AJ14" s="46"/>
      <c r="AK14" s="46"/>
      <c r="AL14" s="46"/>
      <c r="AM14" s="65"/>
      <c r="AN14" s="65"/>
      <c r="AO14" s="65"/>
    </row>
    <row r="15" spans="1:41" s="2" customFormat="1" ht="16.5">
      <c r="A15" s="48"/>
      <c r="B15" s="3"/>
      <c r="C15" s="48" t="s">
        <v>9</v>
      </c>
      <c r="D15" s="3"/>
      <c r="E15" s="3"/>
      <c r="F15" s="49"/>
      <c r="G15" s="3"/>
      <c r="H15" s="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7" ht="12.75">
      <c r="H17">
        <f>H14/TS!G11%</f>
        <v>2.1284029553318633</v>
      </c>
    </row>
  </sheetData>
  <sheetProtection/>
  <mergeCells count="47">
    <mergeCell ref="V12:AA12"/>
    <mergeCell ref="AL5:AL6"/>
    <mergeCell ref="AM5:AM6"/>
    <mergeCell ref="AN5:AN6"/>
    <mergeCell ref="AO5:AO6"/>
    <mergeCell ref="AJ12:AO12"/>
    <mergeCell ref="AC12:AH12"/>
    <mergeCell ref="AE5:AE6"/>
    <mergeCell ref="AF5:AF6"/>
    <mergeCell ref="AG5:AG6"/>
    <mergeCell ref="AH5:AH6"/>
    <mergeCell ref="AI2:AO2"/>
    <mergeCell ref="AI3:AI6"/>
    <mergeCell ref="AJ3:AL4"/>
    <mergeCell ref="AM3:AO4"/>
    <mergeCell ref="AJ5:AJ6"/>
    <mergeCell ref="AK5:AK6"/>
    <mergeCell ref="I5:K5"/>
    <mergeCell ref="L5:N5"/>
    <mergeCell ref="O5:Q5"/>
    <mergeCell ref="R5:T5"/>
    <mergeCell ref="AB2:AH2"/>
    <mergeCell ref="AB3:AB6"/>
    <mergeCell ref="AC3:AE4"/>
    <mergeCell ref="AF3:AH4"/>
    <mergeCell ref="AC5:AC6"/>
    <mergeCell ref="AD5:AD6"/>
    <mergeCell ref="AA5:AA6"/>
    <mergeCell ref="A14:B14"/>
    <mergeCell ref="A3:A6"/>
    <mergeCell ref="B3:B6"/>
    <mergeCell ref="C3:T3"/>
    <mergeCell ref="C4:H4"/>
    <mergeCell ref="I4:N4"/>
    <mergeCell ref="O4:T4"/>
    <mergeCell ref="C5:E5"/>
    <mergeCell ref="F5:H5"/>
    <mergeCell ref="C2:T2"/>
    <mergeCell ref="U2:AA2"/>
    <mergeCell ref="U3:U6"/>
    <mergeCell ref="V3:X4"/>
    <mergeCell ref="Y3:AA4"/>
    <mergeCell ref="V5:V6"/>
    <mergeCell ref="W5:W6"/>
    <mergeCell ref="X5:X6"/>
    <mergeCell ref="Y5:Y6"/>
    <mergeCell ref="Z5:Z6"/>
  </mergeCells>
  <printOptions horizontalCentered="1"/>
  <pageMargins left="0.47" right="0.09" top="0.75" bottom="0.75" header="0.3" footer="0.3"/>
  <pageSetup firstPageNumber="37" useFirstPageNumber="1" horizontalDpi="600" verticalDpi="600" orientation="landscape" paperSize="9" scale="85" r:id="rId1"/>
  <headerFooter alignWithMargins="0">
    <oddFooter>&amp;CX-&amp;P</oddFooter>
  </headerFooter>
  <colBreaks count="3" manualBreakCount="3">
    <brk id="20" max="14" man="1"/>
    <brk id="27" max="14" man="1"/>
    <brk id="34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9.140625" defaultRowHeight="12.75"/>
  <cols>
    <col min="1" max="1" width="6.57421875" style="0" customWidth="1"/>
    <col min="2" max="7" width="8.8515625" style="0" customWidth="1"/>
    <col min="8" max="13" width="8.57421875" style="0" customWidth="1"/>
    <col min="14" max="15" width="7.00390625" style="0" customWidth="1"/>
    <col min="16" max="16" width="8.00390625" style="0" customWidth="1"/>
    <col min="17" max="19" width="7.00390625" style="0" customWidth="1"/>
    <col min="21" max="21" width="9.28125" style="0" bestFit="1" customWidth="1"/>
    <col min="22" max="22" width="10.7109375" style="0" customWidth="1"/>
    <col min="23" max="23" width="9.8515625" style="0" bestFit="1" customWidth="1"/>
  </cols>
  <sheetData>
    <row r="1" spans="1:19" s="1" customFormat="1" ht="30" customHeigh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3" customFormat="1" ht="19.5" customHeight="1">
      <c r="A2" s="50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</row>
    <row r="3" spans="1:19" s="3" customFormat="1" ht="19.5" customHeight="1">
      <c r="A3" s="51"/>
      <c r="B3" s="113" t="s">
        <v>62</v>
      </c>
      <c r="C3" s="106"/>
      <c r="D3" s="106"/>
      <c r="E3" s="106"/>
      <c r="F3" s="106"/>
      <c r="G3" s="106"/>
      <c r="H3" s="106" t="s">
        <v>63</v>
      </c>
      <c r="I3" s="106"/>
      <c r="J3" s="106"/>
      <c r="K3" s="106"/>
      <c r="L3" s="106"/>
      <c r="M3" s="106"/>
      <c r="N3" s="106" t="s">
        <v>64</v>
      </c>
      <c r="O3" s="106"/>
      <c r="P3" s="106"/>
      <c r="Q3" s="106"/>
      <c r="R3" s="106"/>
      <c r="S3" s="106"/>
    </row>
    <row r="4" spans="1:23" s="3" customFormat="1" ht="22.5" customHeight="1">
      <c r="A4" s="51"/>
      <c r="B4" s="113" t="s">
        <v>2</v>
      </c>
      <c r="C4" s="106"/>
      <c r="D4" s="106"/>
      <c r="E4" s="106" t="s">
        <v>3</v>
      </c>
      <c r="F4" s="106"/>
      <c r="G4" s="106"/>
      <c r="H4" s="106" t="s">
        <v>2</v>
      </c>
      <c r="I4" s="106"/>
      <c r="J4" s="106"/>
      <c r="K4" s="106" t="s">
        <v>3</v>
      </c>
      <c r="L4" s="106"/>
      <c r="M4" s="106"/>
      <c r="N4" s="106" t="s">
        <v>2</v>
      </c>
      <c r="O4" s="106"/>
      <c r="P4" s="106"/>
      <c r="Q4" s="106" t="s">
        <v>3</v>
      </c>
      <c r="R4" s="106"/>
      <c r="S4" s="106"/>
      <c r="T4" s="74"/>
      <c r="V4" s="3" t="s">
        <v>92</v>
      </c>
      <c r="W4" s="3" t="s">
        <v>92</v>
      </c>
    </row>
    <row r="5" spans="1:23" s="3" customFormat="1" ht="22.5" customHeight="1">
      <c r="A5" s="52" t="s">
        <v>65</v>
      </c>
      <c r="B5" s="53" t="s">
        <v>5</v>
      </c>
      <c r="C5" s="43" t="s">
        <v>6</v>
      </c>
      <c r="D5" s="43" t="s">
        <v>7</v>
      </c>
      <c r="E5" s="43" t="s">
        <v>5</v>
      </c>
      <c r="F5" s="43" t="s">
        <v>6</v>
      </c>
      <c r="G5" s="43" t="s">
        <v>7</v>
      </c>
      <c r="H5" s="43" t="s">
        <v>5</v>
      </c>
      <c r="I5" s="43" t="s">
        <v>6</v>
      </c>
      <c r="J5" s="43" t="s">
        <v>7</v>
      </c>
      <c r="K5" s="43" t="s">
        <v>5</v>
      </c>
      <c r="L5" s="43" t="s">
        <v>6</v>
      </c>
      <c r="M5" s="43" t="s">
        <v>7</v>
      </c>
      <c r="N5" s="43" t="s">
        <v>5</v>
      </c>
      <c r="O5" s="43" t="s">
        <v>6</v>
      </c>
      <c r="P5" s="43" t="s">
        <v>7</v>
      </c>
      <c r="Q5" s="43" t="s">
        <v>5</v>
      </c>
      <c r="R5" s="43" t="s">
        <v>6</v>
      </c>
      <c r="S5" s="43" t="s">
        <v>7</v>
      </c>
      <c r="T5" s="74"/>
      <c r="U5" s="3" t="s">
        <v>65</v>
      </c>
      <c r="V5" s="3" t="s">
        <v>2</v>
      </c>
      <c r="W5" s="3" t="s">
        <v>3</v>
      </c>
    </row>
    <row r="6" spans="1:23" s="45" customFormat="1" ht="45" customHeight="1">
      <c r="A6" s="70">
        <v>2005</v>
      </c>
      <c r="B6" s="54">
        <v>8090002</v>
      </c>
      <c r="C6" s="54">
        <v>5396738</v>
      </c>
      <c r="D6" s="54">
        <f aca="true" t="shared" si="0" ref="D6:D11">B6+C6</f>
        <v>13486740</v>
      </c>
      <c r="E6" s="54">
        <v>4964179</v>
      </c>
      <c r="F6" s="54">
        <v>3645676</v>
      </c>
      <c r="G6" s="54">
        <f aca="true" t="shared" si="1" ref="G6:G11">E6+F6</f>
        <v>8609855</v>
      </c>
      <c r="H6" s="54">
        <v>1288065</v>
      </c>
      <c r="I6" s="54">
        <v>777810</v>
      </c>
      <c r="J6" s="54">
        <f aca="true" t="shared" si="2" ref="J6:J11">H6+I6</f>
        <v>2065875</v>
      </c>
      <c r="K6" s="54">
        <v>686378</v>
      </c>
      <c r="L6" s="54">
        <v>461759</v>
      </c>
      <c r="M6" s="54">
        <f aca="true" t="shared" si="3" ref="M6:M11">K6+L6</f>
        <v>1148137</v>
      </c>
      <c r="N6" s="54">
        <v>405777</v>
      </c>
      <c r="O6" s="54">
        <v>256534</v>
      </c>
      <c r="P6" s="54">
        <f aca="true" t="shared" si="4" ref="P6:P11">N6+O6</f>
        <v>662311</v>
      </c>
      <c r="Q6" s="54">
        <v>194989</v>
      </c>
      <c r="R6" s="54">
        <v>124737</v>
      </c>
      <c r="S6" s="54">
        <f aca="true" t="shared" si="5" ref="S6:S11">Q6+R6</f>
        <v>319726</v>
      </c>
      <c r="T6" s="75"/>
      <c r="U6" s="76">
        <f aca="true" t="shared" si="6" ref="U6:U11">A6</f>
        <v>2005</v>
      </c>
      <c r="V6" s="45">
        <f aca="true" t="shared" si="7" ref="V6:V11">D6</f>
        <v>13486740</v>
      </c>
      <c r="W6" s="45">
        <f aca="true" t="shared" si="8" ref="W6:W11">G6</f>
        <v>8609855</v>
      </c>
    </row>
    <row r="7" spans="1:23" s="45" customFormat="1" ht="45" customHeight="1">
      <c r="A7" s="71">
        <v>2006</v>
      </c>
      <c r="B7" s="54">
        <v>8196746</v>
      </c>
      <c r="C7" s="54">
        <v>5815061</v>
      </c>
      <c r="D7" s="54">
        <f t="shared" si="0"/>
        <v>14011807</v>
      </c>
      <c r="E7" s="54">
        <v>5428736</v>
      </c>
      <c r="F7" s="54">
        <v>4079333</v>
      </c>
      <c r="G7" s="54">
        <f t="shared" si="1"/>
        <v>9508069</v>
      </c>
      <c r="H7" s="54">
        <v>1431911</v>
      </c>
      <c r="I7" s="54">
        <v>928066</v>
      </c>
      <c r="J7" s="54">
        <f t="shared" si="2"/>
        <v>2359977</v>
      </c>
      <c r="K7" s="54">
        <v>842860</v>
      </c>
      <c r="L7" s="54">
        <v>582173</v>
      </c>
      <c r="M7" s="54">
        <f t="shared" si="3"/>
        <v>1425033</v>
      </c>
      <c r="N7" s="54">
        <v>478567</v>
      </c>
      <c r="O7" s="54">
        <v>310947</v>
      </c>
      <c r="P7" s="54">
        <f t="shared" si="4"/>
        <v>789514</v>
      </c>
      <c r="Q7" s="54">
        <v>254503</v>
      </c>
      <c r="R7" s="54">
        <v>164256</v>
      </c>
      <c r="S7" s="54">
        <f t="shared" si="5"/>
        <v>418759</v>
      </c>
      <c r="T7" s="75"/>
      <c r="U7" s="76">
        <f t="shared" si="6"/>
        <v>2006</v>
      </c>
      <c r="V7" s="45">
        <f t="shared" si="7"/>
        <v>14011807</v>
      </c>
      <c r="W7" s="45">
        <f t="shared" si="8"/>
        <v>9508069</v>
      </c>
    </row>
    <row r="8" spans="1:23" s="45" customFormat="1" ht="45" customHeight="1">
      <c r="A8" s="71">
        <v>2007</v>
      </c>
      <c r="B8" s="54">
        <v>8490098</v>
      </c>
      <c r="C8" s="54">
        <v>6222331</v>
      </c>
      <c r="D8" s="54">
        <f t="shared" si="0"/>
        <v>14712429</v>
      </c>
      <c r="E8" s="54">
        <v>5798647</v>
      </c>
      <c r="F8" s="54">
        <v>4546040</v>
      </c>
      <c r="G8" s="54">
        <f t="shared" si="1"/>
        <v>10344687</v>
      </c>
      <c r="H8" s="54">
        <v>1301759</v>
      </c>
      <c r="I8" s="54">
        <v>906193</v>
      </c>
      <c r="J8" s="54">
        <f t="shared" si="2"/>
        <v>2207952</v>
      </c>
      <c r="K8" s="54">
        <v>808748</v>
      </c>
      <c r="L8" s="54">
        <v>596255</v>
      </c>
      <c r="M8" s="54">
        <f t="shared" si="3"/>
        <v>1405003</v>
      </c>
      <c r="N8" s="54">
        <v>510295</v>
      </c>
      <c r="O8" s="54">
        <v>348014</v>
      </c>
      <c r="P8" s="54">
        <f t="shared" si="4"/>
        <v>858309</v>
      </c>
      <c r="Q8" s="54">
        <v>282064</v>
      </c>
      <c r="R8" s="54">
        <v>193468</v>
      </c>
      <c r="S8" s="54">
        <f t="shared" si="5"/>
        <v>475532</v>
      </c>
      <c r="T8" s="75"/>
      <c r="U8" s="76">
        <f t="shared" si="6"/>
        <v>2007</v>
      </c>
      <c r="V8" s="45">
        <f t="shared" si="7"/>
        <v>14712429</v>
      </c>
      <c r="W8" s="45">
        <f t="shared" si="8"/>
        <v>10344687</v>
      </c>
    </row>
    <row r="9" spans="1:23" s="45" customFormat="1" ht="45" customHeight="1">
      <c r="A9" s="71">
        <v>2008</v>
      </c>
      <c r="B9" s="54">
        <f>8221187+311053</f>
        <v>8532240</v>
      </c>
      <c r="C9" s="54">
        <f>6300457+173448</f>
        <v>6473905</v>
      </c>
      <c r="D9" s="54">
        <f t="shared" si="0"/>
        <v>15006145</v>
      </c>
      <c r="E9" s="54">
        <f>5427254+114782</f>
        <v>5542036</v>
      </c>
      <c r="F9" s="54">
        <f>4494777+72151</f>
        <v>4566928</v>
      </c>
      <c r="G9" s="54">
        <f t="shared" si="1"/>
        <v>10108964</v>
      </c>
      <c r="H9" s="54">
        <f>1276147+45480</f>
        <v>1321627</v>
      </c>
      <c r="I9" s="54">
        <f>928153+22096</f>
        <v>950249</v>
      </c>
      <c r="J9" s="54">
        <f t="shared" si="2"/>
        <v>2271876</v>
      </c>
      <c r="K9" s="54">
        <f>713952+15612</f>
        <v>729564</v>
      </c>
      <c r="L9" s="54">
        <f>577936+8436</f>
        <v>586372</v>
      </c>
      <c r="M9" s="54">
        <f t="shared" si="3"/>
        <v>1315936</v>
      </c>
      <c r="N9" s="54">
        <f>535830+26651</f>
        <v>562481</v>
      </c>
      <c r="O9" s="54">
        <f>381314+22708</f>
        <v>404022</v>
      </c>
      <c r="P9" s="54">
        <f t="shared" si="4"/>
        <v>966503</v>
      </c>
      <c r="Q9" s="54">
        <f>319356+10355</f>
        <v>329711</v>
      </c>
      <c r="R9" s="54">
        <f>227224+8704</f>
        <v>235928</v>
      </c>
      <c r="S9" s="54">
        <f t="shared" si="5"/>
        <v>565639</v>
      </c>
      <c r="T9" s="75"/>
      <c r="U9" s="76">
        <f t="shared" si="6"/>
        <v>2008</v>
      </c>
      <c r="V9" s="45">
        <f t="shared" si="7"/>
        <v>15006145</v>
      </c>
      <c r="W9" s="45">
        <f t="shared" si="8"/>
        <v>10108964</v>
      </c>
    </row>
    <row r="10" spans="1:23" s="45" customFormat="1" ht="45" customHeight="1">
      <c r="A10" s="71">
        <v>2009</v>
      </c>
      <c r="B10" s="54">
        <v>9837590</v>
      </c>
      <c r="C10" s="54">
        <v>7252068</v>
      </c>
      <c r="D10" s="54">
        <f t="shared" si="0"/>
        <v>17089658</v>
      </c>
      <c r="E10" s="54">
        <v>6428279</v>
      </c>
      <c r="F10" s="54">
        <v>5391410</v>
      </c>
      <c r="G10" s="54">
        <f t="shared" si="1"/>
        <v>11819689</v>
      </c>
      <c r="H10" s="54">
        <v>1487231</v>
      </c>
      <c r="I10" s="54">
        <v>1134667</v>
      </c>
      <c r="J10" s="54">
        <f t="shared" si="2"/>
        <v>2621898</v>
      </c>
      <c r="K10" s="54">
        <v>898853</v>
      </c>
      <c r="L10" s="54">
        <v>740689</v>
      </c>
      <c r="M10" s="54">
        <f t="shared" si="3"/>
        <v>1639542</v>
      </c>
      <c r="N10" s="54">
        <v>624640</v>
      </c>
      <c r="O10" s="54">
        <v>466551</v>
      </c>
      <c r="P10" s="54">
        <f t="shared" si="4"/>
        <v>1091191</v>
      </c>
      <c r="Q10" s="54">
        <v>381086</v>
      </c>
      <c r="R10" s="54">
        <v>280274</v>
      </c>
      <c r="S10" s="54">
        <f t="shared" si="5"/>
        <v>661360</v>
      </c>
      <c r="T10" s="75"/>
      <c r="U10" s="76">
        <f t="shared" si="6"/>
        <v>2009</v>
      </c>
      <c r="V10" s="45">
        <f t="shared" si="7"/>
        <v>17089658</v>
      </c>
      <c r="W10" s="45">
        <f t="shared" si="8"/>
        <v>11819689</v>
      </c>
    </row>
    <row r="11" spans="1:27" s="45" customFormat="1" ht="45" customHeight="1">
      <c r="A11" s="71">
        <v>2010</v>
      </c>
      <c r="B11" s="54">
        <f>Board!AG44+OpenBoard!C14</f>
        <v>9684041</v>
      </c>
      <c r="C11" s="54">
        <f>Board!AH44+OpenBoard!D14</f>
        <v>7565925</v>
      </c>
      <c r="D11" s="54">
        <f t="shared" si="0"/>
        <v>17249966</v>
      </c>
      <c r="E11" s="54">
        <f>Board!AP44+OpenBoard!F14</f>
        <v>7029237</v>
      </c>
      <c r="F11" s="54">
        <f>Board!AQ44+OpenBoard!G14</f>
        <v>5793147</v>
      </c>
      <c r="G11" s="54">
        <f t="shared" si="1"/>
        <v>12822384</v>
      </c>
      <c r="H11" s="54">
        <f>Board!BZ44+OpenBoard!I14</f>
        <v>1562519</v>
      </c>
      <c r="I11" s="54">
        <f>Board!CA44+OpenBoard!J14</f>
        <v>1197413</v>
      </c>
      <c r="J11" s="54">
        <f t="shared" si="2"/>
        <v>2759932</v>
      </c>
      <c r="K11" s="54">
        <f>Board!CI44+OpenBoard!L14</f>
        <v>1043901</v>
      </c>
      <c r="L11" s="54">
        <f>Board!CJ44+OpenBoard!M14</f>
        <v>847979</v>
      </c>
      <c r="M11" s="54">
        <f t="shared" si="3"/>
        <v>1891880</v>
      </c>
      <c r="N11" s="54">
        <f>Board!DS44+OpenBoard!O14</f>
        <v>643452</v>
      </c>
      <c r="O11" s="54">
        <f>Board!DT44+OpenBoard!P14</f>
        <v>502036</v>
      </c>
      <c r="P11" s="54">
        <f t="shared" si="4"/>
        <v>1145488</v>
      </c>
      <c r="Q11" s="54">
        <f>Board!EB44+OpenBoard!R14</f>
        <v>396628</v>
      </c>
      <c r="R11" s="54">
        <f>Board!EC44+OpenBoard!S14</f>
        <v>305158</v>
      </c>
      <c r="S11" s="54">
        <f t="shared" si="5"/>
        <v>701786</v>
      </c>
      <c r="U11" s="76">
        <f t="shared" si="6"/>
        <v>2010</v>
      </c>
      <c r="V11" s="45">
        <f t="shared" si="7"/>
        <v>17249966</v>
      </c>
      <c r="W11" s="45">
        <f t="shared" si="8"/>
        <v>12822384</v>
      </c>
      <c r="X11"/>
      <c r="Y11"/>
      <c r="Z11"/>
      <c r="AA11"/>
    </row>
    <row r="13" spans="21:27" ht="12.75">
      <c r="U13" s="117" t="s">
        <v>65</v>
      </c>
      <c r="V13" s="118" t="s">
        <v>94</v>
      </c>
      <c r="W13" s="118"/>
      <c r="X13" s="118" t="s">
        <v>95</v>
      </c>
      <c r="Y13" s="118"/>
      <c r="Z13" s="118" t="s">
        <v>96</v>
      </c>
      <c r="AA13" s="118"/>
    </row>
    <row r="14" spans="10:27" ht="16.5">
      <c r="J14" s="77">
        <f>A11</f>
        <v>2010</v>
      </c>
      <c r="L14" t="s">
        <v>5</v>
      </c>
      <c r="M14" t="s">
        <v>6</v>
      </c>
      <c r="U14" s="117"/>
      <c r="V14" s="3" t="s">
        <v>2</v>
      </c>
      <c r="W14" s="3" t="s">
        <v>3</v>
      </c>
      <c r="X14" s="3" t="s">
        <v>2</v>
      </c>
      <c r="Y14" s="3" t="s">
        <v>3</v>
      </c>
      <c r="Z14" s="3" t="s">
        <v>2</v>
      </c>
      <c r="AA14" s="3" t="s">
        <v>3</v>
      </c>
    </row>
    <row r="15" spans="10:27" ht="12.75">
      <c r="J15" t="s">
        <v>2</v>
      </c>
      <c r="K15" t="s">
        <v>96</v>
      </c>
      <c r="L15">
        <f>B11-L16-L17</f>
        <v>7478070</v>
      </c>
      <c r="M15">
        <f>C11-M16-M17</f>
        <v>5866476</v>
      </c>
      <c r="U15">
        <f aca="true" t="shared" si="9" ref="U15:U20">A6</f>
        <v>2005</v>
      </c>
      <c r="V15">
        <f aca="true" t="shared" si="10" ref="V15:V20">J6</f>
        <v>2065875</v>
      </c>
      <c r="W15">
        <f aca="true" t="shared" si="11" ref="W15:W20">M6</f>
        <v>1148137</v>
      </c>
      <c r="X15">
        <f aca="true" t="shared" si="12" ref="X15:X20">P6</f>
        <v>662311</v>
      </c>
      <c r="Y15">
        <f aca="true" t="shared" si="13" ref="Y15:Y20">S6</f>
        <v>319726</v>
      </c>
      <c r="Z15">
        <f aca="true" t="shared" si="14" ref="Z15:Z20">D6-V15-X15</f>
        <v>10758554</v>
      </c>
      <c r="AA15">
        <f aca="true" t="shared" si="15" ref="AA15:AA20">G6-W15-Y15</f>
        <v>7141992</v>
      </c>
    </row>
    <row r="16" spans="11:27" ht="12.75">
      <c r="K16" t="s">
        <v>94</v>
      </c>
      <c r="L16">
        <f>H11</f>
        <v>1562519</v>
      </c>
      <c r="M16">
        <f>I11</f>
        <v>1197413</v>
      </c>
      <c r="N16" s="81">
        <f>L16/B10%</f>
        <v>15.88314821007991</v>
      </c>
      <c r="O16" s="81">
        <f>M16/C10%</f>
        <v>16.51133166429217</v>
      </c>
      <c r="U16">
        <f t="shared" si="9"/>
        <v>2006</v>
      </c>
      <c r="V16">
        <f t="shared" si="10"/>
        <v>2359977</v>
      </c>
      <c r="W16">
        <f t="shared" si="11"/>
        <v>1425033</v>
      </c>
      <c r="X16">
        <f t="shared" si="12"/>
        <v>789514</v>
      </c>
      <c r="Y16">
        <f t="shared" si="13"/>
        <v>418759</v>
      </c>
      <c r="Z16">
        <f t="shared" si="14"/>
        <v>10862316</v>
      </c>
      <c r="AA16">
        <f t="shared" si="15"/>
        <v>7664277</v>
      </c>
    </row>
    <row r="17" spans="11:27" ht="12.75">
      <c r="K17" t="s">
        <v>95</v>
      </c>
      <c r="L17">
        <f>N11</f>
        <v>643452</v>
      </c>
      <c r="M17">
        <f>O11</f>
        <v>502036</v>
      </c>
      <c r="N17" s="81">
        <f>L17/B10%</f>
        <v>6.540748293027053</v>
      </c>
      <c r="O17" s="81">
        <f>M17/C10%</f>
        <v>6.922659853713451</v>
      </c>
      <c r="U17">
        <f t="shared" si="9"/>
        <v>2007</v>
      </c>
      <c r="V17">
        <f t="shared" si="10"/>
        <v>2207952</v>
      </c>
      <c r="W17">
        <f t="shared" si="11"/>
        <v>1405003</v>
      </c>
      <c r="X17">
        <f t="shared" si="12"/>
        <v>858309</v>
      </c>
      <c r="Y17">
        <f t="shared" si="13"/>
        <v>475532</v>
      </c>
      <c r="Z17">
        <f t="shared" si="14"/>
        <v>11646168</v>
      </c>
      <c r="AA17">
        <f t="shared" si="15"/>
        <v>8464152</v>
      </c>
    </row>
    <row r="18" spans="10:27" ht="12.75">
      <c r="J18" t="s">
        <v>3</v>
      </c>
      <c r="K18" t="s">
        <v>96</v>
      </c>
      <c r="L18">
        <f>E11-L19-L20</f>
        <v>5588708</v>
      </c>
      <c r="M18">
        <f>F11-M19-M20</f>
        <v>4640010</v>
      </c>
      <c r="U18">
        <f t="shared" si="9"/>
        <v>2008</v>
      </c>
      <c r="V18">
        <f t="shared" si="10"/>
        <v>2271876</v>
      </c>
      <c r="W18">
        <f t="shared" si="11"/>
        <v>1315936</v>
      </c>
      <c r="X18">
        <f t="shared" si="12"/>
        <v>966503</v>
      </c>
      <c r="Y18">
        <f t="shared" si="13"/>
        <v>565639</v>
      </c>
      <c r="Z18">
        <f t="shared" si="14"/>
        <v>11767766</v>
      </c>
      <c r="AA18">
        <f t="shared" si="15"/>
        <v>8227389</v>
      </c>
    </row>
    <row r="19" spans="11:27" ht="12.75">
      <c r="K19" t="s">
        <v>94</v>
      </c>
      <c r="L19">
        <f>K11</f>
        <v>1043901</v>
      </c>
      <c r="M19">
        <f>L11</f>
        <v>847979</v>
      </c>
      <c r="N19" s="81">
        <f>L19/E10%</f>
        <v>16.23919870310545</v>
      </c>
      <c r="O19" s="81">
        <f>M19/F10%</f>
        <v>15.728334517315508</v>
      </c>
      <c r="U19">
        <f t="shared" si="9"/>
        <v>2009</v>
      </c>
      <c r="V19">
        <f t="shared" si="10"/>
        <v>2621898</v>
      </c>
      <c r="W19">
        <f t="shared" si="11"/>
        <v>1639542</v>
      </c>
      <c r="X19">
        <f t="shared" si="12"/>
        <v>1091191</v>
      </c>
      <c r="Y19">
        <f t="shared" si="13"/>
        <v>661360</v>
      </c>
      <c r="Z19">
        <f t="shared" si="14"/>
        <v>13376569</v>
      </c>
      <c r="AA19">
        <f t="shared" si="15"/>
        <v>9518787</v>
      </c>
    </row>
    <row r="20" spans="11:27" ht="12.75">
      <c r="K20" t="s">
        <v>95</v>
      </c>
      <c r="L20">
        <f>Q11</f>
        <v>396628</v>
      </c>
      <c r="M20">
        <f>R11</f>
        <v>305158</v>
      </c>
      <c r="N20" s="81">
        <f>L20/E10%</f>
        <v>6.170049557587653</v>
      </c>
      <c r="O20" s="81">
        <f>M20/F10%</f>
        <v>5.660077790411043</v>
      </c>
      <c r="U20">
        <f t="shared" si="9"/>
        <v>2010</v>
      </c>
      <c r="V20">
        <f t="shared" si="10"/>
        <v>2759932</v>
      </c>
      <c r="W20">
        <f t="shared" si="11"/>
        <v>1891880</v>
      </c>
      <c r="X20">
        <f t="shared" si="12"/>
        <v>1145488</v>
      </c>
      <c r="Y20">
        <f t="shared" si="13"/>
        <v>701786</v>
      </c>
      <c r="Z20">
        <f t="shared" si="14"/>
        <v>13344546</v>
      </c>
      <c r="AA20">
        <f t="shared" si="15"/>
        <v>10228718</v>
      </c>
    </row>
    <row r="21" spans="22:25" ht="12.75">
      <c r="V21" s="81">
        <f>V20/V11%</f>
        <v>15.99963733261851</v>
      </c>
      <c r="W21" s="81">
        <f>W20/W11%</f>
        <v>14.754510549676255</v>
      </c>
      <c r="X21" s="81">
        <f>X20/V11%</f>
        <v>6.640523233495069</v>
      </c>
      <c r="Y21" s="81">
        <f>Y20/W11%</f>
        <v>5.473131985440461</v>
      </c>
    </row>
    <row r="36" spans="22:25" ht="14.25">
      <c r="V36" s="112" t="s">
        <v>2</v>
      </c>
      <c r="W36" s="112"/>
      <c r="X36" s="111" t="s">
        <v>3</v>
      </c>
      <c r="Y36" s="112"/>
    </row>
    <row r="37" spans="21:25" ht="14.25" customHeight="1">
      <c r="U37" s="77" t="s">
        <v>65</v>
      </c>
      <c r="V37" s="80" t="s">
        <v>5</v>
      </c>
      <c r="W37" s="79" t="s">
        <v>6</v>
      </c>
      <c r="X37" s="79" t="s">
        <v>5</v>
      </c>
      <c r="Y37" s="79" t="s">
        <v>6</v>
      </c>
    </row>
    <row r="38" spans="21:25" ht="12.75">
      <c r="U38">
        <f>$A$6</f>
        <v>2005</v>
      </c>
      <c r="V38">
        <f aca="true" t="shared" si="16" ref="V38:W42">B6</f>
        <v>8090002</v>
      </c>
      <c r="W38">
        <f t="shared" si="16"/>
        <v>5396738</v>
      </c>
      <c r="X38">
        <f aca="true" t="shared" si="17" ref="X38:Y42">E6</f>
        <v>4964179</v>
      </c>
      <c r="Y38">
        <f t="shared" si="17"/>
        <v>3645676</v>
      </c>
    </row>
    <row r="39" spans="21:25" ht="12.75">
      <c r="U39">
        <f>A7</f>
        <v>2006</v>
      </c>
      <c r="V39">
        <f t="shared" si="16"/>
        <v>8196746</v>
      </c>
      <c r="W39">
        <f t="shared" si="16"/>
        <v>5815061</v>
      </c>
      <c r="X39">
        <f t="shared" si="17"/>
        <v>5428736</v>
      </c>
      <c r="Y39">
        <f t="shared" si="17"/>
        <v>4079333</v>
      </c>
    </row>
    <row r="40" spans="21:25" ht="12.75">
      <c r="U40">
        <f>A8</f>
        <v>2007</v>
      </c>
      <c r="V40">
        <f t="shared" si="16"/>
        <v>8490098</v>
      </c>
      <c r="W40">
        <f t="shared" si="16"/>
        <v>6222331</v>
      </c>
      <c r="X40">
        <f t="shared" si="17"/>
        <v>5798647</v>
      </c>
      <c r="Y40">
        <f t="shared" si="17"/>
        <v>4546040</v>
      </c>
    </row>
    <row r="41" spans="21:25" ht="12.75">
      <c r="U41">
        <f>A9</f>
        <v>2008</v>
      </c>
      <c r="V41">
        <f t="shared" si="16"/>
        <v>8532240</v>
      </c>
      <c r="W41">
        <f t="shared" si="16"/>
        <v>6473905</v>
      </c>
      <c r="X41">
        <f t="shared" si="17"/>
        <v>5542036</v>
      </c>
      <c r="Y41">
        <f t="shared" si="17"/>
        <v>4566928</v>
      </c>
    </row>
    <row r="42" spans="21:25" ht="12.75">
      <c r="U42">
        <f>A10</f>
        <v>2009</v>
      </c>
      <c r="V42">
        <f t="shared" si="16"/>
        <v>9837590</v>
      </c>
      <c r="W42">
        <f t="shared" si="16"/>
        <v>7252068</v>
      </c>
      <c r="X42">
        <f t="shared" si="17"/>
        <v>6428279</v>
      </c>
      <c r="Y42">
        <f t="shared" si="17"/>
        <v>5391410</v>
      </c>
    </row>
    <row r="43" spans="21:25" ht="12.75">
      <c r="U43">
        <f>A11</f>
        <v>2010</v>
      </c>
      <c r="V43">
        <f>B11</f>
        <v>9684041</v>
      </c>
      <c r="W43">
        <f>C11</f>
        <v>7565925</v>
      </c>
      <c r="X43">
        <f>E11</f>
        <v>7029237</v>
      </c>
      <c r="Y43">
        <f>F11</f>
        <v>5793147</v>
      </c>
    </row>
  </sheetData>
  <sheetProtection/>
  <mergeCells count="17">
    <mergeCell ref="Q4:S4"/>
    <mergeCell ref="U13:U14"/>
    <mergeCell ref="V13:W13"/>
    <mergeCell ref="X13:Y13"/>
    <mergeCell ref="Z13:AA13"/>
    <mergeCell ref="V36:W36"/>
    <mergeCell ref="X36:Y36"/>
    <mergeCell ref="A1:S1"/>
    <mergeCell ref="B2:S2"/>
    <mergeCell ref="B3:G3"/>
    <mergeCell ref="H3:M3"/>
    <mergeCell ref="N3:S3"/>
    <mergeCell ref="B4:D4"/>
    <mergeCell ref="E4:G4"/>
    <mergeCell ref="H4:J4"/>
    <mergeCell ref="K4:M4"/>
    <mergeCell ref="N4:P4"/>
  </mergeCells>
  <printOptions horizontalCentered="1"/>
  <pageMargins left="0.61" right="0.09" top="0.75" bottom="0.75" header="0.3" footer="0.3"/>
  <pageSetup firstPageNumber="41" useFirstPageNumber="1" horizontalDpi="600" verticalDpi="600" orientation="landscape" paperSize="9" scale="85" r:id="rId2"/>
  <headerFooter alignWithMargins="0">
    <oddFooter>&amp;CX-&amp;P</oddFooter>
  </headerFooter>
  <rowBreaks count="1" manualBreakCount="1">
    <brk id="1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8515625" style="0" customWidth="1"/>
    <col min="2" max="10" width="11.28125" style="0" customWidth="1"/>
  </cols>
  <sheetData>
    <row r="1" spans="1:10" s="1" customFormat="1" ht="30" customHeight="1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21" s="3" customFormat="1" ht="19.5" customHeight="1">
      <c r="A2" s="119" t="s">
        <v>65</v>
      </c>
      <c r="B2" s="111" t="s">
        <v>62</v>
      </c>
      <c r="C2" s="112"/>
      <c r="D2" s="113"/>
      <c r="E2" s="111" t="s">
        <v>63</v>
      </c>
      <c r="F2" s="112"/>
      <c r="G2" s="113"/>
      <c r="H2" s="111" t="s">
        <v>64</v>
      </c>
      <c r="I2" s="112"/>
      <c r="J2" s="113"/>
      <c r="L2" s="3" t="s">
        <v>7</v>
      </c>
      <c r="P2" s="3" t="s">
        <v>93</v>
      </c>
      <c r="U2" s="77">
        <f>A9</f>
        <v>2010</v>
      </c>
    </row>
    <row r="3" spans="1:23" s="3" customFormat="1" ht="22.5" customHeight="1">
      <c r="A3" s="120"/>
      <c r="B3" s="43" t="s">
        <v>5</v>
      </c>
      <c r="C3" s="43" t="s">
        <v>6</v>
      </c>
      <c r="D3" s="43" t="s">
        <v>7</v>
      </c>
      <c r="E3" s="43" t="s">
        <v>5</v>
      </c>
      <c r="F3" s="43" t="s">
        <v>6</v>
      </c>
      <c r="G3" s="43" t="s">
        <v>7</v>
      </c>
      <c r="H3" s="43" t="s">
        <v>5</v>
      </c>
      <c r="I3" s="43" t="s">
        <v>6</v>
      </c>
      <c r="J3" s="43" t="s">
        <v>7</v>
      </c>
      <c r="K3" s="3" t="s">
        <v>65</v>
      </c>
      <c r="L3" s="3" t="s">
        <v>94</v>
      </c>
      <c r="M3" s="3" t="s">
        <v>95</v>
      </c>
      <c r="N3" s="3" t="s">
        <v>96</v>
      </c>
      <c r="P3" s="72" t="s">
        <v>5</v>
      </c>
      <c r="Q3" s="72" t="s">
        <v>6</v>
      </c>
      <c r="R3" s="72" t="s">
        <v>7</v>
      </c>
      <c r="U3" s="85"/>
      <c r="V3" s="84" t="s">
        <v>5</v>
      </c>
      <c r="W3" s="84" t="s">
        <v>6</v>
      </c>
    </row>
    <row r="4" spans="1:23" s="45" customFormat="1" ht="45" customHeight="1">
      <c r="A4" s="70">
        <v>2005</v>
      </c>
      <c r="B4" s="55">
        <f>TS!E6/TS!B6%</f>
        <v>61.36190077579709</v>
      </c>
      <c r="C4" s="55">
        <f>TS!F6/TS!C6%</f>
        <v>67.55332573121022</v>
      </c>
      <c r="D4" s="55">
        <f>TS!G6/TS!D6%</f>
        <v>63.83940818908054</v>
      </c>
      <c r="E4" s="55">
        <f>TS!K6/TS!H6%</f>
        <v>53.287528191512074</v>
      </c>
      <c r="F4" s="55">
        <f>TS!L6/TS!I6%</f>
        <v>59.366554814157695</v>
      </c>
      <c r="G4" s="55">
        <f>TS!M6/TS!J6%</f>
        <v>55.57630543958371</v>
      </c>
      <c r="H4" s="55">
        <f>TS!Q6/TS!N6%</f>
        <v>48.05324106590566</v>
      </c>
      <c r="I4" s="55">
        <f>TS!R6/TS!O6%</f>
        <v>48.62396407493743</v>
      </c>
      <c r="J4" s="55">
        <f>TS!S6/TS!P6%</f>
        <v>48.27430013996446</v>
      </c>
      <c r="K4" s="45">
        <f aca="true" t="shared" si="0" ref="K4:K9">A4</f>
        <v>2005</v>
      </c>
      <c r="L4" s="78">
        <f aca="true" t="shared" si="1" ref="L4:L9">G4</f>
        <v>55.57630543958371</v>
      </c>
      <c r="M4" s="78">
        <f aca="true" t="shared" si="2" ref="M4:M9">J4</f>
        <v>48.27430013996446</v>
      </c>
      <c r="N4" s="78">
        <f>TS!AA15/TS!Z15%</f>
        <v>66.3843114976232</v>
      </c>
      <c r="P4" s="78">
        <f aca="true" t="shared" si="3" ref="P4:R8">B4</f>
        <v>61.36190077579709</v>
      </c>
      <c r="Q4" s="78">
        <f t="shared" si="3"/>
        <v>67.55332573121022</v>
      </c>
      <c r="R4" s="78">
        <f t="shared" si="3"/>
        <v>63.83940818908054</v>
      </c>
      <c r="T4"/>
      <c r="U4" s="82" t="s">
        <v>96</v>
      </c>
      <c r="V4" s="83">
        <f>TS!L18/TS!L15%</f>
        <v>74.73463072691216</v>
      </c>
      <c r="W4" s="83">
        <f>TS!M18/TS!M15%</f>
        <v>79.09365008908244</v>
      </c>
    </row>
    <row r="5" spans="1:23" s="45" customFormat="1" ht="45" customHeight="1">
      <c r="A5" s="71">
        <v>2006</v>
      </c>
      <c r="B5" s="55">
        <f>TS!E7/TS!B7%</f>
        <v>66.2303797140963</v>
      </c>
      <c r="C5" s="55">
        <f>TS!F7/TS!C7%</f>
        <v>70.1511643643979</v>
      </c>
      <c r="D5" s="55">
        <f>TS!G7/TS!D7%</f>
        <v>67.85755042158374</v>
      </c>
      <c r="E5" s="55">
        <f>TS!K7/TS!H7%</f>
        <v>58.86259690721001</v>
      </c>
      <c r="F5" s="55">
        <f>TS!L7/TS!I7%</f>
        <v>62.729698103367646</v>
      </c>
      <c r="G5" s="55">
        <f>TS!M7/TS!J7%</f>
        <v>60.383342719018025</v>
      </c>
      <c r="H5" s="55">
        <f>TS!Q7/TS!N7%</f>
        <v>53.18022345878425</v>
      </c>
      <c r="I5" s="55">
        <f>TS!R7/TS!O7%</f>
        <v>52.82443631872956</v>
      </c>
      <c r="J5" s="55">
        <f>TS!S7/TS!P7%</f>
        <v>53.04009808565776</v>
      </c>
      <c r="K5" s="45">
        <f t="shared" si="0"/>
        <v>2006</v>
      </c>
      <c r="L5" s="78">
        <f t="shared" si="1"/>
        <v>60.383342719018025</v>
      </c>
      <c r="M5" s="78">
        <f t="shared" si="2"/>
        <v>53.04009808565776</v>
      </c>
      <c r="N5" s="78">
        <f>TS!AA16/TS!Z16%</f>
        <v>70.55840577644767</v>
      </c>
      <c r="P5" s="78">
        <f t="shared" si="3"/>
        <v>66.2303797140963</v>
      </c>
      <c r="Q5" s="78">
        <f t="shared" si="3"/>
        <v>70.1511643643979</v>
      </c>
      <c r="R5" s="78">
        <f t="shared" si="3"/>
        <v>67.85755042158374</v>
      </c>
      <c r="T5"/>
      <c r="U5" s="82" t="s">
        <v>94</v>
      </c>
      <c r="V5" s="83">
        <f>E9</f>
        <v>66.80885160436449</v>
      </c>
      <c r="W5" s="83">
        <f>F9</f>
        <v>70.81758758256342</v>
      </c>
    </row>
    <row r="6" spans="1:23" s="45" customFormat="1" ht="45" customHeight="1">
      <c r="A6" s="71">
        <v>2007</v>
      </c>
      <c r="B6" s="55">
        <f>TS!E8/TS!B8%</f>
        <v>68.29894071894105</v>
      </c>
      <c r="C6" s="55">
        <f>TS!F8/TS!C8%</f>
        <v>73.06007989610325</v>
      </c>
      <c r="D6" s="55">
        <f>TS!G8/TS!D8%</f>
        <v>70.31257041240437</v>
      </c>
      <c r="E6" s="55">
        <f>TS!K8/TS!H8%</f>
        <v>62.1273215702753</v>
      </c>
      <c r="F6" s="55">
        <f>TS!L8/TS!I8%</f>
        <v>65.79779362674397</v>
      </c>
      <c r="G6" s="55">
        <f>TS!M8/TS!J8%</f>
        <v>63.63376558910701</v>
      </c>
      <c r="H6" s="55">
        <f>TS!Q8/TS!N8%</f>
        <v>55.27469404952038</v>
      </c>
      <c r="I6" s="55">
        <f>TS!R8/TS!O8%</f>
        <v>55.592016413132804</v>
      </c>
      <c r="J6" s="55">
        <f>TS!S8/TS!P8%</f>
        <v>55.403357066044975</v>
      </c>
      <c r="K6" s="45">
        <f t="shared" si="0"/>
        <v>2007</v>
      </c>
      <c r="L6" s="78">
        <f t="shared" si="1"/>
        <v>63.63376558910701</v>
      </c>
      <c r="M6" s="78">
        <f t="shared" si="2"/>
        <v>55.403357066044975</v>
      </c>
      <c r="N6" s="78">
        <f>TS!AA17/TS!Z17%</f>
        <v>72.67757085420716</v>
      </c>
      <c r="P6" s="78">
        <f t="shared" si="3"/>
        <v>68.29894071894105</v>
      </c>
      <c r="Q6" s="78">
        <f t="shared" si="3"/>
        <v>73.06007989610325</v>
      </c>
      <c r="R6" s="78">
        <f t="shared" si="3"/>
        <v>70.31257041240437</v>
      </c>
      <c r="T6"/>
      <c r="U6" s="82" t="s">
        <v>95</v>
      </c>
      <c r="V6" s="83">
        <f>H9</f>
        <v>61.64065074007074</v>
      </c>
      <c r="W6" s="83">
        <f>I9</f>
        <v>60.78408719693409</v>
      </c>
    </row>
    <row r="7" spans="1:23" s="45" customFormat="1" ht="45" customHeight="1">
      <c r="A7" s="71">
        <v>2008</v>
      </c>
      <c r="B7" s="55">
        <f>TS!E9/TS!B9%</f>
        <v>64.95405661350361</v>
      </c>
      <c r="C7" s="55">
        <f>TS!F9/TS!C9%</f>
        <v>70.54363633695583</v>
      </c>
      <c r="D7" s="55">
        <f>TS!G9/TS!D9%</f>
        <v>67.36549593516523</v>
      </c>
      <c r="E7" s="55">
        <f>TS!K9/TS!H9%</f>
        <v>55.2019594030691</v>
      </c>
      <c r="F7" s="55">
        <f>TS!L9/TS!I9%</f>
        <v>61.70719464056263</v>
      </c>
      <c r="G7" s="55">
        <f>TS!M9/TS!J9%</f>
        <v>57.92287959378065</v>
      </c>
      <c r="H7" s="55">
        <f>TS!Q9/TS!N9%</f>
        <v>58.61726884997004</v>
      </c>
      <c r="I7" s="55">
        <f>TS!R9/TS!O9%</f>
        <v>58.39483988495676</v>
      </c>
      <c r="J7" s="55">
        <f>TS!S9/TS!P9%</f>
        <v>58.52428807774005</v>
      </c>
      <c r="K7" s="45">
        <f t="shared" si="0"/>
        <v>2008</v>
      </c>
      <c r="L7" s="78">
        <f t="shared" si="1"/>
        <v>57.92287959378065</v>
      </c>
      <c r="M7" s="78">
        <f t="shared" si="2"/>
        <v>58.52428807774005</v>
      </c>
      <c r="N7" s="78">
        <f>TS!AA18/TS!Z18%</f>
        <v>69.91462100792963</v>
      </c>
      <c r="P7" s="78">
        <f t="shared" si="3"/>
        <v>64.95405661350361</v>
      </c>
      <c r="Q7" s="78">
        <f t="shared" si="3"/>
        <v>70.54363633695583</v>
      </c>
      <c r="R7" s="78">
        <f t="shared" si="3"/>
        <v>67.36549593516523</v>
      </c>
      <c r="T7"/>
      <c r="U7"/>
      <c r="V7"/>
      <c r="W7"/>
    </row>
    <row r="8" spans="1:23" s="45" customFormat="1" ht="45" customHeight="1">
      <c r="A8" s="71">
        <v>2009</v>
      </c>
      <c r="B8" s="55">
        <f>TS!E10/TS!B10%</f>
        <v>65.34404259579837</v>
      </c>
      <c r="C8" s="55">
        <f>TS!F10/TS!C10%</f>
        <v>74.34307014219945</v>
      </c>
      <c r="D8" s="55">
        <f>TS!G10/TS!D10%</f>
        <v>69.16281765264115</v>
      </c>
      <c r="E8" s="55">
        <f>TS!K10/TS!H10%</f>
        <v>60.43802206920109</v>
      </c>
      <c r="F8" s="55">
        <f>TS!L10/TS!I10%</f>
        <v>65.27809480667015</v>
      </c>
      <c r="G8" s="55">
        <f>TS!M10/TS!J10%</f>
        <v>62.5326385694638</v>
      </c>
      <c r="H8" s="55">
        <f>TS!Q10/TS!N10%</f>
        <v>61.008901127049185</v>
      </c>
      <c r="I8" s="55">
        <f>TS!R10/TS!O10%</f>
        <v>60.073603957552336</v>
      </c>
      <c r="J8" s="55">
        <f>TS!S10/TS!P10%</f>
        <v>60.60900428980811</v>
      </c>
      <c r="K8" s="45">
        <f t="shared" si="0"/>
        <v>2009</v>
      </c>
      <c r="L8" s="78">
        <f t="shared" si="1"/>
        <v>62.5326385694638</v>
      </c>
      <c r="M8" s="78">
        <f t="shared" si="2"/>
        <v>60.60900428980811</v>
      </c>
      <c r="N8" s="78">
        <f>TS!AA19/TS!Z19%</f>
        <v>71.16015325005986</v>
      </c>
      <c r="P8" s="78">
        <f t="shared" si="3"/>
        <v>65.34404259579837</v>
      </c>
      <c r="Q8" s="78">
        <f t="shared" si="3"/>
        <v>74.34307014219945</v>
      </c>
      <c r="R8" s="78">
        <f t="shared" si="3"/>
        <v>69.16281765264115</v>
      </c>
      <c r="T8"/>
      <c r="U8"/>
      <c r="V8"/>
      <c r="W8"/>
    </row>
    <row r="9" spans="1:18" s="45" customFormat="1" ht="45" customHeight="1">
      <c r="A9" s="71">
        <v>2010</v>
      </c>
      <c r="B9" s="55">
        <f>TS!E11/TS!B11%</f>
        <v>72.585783145693</v>
      </c>
      <c r="C9" s="55">
        <f>TS!F11/TS!C11%</f>
        <v>76.56891920022998</v>
      </c>
      <c r="D9" s="55">
        <f>TS!G11/TS!D11%</f>
        <v>74.33280738060586</v>
      </c>
      <c r="E9" s="55">
        <f>TS!K11/TS!H11%</f>
        <v>66.80885160436449</v>
      </c>
      <c r="F9" s="55">
        <f>TS!L11/TS!I11%</f>
        <v>70.81758758256342</v>
      </c>
      <c r="G9" s="55">
        <f>TS!M11/TS!J11%</f>
        <v>68.54806567698044</v>
      </c>
      <c r="H9" s="55">
        <f>TS!Q11/TS!N11%</f>
        <v>61.64065074007074</v>
      </c>
      <c r="I9" s="55">
        <f>TS!R11/TS!O11%</f>
        <v>60.78408719693409</v>
      </c>
      <c r="J9" s="55">
        <f>TS!S11/TS!P11%</f>
        <v>61.265242411967655</v>
      </c>
      <c r="K9" s="45">
        <f t="shared" si="0"/>
        <v>2010</v>
      </c>
      <c r="L9" s="78">
        <f t="shared" si="1"/>
        <v>68.54806567698044</v>
      </c>
      <c r="M9" s="78">
        <f t="shared" si="2"/>
        <v>61.265242411967655</v>
      </c>
      <c r="N9" s="78">
        <f>TS!AA20/TS!Z20%</f>
        <v>76.65092540428128</v>
      </c>
      <c r="P9" s="78">
        <f>B9</f>
        <v>72.585783145693</v>
      </c>
      <c r="Q9" s="78">
        <f>C9</f>
        <v>76.56891920022998</v>
      </c>
      <c r="R9" s="78">
        <f>D9</f>
        <v>74.33280738060586</v>
      </c>
    </row>
  </sheetData>
  <sheetProtection/>
  <mergeCells count="5">
    <mergeCell ref="A1:J1"/>
    <mergeCell ref="A2:A3"/>
    <mergeCell ref="B2:D2"/>
    <mergeCell ref="E2:G2"/>
    <mergeCell ref="H2:J2"/>
  </mergeCells>
  <printOptions horizontalCentered="1"/>
  <pageMargins left="0.61" right="0.09" top="0.75" bottom="0.75" header="0.3" footer="0.3"/>
  <pageSetup firstPageNumber="42" useFirstPageNumber="1" horizontalDpi="600" verticalDpi="600" orientation="landscape" paperSize="9" scale="90" r:id="rId2"/>
  <headerFooter alignWithMargins="0">
    <oddFooter>&amp;CX-&amp;P</oddFooter>
  </headerFooter>
  <rowBreaks count="1" manualBreakCount="1">
    <brk id="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C1">
      <selection activeCell="S24" sqref="S24"/>
    </sheetView>
  </sheetViews>
  <sheetFormatPr defaultColWidth="9.140625" defaultRowHeight="12.75"/>
  <cols>
    <col min="1" max="1" width="60.8515625" style="0" bestFit="1" customWidth="1"/>
    <col min="2" max="2" width="12.57421875" style="0" bestFit="1" customWidth="1"/>
  </cols>
  <sheetData>
    <row r="1" spans="1:2" s="86" customFormat="1" ht="12.75">
      <c r="A1" s="86" t="s">
        <v>0</v>
      </c>
      <c r="B1" s="86" t="s">
        <v>97</v>
      </c>
    </row>
    <row r="2" spans="1:2" ht="12.75">
      <c r="A2" t="str">
        <f>Board!B25</f>
        <v>J.K State Board of School Education</v>
      </c>
      <c r="B2" s="87">
        <f>Board!AU25</f>
        <v>37.18162148158454</v>
      </c>
    </row>
    <row r="3" spans="1:2" ht="12.75">
      <c r="A3" t="str">
        <f>Board!B32</f>
        <v>Meghalaya Board of School Education</v>
      </c>
      <c r="B3" s="87">
        <f>Board!AU32</f>
        <v>45.05850136918098</v>
      </c>
    </row>
    <row r="4" spans="1:2" ht="12.75">
      <c r="A4" t="str">
        <f>Board!B39</f>
        <v>Tripura Board of Secondary Education</v>
      </c>
      <c r="B4" s="87">
        <f>Board!AU39</f>
        <v>52.90180096081601</v>
      </c>
    </row>
    <row r="5" spans="1:2" ht="12.75">
      <c r="A5" t="str">
        <f>Board!B14</f>
        <v>Assam Sanskrit Board</v>
      </c>
      <c r="B5" s="87">
        <f>Board!AU14</f>
        <v>53.52112676056338</v>
      </c>
    </row>
    <row r="6" spans="1:2" ht="12.75">
      <c r="A6" t="str">
        <f>Board!B30</f>
        <v>Board of Secondary Education, Madhya Pradesh</v>
      </c>
      <c r="B6" s="87">
        <f>Board!AU30</f>
        <v>56.430622978052156</v>
      </c>
    </row>
    <row r="7" spans="1:2" ht="12.75">
      <c r="A7" t="str">
        <f>Board!B18</f>
        <v>Chhattisgarh Board of Secondary Education</v>
      </c>
      <c r="B7" s="87">
        <f>Board!AU18</f>
        <v>56.65729518350295</v>
      </c>
    </row>
    <row r="8" spans="1:2" ht="12.75">
      <c r="A8" t="str">
        <f>Board!B34</f>
        <v>Nagaland Board of School Education</v>
      </c>
      <c r="B8" s="87">
        <f>Board!AU34</f>
        <v>58.19000596820574</v>
      </c>
    </row>
    <row r="9" spans="1:2" ht="12.75">
      <c r="A9" t="str">
        <f>Board!B13</f>
        <v>Board of Secondary Education Assam</v>
      </c>
      <c r="B9" s="87">
        <f>Board!AU13</f>
        <v>59.46389554740035</v>
      </c>
    </row>
    <row r="10" spans="1:2" ht="12.75">
      <c r="A10" t="str">
        <f>Board!B31</f>
        <v>Board of Secondary Education, Manipur</v>
      </c>
      <c r="B10" s="87">
        <f>Board!AU31</f>
        <v>61.329338659565025</v>
      </c>
    </row>
    <row r="11" spans="1:2" ht="12.75">
      <c r="A11" t="str">
        <f>Board!B22</f>
        <v>Gujarat Secondary &amp; Higher Secondary Education Board</v>
      </c>
      <c r="B11" s="87">
        <f>Board!AU22</f>
        <v>65.39119802988228</v>
      </c>
    </row>
    <row r="12" spans="1:2" ht="12.75">
      <c r="A12" t="str">
        <f>Board!B41</f>
        <v>Uttranchal Shiksha Evm Pariksha Parishad</v>
      </c>
      <c r="B12" s="87">
        <f>Board!AU41</f>
        <v>65.85790127640348</v>
      </c>
    </row>
    <row r="13" spans="1:2" ht="12.75">
      <c r="A13" t="str">
        <f>Board!B33</f>
        <v>Mizoram Board of School Education</v>
      </c>
      <c r="B13" s="87">
        <f>Board!AU33</f>
        <v>67.84056784056784</v>
      </c>
    </row>
    <row r="14" spans="1:2" ht="12.75">
      <c r="A14" t="str">
        <f>Board!B16</f>
        <v>Bihar School Education Board</v>
      </c>
      <c r="B14" s="87">
        <f>Board!AU16</f>
        <v>70.4188476301907</v>
      </c>
    </row>
    <row r="15" spans="1:2" ht="12.75">
      <c r="A15" t="str">
        <f>Board!B40</f>
        <v>UP Board of High School &amp; Intermediate Education</v>
      </c>
      <c r="B15" s="87">
        <f>Board!AU40</f>
        <v>72.17208635235102</v>
      </c>
    </row>
    <row r="16" spans="1:2" ht="12.75">
      <c r="A16" t="str">
        <f>Board!B35</f>
        <v>Board of Secondary Education, Orissa</v>
      </c>
      <c r="B16" s="87">
        <f>Board!AU35</f>
        <v>73.19555029049599</v>
      </c>
    </row>
    <row r="17" spans="1:2" ht="12.75">
      <c r="A17" s="88" t="s">
        <v>99</v>
      </c>
      <c r="B17" s="89">
        <f>Board!AU44</f>
        <v>75.02920133824246</v>
      </c>
    </row>
    <row r="18" spans="1:2" ht="12.75">
      <c r="A18" t="str">
        <f>Board!B37</f>
        <v>Board of Secondary Education, Rajasthan</v>
      </c>
      <c r="B18" s="87">
        <f>Board!AU37</f>
        <v>75.41184479237577</v>
      </c>
    </row>
    <row r="19" spans="1:2" ht="12.75">
      <c r="A19" t="str">
        <f>Board!B26</f>
        <v>Jharkhand Academic Council, Ranchi</v>
      </c>
      <c r="B19" s="87">
        <f>Board!AU26</f>
        <v>75.60253331508417</v>
      </c>
    </row>
    <row r="20" spans="1:2" ht="12.75">
      <c r="A20" t="str">
        <f>Board!B36</f>
        <v>Punjab School Education Board</v>
      </c>
      <c r="B20" s="87">
        <f>Board!AU36</f>
        <v>76.14711289761567</v>
      </c>
    </row>
    <row r="21" spans="1:2" ht="12.75">
      <c r="A21" t="str">
        <f>Board!B24</f>
        <v>H.P. Board of School Education</v>
      </c>
      <c r="B21" s="87">
        <f>Board!AU24</f>
        <v>76.30451259328358</v>
      </c>
    </row>
    <row r="22" spans="1:2" ht="12.75">
      <c r="A22" t="str">
        <f>Board!B27</f>
        <v>Karnataka Secondary Education Examination Board</v>
      </c>
      <c r="B22" s="87">
        <f>Board!AU27</f>
        <v>78.36662743532082</v>
      </c>
    </row>
    <row r="23" spans="1:2" ht="12.75">
      <c r="A23" t="str">
        <f>Board!B21</f>
        <v>Goa Board of Secondary &amp; Higher Secondary Education</v>
      </c>
      <c r="B23" s="87">
        <f>Board!AU21</f>
        <v>79.06924460431655</v>
      </c>
    </row>
    <row r="24" spans="1:2" ht="12.75">
      <c r="A24" t="str">
        <f>Board!B38</f>
        <v>Tamil Nadu State Board of School Examination</v>
      </c>
      <c r="B24" s="87">
        <f>Board!AU38</f>
        <v>79.31128607585795</v>
      </c>
    </row>
    <row r="25" spans="1:2" ht="12.75">
      <c r="A25" t="str">
        <f>Board!B29</f>
        <v>Maharasthra State Board of Secondary &amp; Higher Secondary Education</v>
      </c>
      <c r="B25" s="87">
        <f>Board!AU29</f>
        <v>80.57561444739805</v>
      </c>
    </row>
    <row r="26" spans="1:2" ht="12.75">
      <c r="A26" t="str">
        <f>Board!B12</f>
        <v>Board of Secondary Education, Andhra Pradesh</v>
      </c>
      <c r="B26" s="87">
        <f>Board!AU12</f>
        <v>81.47058779915268</v>
      </c>
    </row>
    <row r="27" spans="1:2" ht="12.75">
      <c r="A27" t="str">
        <f>Board!B42</f>
        <v>West Bengal Board of Secondary Education</v>
      </c>
      <c r="B27" s="87">
        <f>Board!AU42</f>
        <v>81.68941029671721</v>
      </c>
    </row>
    <row r="28" spans="1:2" ht="12.75">
      <c r="A28" t="str">
        <f>Board!B23</f>
        <v>Board of School Education Haryana</v>
      </c>
      <c r="B28" s="87">
        <f>Board!AU23</f>
        <v>82.94526238414237</v>
      </c>
    </row>
    <row r="29" spans="1:2" ht="12.75">
      <c r="A29" t="str">
        <f>Board!B43</f>
        <v>Board of Madarsa Education, West Bengal, Kolkata *</v>
      </c>
      <c r="B29" s="87">
        <f>Board!AU43</f>
        <v>85.65229722064662</v>
      </c>
    </row>
    <row r="30" spans="1:2" ht="12.75">
      <c r="A30" t="str">
        <f>Board!B19</f>
        <v>Chhatisgarh Madrasa Board</v>
      </c>
      <c r="B30" s="87">
        <f>Board!AU19</f>
        <v>86.13138686131386</v>
      </c>
    </row>
    <row r="31" spans="1:2" ht="12.75">
      <c r="A31" t="str">
        <f>Board!B17</f>
        <v>Bihar State Madrasa Education Board</v>
      </c>
      <c r="B31" s="87">
        <f>Board!AU17</f>
        <v>91.27942755782945</v>
      </c>
    </row>
    <row r="32" spans="1:2" ht="12.75">
      <c r="A32" t="str">
        <f>Board!B9</f>
        <v>Central Board of Secondary Education, New Delhi</v>
      </c>
      <c r="B32" s="87">
        <f>Board!AU9</f>
        <v>94.20667728702496</v>
      </c>
    </row>
    <row r="33" spans="1:2" ht="12.75">
      <c r="A33" t="str">
        <f>Board!B28</f>
        <v>Kerala Board of Public Examination</v>
      </c>
      <c r="B33" s="87">
        <f>Board!AU28</f>
        <v>96.04777901220771</v>
      </c>
    </row>
    <row r="34" spans="1:2" ht="12.75">
      <c r="A34" t="str">
        <f>Board!B10</f>
        <v>Council for the Indian School Certificate Examinations, New Delhi</v>
      </c>
      <c r="B34" s="87">
        <f>Board!AU10</f>
        <v>98.31417352844721</v>
      </c>
    </row>
    <row r="35" spans="1:2" ht="12.75">
      <c r="A35" t="str">
        <f>Board!B15</f>
        <v>Banasthali Vidyapith,  Rajasthan #</v>
      </c>
      <c r="B35" s="87">
        <f>Board!AU15</f>
        <v>98.85714285714286</v>
      </c>
    </row>
    <row r="36" spans="1:2" ht="12.75">
      <c r="A36" t="str">
        <f>Board!B20</f>
        <v>Chhatisgarh Sanskriti Vidya Mandalam</v>
      </c>
      <c r="B36" s="87">
        <f>Board!AU20</f>
        <v>99.65277777777779</v>
      </c>
    </row>
  </sheetData>
  <sheetProtection/>
  <autoFilter ref="A1:B1">
    <sortState ref="A2:B36">
      <sortCondition sortBy="value" ref="B2:B36"/>
    </sortState>
  </autoFilter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Director Stat</cp:lastModifiedBy>
  <cp:lastPrinted>2012-11-29T07:03:14Z</cp:lastPrinted>
  <dcterms:created xsi:type="dcterms:W3CDTF">2006-10-19T05:00:05Z</dcterms:created>
  <dcterms:modified xsi:type="dcterms:W3CDTF">2012-12-21T06:47:04Z</dcterms:modified>
  <cp:category/>
  <cp:version/>
  <cp:contentType/>
  <cp:contentStatus/>
</cp:coreProperties>
</file>