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10" windowHeight="6975" activeTab="3"/>
  </bookViews>
  <sheets>
    <sheet name="Board" sheetId="7" r:id="rId1"/>
    <sheet name="stream-wise" sheetId="8" r:id="rId2"/>
    <sheet name="Open Board" sheetId="10" r:id="rId3"/>
    <sheet name="TS" sheetId="11" r:id="rId4"/>
  </sheets>
  <externalReferences>
    <externalReference r:id="rId5"/>
  </externalReferences>
  <definedNames>
    <definedName name="_xlnm.Print_Area" localSheetId="0">Board!$A$1:$FH$54</definedName>
    <definedName name="_xlnm.Print_Area" localSheetId="2">'Open Board'!$A$1:$AU$24</definedName>
    <definedName name="_xlnm.Print_Area" localSheetId="1">'stream-wise'!$A$1:$CE$54</definedName>
    <definedName name="_xlnm.Print_Area" localSheetId="3">TS!$A$1:$T$44</definedName>
    <definedName name="_xlnm.Print_Titles" localSheetId="0">Board!$A:$B,Board!$1:$8</definedName>
    <definedName name="_xlnm.Print_Titles" localSheetId="2">'Open Board'!$A:$B,'Open Board'!$1:$7</definedName>
    <definedName name="_xlnm.Print_Titles" localSheetId="1">'stream-wise'!$A:$B,'stream-wise'!$1:$7</definedName>
    <definedName name="_xlnm.Print_Titles" localSheetId="3">TS!$A:$B</definedName>
  </definedNames>
  <calcPr calcId="124519"/>
</workbook>
</file>

<file path=xl/calcChain.xml><?xml version="1.0" encoding="utf-8"?>
<calcChain xmlns="http://schemas.openxmlformats.org/spreadsheetml/2006/main">
  <c r="B38" i="11"/>
  <c r="B39"/>
  <c r="B40"/>
  <c r="B41"/>
  <c r="B42"/>
  <c r="B43"/>
  <c r="B44"/>
  <c r="K9" i="7"/>
  <c r="AG43" l="1"/>
  <c r="G17" i="8" l="1"/>
  <c r="F17"/>
  <c r="P17"/>
  <c r="O17"/>
  <c r="S9" i="10"/>
  <c r="R9"/>
  <c r="M9"/>
  <c r="L9"/>
  <c r="G9"/>
  <c r="F9"/>
  <c r="DE12" i="7"/>
  <c r="DD12"/>
  <c r="BL12"/>
  <c r="BK12"/>
  <c r="AA14" i="10" l="1"/>
  <c r="AB14"/>
  <c r="U14"/>
  <c r="V14"/>
  <c r="AD14"/>
  <c r="AE14"/>
  <c r="AK14" s="1"/>
  <c r="AF14"/>
  <c r="AM14"/>
  <c r="AS14" s="1"/>
  <c r="AN14"/>
  <c r="AT14" s="1"/>
  <c r="AR14"/>
  <c r="AI14"/>
  <c r="AJ14"/>
  <c r="Z14"/>
  <c r="AC14" s="1"/>
  <c r="T14"/>
  <c r="AO14" s="1"/>
  <c r="Q14"/>
  <c r="N14"/>
  <c r="K14"/>
  <c r="H14"/>
  <c r="W14" s="1"/>
  <c r="D14"/>
  <c r="C14"/>
  <c r="CA17" i="7"/>
  <c r="BZ17"/>
  <c r="E14" i="10" l="1"/>
  <c r="AL14"/>
  <c r="AU14"/>
  <c r="R52" i="7"/>
  <c r="AG52" s="1"/>
  <c r="R53"/>
  <c r="AG53" s="1"/>
  <c r="EH52" l="1"/>
  <c r="DD52"/>
  <c r="CO52"/>
  <c r="BZ52"/>
  <c r="BK52"/>
  <c r="EZ52"/>
  <c r="EQ52"/>
  <c r="AV52"/>
  <c r="EH53"/>
  <c r="BZ53"/>
  <c r="BK53"/>
  <c r="AV53"/>
  <c r="CO53"/>
  <c r="EZ53"/>
  <c r="EQ53"/>
  <c r="DD53"/>
  <c r="DK51" l="1"/>
  <c r="DJ51"/>
  <c r="DH51"/>
  <c r="DG51"/>
  <c r="CV51"/>
  <c r="CU51"/>
  <c r="CS51"/>
  <c r="CR51"/>
  <c r="CP51"/>
  <c r="CO51"/>
  <c r="BR51"/>
  <c r="BQ51"/>
  <c r="BO51"/>
  <c r="BN51"/>
  <c r="BC51"/>
  <c r="BB51"/>
  <c r="AZ51"/>
  <c r="AY51"/>
  <c r="AW51"/>
  <c r="AV51"/>
  <c r="U51"/>
  <c r="V51"/>
  <c r="X51"/>
  <c r="Y51"/>
  <c r="D51"/>
  <c r="F51"/>
  <c r="G51"/>
  <c r="I51"/>
  <c r="J51"/>
  <c r="C51"/>
  <c r="BS43" i="8"/>
  <c r="BP43"/>
  <c r="BM43"/>
  <c r="BJ43"/>
  <c r="AR43"/>
  <c r="AO43"/>
  <c r="AL43"/>
  <c r="AI43"/>
  <c r="Q43"/>
  <c r="N43"/>
  <c r="K43"/>
  <c r="H43"/>
  <c r="FE43" i="7"/>
  <c r="EV43"/>
  <c r="EM43"/>
  <c r="DL43"/>
  <c r="DI43"/>
  <c r="DF43"/>
  <c r="CW43"/>
  <c r="CT43"/>
  <c r="CQ43"/>
  <c r="BS43"/>
  <c r="BP43"/>
  <c r="BM43"/>
  <c r="BD43"/>
  <c r="BA43"/>
  <c r="AX43"/>
  <c r="Z43"/>
  <c r="W43"/>
  <c r="T43"/>
  <c r="K43"/>
  <c r="H43"/>
  <c r="E43"/>
  <c r="E45" l="1"/>
  <c r="H45"/>
  <c r="K45"/>
  <c r="L45"/>
  <c r="M45"/>
  <c r="T45"/>
  <c r="AF45" s="1"/>
  <c r="W45"/>
  <c r="Z45"/>
  <c r="AO45" s="1"/>
  <c r="AA45"/>
  <c r="AB45"/>
  <c r="AD45"/>
  <c r="AE45"/>
  <c r="AG45"/>
  <c r="AH45"/>
  <c r="AJ45"/>
  <c r="AK45"/>
  <c r="AM45"/>
  <c r="AN45"/>
  <c r="AX45"/>
  <c r="BA45"/>
  <c r="BD45"/>
  <c r="BE45"/>
  <c r="BH45" s="1"/>
  <c r="BF45"/>
  <c r="BI45" s="1"/>
  <c r="BM45"/>
  <c r="BY45" s="1"/>
  <c r="BP45"/>
  <c r="BS45"/>
  <c r="BT45"/>
  <c r="BU45"/>
  <c r="BW45"/>
  <c r="BX45"/>
  <c r="BZ45"/>
  <c r="CA45"/>
  <c r="CC45"/>
  <c r="CD45"/>
  <c r="CF45"/>
  <c r="CG45"/>
  <c r="CQ45"/>
  <c r="DU45" s="1"/>
  <c r="CT45"/>
  <c r="CW45"/>
  <c r="CX45"/>
  <c r="DA45" s="1"/>
  <c r="CY45"/>
  <c r="DB45" s="1"/>
  <c r="DF45"/>
  <c r="DR45" s="1"/>
  <c r="DI45"/>
  <c r="DL45"/>
  <c r="DM45"/>
  <c r="DN45"/>
  <c r="DP45"/>
  <c r="DQ45"/>
  <c r="DS45"/>
  <c r="DT45"/>
  <c r="DV45"/>
  <c r="DW45"/>
  <c r="DY45"/>
  <c r="DZ45"/>
  <c r="EM45"/>
  <c r="EV45"/>
  <c r="FE45"/>
  <c r="DX45" l="1"/>
  <c r="P45"/>
  <c r="EA45"/>
  <c r="CB45"/>
  <c r="AQ45"/>
  <c r="EI45" s="1"/>
  <c r="EO45" s="1"/>
  <c r="AP45"/>
  <c r="AS45" s="1"/>
  <c r="BG45"/>
  <c r="BJ45" s="1"/>
  <c r="N45"/>
  <c r="O45"/>
  <c r="BV45"/>
  <c r="AT45"/>
  <c r="AC45"/>
  <c r="EC45"/>
  <c r="FA45" s="1"/>
  <c r="FG45" s="1"/>
  <c r="CI45"/>
  <c r="CL45" s="1"/>
  <c r="CH45"/>
  <c r="EB45"/>
  <c r="EZ45" s="1"/>
  <c r="FF45" s="1"/>
  <c r="AI45"/>
  <c r="CJ45"/>
  <c r="ER45" s="1"/>
  <c r="EX45" s="1"/>
  <c r="CE45"/>
  <c r="CZ45"/>
  <c r="AL45"/>
  <c r="DO45"/>
  <c r="E14"/>
  <c r="H14"/>
  <c r="K14"/>
  <c r="L14"/>
  <c r="M14"/>
  <c r="T14"/>
  <c r="AF14" s="1"/>
  <c r="W14"/>
  <c r="Z14"/>
  <c r="AA14"/>
  <c r="AB14"/>
  <c r="AD14"/>
  <c r="AE14"/>
  <c r="AG14"/>
  <c r="AH14"/>
  <c r="AJ14"/>
  <c r="AK14"/>
  <c r="AM14"/>
  <c r="AN14"/>
  <c r="AX14"/>
  <c r="BA14"/>
  <c r="BD14"/>
  <c r="BE14"/>
  <c r="BF14"/>
  <c r="BI14" s="1"/>
  <c r="BM14"/>
  <c r="BY14" s="1"/>
  <c r="BP14"/>
  <c r="BS14"/>
  <c r="BT14"/>
  <c r="BU14"/>
  <c r="BW14"/>
  <c r="BX14"/>
  <c r="BZ14"/>
  <c r="CA14"/>
  <c r="CC14"/>
  <c r="CD14"/>
  <c r="CF14"/>
  <c r="CG14"/>
  <c r="CQ14"/>
  <c r="CT14"/>
  <c r="CW14"/>
  <c r="CX14"/>
  <c r="CY14"/>
  <c r="DF14"/>
  <c r="DI14"/>
  <c r="DL14"/>
  <c r="DM14"/>
  <c r="DN14"/>
  <c r="DP14"/>
  <c r="DQ14"/>
  <c r="DS14"/>
  <c r="DT14"/>
  <c r="DV14"/>
  <c r="DW14"/>
  <c r="DY14"/>
  <c r="DZ14"/>
  <c r="EM14"/>
  <c r="EV14"/>
  <c r="FE14"/>
  <c r="E49"/>
  <c r="AG37"/>
  <c r="AH37"/>
  <c r="AJ37"/>
  <c r="AK37"/>
  <c r="AM37"/>
  <c r="AN37"/>
  <c r="S16" i="10"/>
  <c r="EH45" i="7" l="1"/>
  <c r="EN45" s="1"/>
  <c r="AR45"/>
  <c r="EJ45" s="1"/>
  <c r="EP45" s="1"/>
  <c r="O14"/>
  <c r="P14"/>
  <c r="Q45"/>
  <c r="EE45"/>
  <c r="CK45"/>
  <c r="ES45" s="1"/>
  <c r="EY45" s="1"/>
  <c r="CM45"/>
  <c r="EQ45"/>
  <c r="EW45" s="1"/>
  <c r="EF45"/>
  <c r="DC45"/>
  <c r="ED45"/>
  <c r="CB14"/>
  <c r="DU14"/>
  <c r="AQ14"/>
  <c r="EI14" s="1"/>
  <c r="EO14" s="1"/>
  <c r="EB14"/>
  <c r="EZ14" s="1"/>
  <c r="CE14"/>
  <c r="AL14"/>
  <c r="CI14"/>
  <c r="EQ14" s="1"/>
  <c r="DR14"/>
  <c r="EC14"/>
  <c r="DO14"/>
  <c r="DX14"/>
  <c r="EA14"/>
  <c r="DB14"/>
  <c r="AC14"/>
  <c r="AI14"/>
  <c r="BV14"/>
  <c r="AP14"/>
  <c r="AS14" s="1"/>
  <c r="N14"/>
  <c r="CZ14"/>
  <c r="BG14"/>
  <c r="BJ14" s="1"/>
  <c r="CH14"/>
  <c r="AO14"/>
  <c r="CJ14"/>
  <c r="ER14" s="1"/>
  <c r="EX14" s="1"/>
  <c r="AU45" l="1"/>
  <c r="FA14"/>
  <c r="FG14" s="1"/>
  <c r="Q14"/>
  <c r="CN45"/>
  <c r="FB45"/>
  <c r="FH45" s="1"/>
  <c r="EG45"/>
  <c r="AT14"/>
  <c r="ED14"/>
  <c r="EF14"/>
  <c r="CK14"/>
  <c r="ES14" s="1"/>
  <c r="EY14" s="1"/>
  <c r="EH14"/>
  <c r="EN14" s="1"/>
  <c r="AR14"/>
  <c r="DC14"/>
  <c r="CM14"/>
  <c r="B37" i="11"/>
  <c r="FB14" i="7" l="1"/>
  <c r="FH14" s="1"/>
  <c r="EG14"/>
  <c r="CN14"/>
  <c r="EJ14"/>
  <c r="EP14" s="1"/>
  <c r="AU14"/>
  <c r="AQ16" i="10"/>
  <c r="AP16"/>
  <c r="AH16"/>
  <c r="AG16"/>
  <c r="Y16"/>
  <c r="X16"/>
  <c r="R16"/>
  <c r="P16"/>
  <c r="O16"/>
  <c r="M16"/>
  <c r="L16"/>
  <c r="J16"/>
  <c r="I16"/>
  <c r="G16"/>
  <c r="F16"/>
  <c r="D16"/>
  <c r="C16"/>
  <c r="AN15"/>
  <c r="AM15"/>
  <c r="AE15"/>
  <c r="AD15"/>
  <c r="Z15"/>
  <c r="AC15" s="1"/>
  <c r="V15"/>
  <c r="AB15" s="1"/>
  <c r="U15"/>
  <c r="AA15" s="1"/>
  <c r="T15"/>
  <c r="AO15" s="1"/>
  <c r="Q15"/>
  <c r="N15"/>
  <c r="AF15" s="1"/>
  <c r="K15"/>
  <c r="H15"/>
  <c r="W15" s="1"/>
  <c r="E15"/>
  <c r="AR13"/>
  <c r="AN13"/>
  <c r="AT13" s="1"/>
  <c r="AM13"/>
  <c r="AS13" s="1"/>
  <c r="AI13"/>
  <c r="AE13"/>
  <c r="AK13" s="1"/>
  <c r="AD13"/>
  <c r="AJ13" s="1"/>
  <c r="Z13"/>
  <c r="V13"/>
  <c r="AB13" s="1"/>
  <c r="U13"/>
  <c r="AA13" s="1"/>
  <c r="T13"/>
  <c r="AO13" s="1"/>
  <c r="Q13"/>
  <c r="N13"/>
  <c r="AF13" s="1"/>
  <c r="K13"/>
  <c r="H13"/>
  <c r="W13" s="1"/>
  <c r="E13"/>
  <c r="AR12"/>
  <c r="AN12"/>
  <c r="AM12"/>
  <c r="AS12" s="1"/>
  <c r="AI12"/>
  <c r="AE12"/>
  <c r="AK12" s="1"/>
  <c r="AD12"/>
  <c r="AJ12" s="1"/>
  <c r="Z12"/>
  <c r="V12"/>
  <c r="AB12" s="1"/>
  <c r="U12"/>
  <c r="AA12" s="1"/>
  <c r="T12"/>
  <c r="AO12" s="1"/>
  <c r="Q12"/>
  <c r="N12"/>
  <c r="AF12" s="1"/>
  <c r="K12"/>
  <c r="H12"/>
  <c r="W12" s="1"/>
  <c r="E12"/>
  <c r="AR11"/>
  <c r="AN11"/>
  <c r="AT11" s="1"/>
  <c r="AM11"/>
  <c r="AS11" s="1"/>
  <c r="AI11"/>
  <c r="AE11"/>
  <c r="AK11" s="1"/>
  <c r="AD11"/>
  <c r="AJ11" s="1"/>
  <c r="Z11"/>
  <c r="V11"/>
  <c r="AB11" s="1"/>
  <c r="U11"/>
  <c r="AA11" s="1"/>
  <c r="T11"/>
  <c r="AO11" s="1"/>
  <c r="AU11" s="1"/>
  <c r="Q11"/>
  <c r="N11"/>
  <c r="AF11" s="1"/>
  <c r="AL11" s="1"/>
  <c r="K11"/>
  <c r="H11"/>
  <c r="W11" s="1"/>
  <c r="E11"/>
  <c r="AR10"/>
  <c r="AN10"/>
  <c r="AT10" s="1"/>
  <c r="AM10"/>
  <c r="AS10" s="1"/>
  <c r="AI10"/>
  <c r="AE10"/>
  <c r="AK10" s="1"/>
  <c r="AD10"/>
  <c r="AJ10" s="1"/>
  <c r="Z10"/>
  <c r="V10"/>
  <c r="AB10" s="1"/>
  <c r="U10"/>
  <c r="AA10" s="1"/>
  <c r="T10"/>
  <c r="AO10" s="1"/>
  <c r="Q10"/>
  <c r="N10"/>
  <c r="AF10" s="1"/>
  <c r="AL10" s="1"/>
  <c r="K10"/>
  <c r="H10"/>
  <c r="W10" s="1"/>
  <c r="E10"/>
  <c r="AR9"/>
  <c r="AN9"/>
  <c r="AT9" s="1"/>
  <c r="AM9"/>
  <c r="AS9" s="1"/>
  <c r="AI9"/>
  <c r="AE9"/>
  <c r="AD9"/>
  <c r="AJ9" s="1"/>
  <c r="Z9"/>
  <c r="V9"/>
  <c r="AB9" s="1"/>
  <c r="U9"/>
  <c r="AA9" s="1"/>
  <c r="T9"/>
  <c r="AO9" s="1"/>
  <c r="Q9"/>
  <c r="N9"/>
  <c r="AF9" s="1"/>
  <c r="AL9" s="1"/>
  <c r="K9"/>
  <c r="H9"/>
  <c r="W9" s="1"/>
  <c r="E9"/>
  <c r="AR8"/>
  <c r="AN8"/>
  <c r="AT8" s="1"/>
  <c r="AM8"/>
  <c r="AI8"/>
  <c r="AE8"/>
  <c r="AK8" s="1"/>
  <c r="AD8"/>
  <c r="Z8"/>
  <c r="V8"/>
  <c r="U8"/>
  <c r="T8"/>
  <c r="Q8"/>
  <c r="N8"/>
  <c r="K8"/>
  <c r="H8"/>
  <c r="E8"/>
  <c r="C1"/>
  <c r="BT34" i="8"/>
  <c r="BU34"/>
  <c r="BW34"/>
  <c r="BX34"/>
  <c r="BZ34"/>
  <c r="CA34"/>
  <c r="CC34"/>
  <c r="CD34"/>
  <c r="AS34"/>
  <c r="AT34"/>
  <c r="AV34"/>
  <c r="AW34"/>
  <c r="AY34"/>
  <c r="AZ34"/>
  <c r="BB34"/>
  <c r="BC34"/>
  <c r="Q34"/>
  <c r="N34"/>
  <c r="K34"/>
  <c r="H34"/>
  <c r="DS34" i="7"/>
  <c r="DT34"/>
  <c r="DU34"/>
  <c r="DV34"/>
  <c r="DW34"/>
  <c r="DX34"/>
  <c r="DY34"/>
  <c r="DZ34"/>
  <c r="EA34"/>
  <c r="CZ34"/>
  <c r="ED34" s="1"/>
  <c r="CX34"/>
  <c r="EB34" s="1"/>
  <c r="CY34"/>
  <c r="EC34" s="1"/>
  <c r="DA34"/>
  <c r="DB34"/>
  <c r="BZ34"/>
  <c r="CA34"/>
  <c r="CB34"/>
  <c r="CC34"/>
  <c r="CD34"/>
  <c r="CE34"/>
  <c r="CF34"/>
  <c r="CG34"/>
  <c r="CH34"/>
  <c r="BE34"/>
  <c r="CI34" s="1"/>
  <c r="BF34"/>
  <c r="CJ34" s="1"/>
  <c r="BG34"/>
  <c r="BJ34" s="1"/>
  <c r="BH34"/>
  <c r="BI34"/>
  <c r="H34"/>
  <c r="M34"/>
  <c r="AK34"/>
  <c r="L34"/>
  <c r="AJ34"/>
  <c r="E34"/>
  <c r="AH34"/>
  <c r="AG34"/>
  <c r="BP24" i="8"/>
  <c r="BM24"/>
  <c r="BJ24"/>
  <c r="AR24"/>
  <c r="AO24"/>
  <c r="AL24"/>
  <c r="AI24"/>
  <c r="Q24"/>
  <c r="N24"/>
  <c r="K24"/>
  <c r="H24"/>
  <c r="AC13" i="10" l="1"/>
  <c r="Q16"/>
  <c r="AC12"/>
  <c r="K16"/>
  <c r="H16"/>
  <c r="AD16"/>
  <c r="AJ16" s="1"/>
  <c r="AL13"/>
  <c r="AJ8"/>
  <c r="AU13"/>
  <c r="AR16"/>
  <c r="E16"/>
  <c r="AB8"/>
  <c r="V16"/>
  <c r="AB16" s="1"/>
  <c r="AC11"/>
  <c r="AA8"/>
  <c r="U16"/>
  <c r="AA16" s="1"/>
  <c r="T16"/>
  <c r="AE16"/>
  <c r="AK16" s="1"/>
  <c r="AI16"/>
  <c r="N16"/>
  <c r="AF8"/>
  <c r="AF16" s="1"/>
  <c r="AU9"/>
  <c r="N34" i="7"/>
  <c r="P34"/>
  <c r="O34"/>
  <c r="AI34"/>
  <c r="EG34"/>
  <c r="AL34"/>
  <c r="BE34" i="8"/>
  <c r="EZ34" i="7"/>
  <c r="EQ34"/>
  <c r="AD34" i="8"/>
  <c r="ER34" i="7"/>
  <c r="AE34" i="8"/>
  <c r="BF34"/>
  <c r="FA34" i="7"/>
  <c r="CM34"/>
  <c r="AP34"/>
  <c r="AQ34"/>
  <c r="EE34"/>
  <c r="CK34"/>
  <c r="CN34" s="1"/>
  <c r="EF34"/>
  <c r="FB34"/>
  <c r="CL34"/>
  <c r="BG34" i="8"/>
  <c r="AC9" i="10"/>
  <c r="AL12"/>
  <c r="AC10"/>
  <c r="AU10"/>
  <c r="Z16"/>
  <c r="AU12"/>
  <c r="W8"/>
  <c r="AS8"/>
  <c r="AK9"/>
  <c r="AT12"/>
  <c r="AN16"/>
  <c r="AM16"/>
  <c r="AO8"/>
  <c r="AU8" s="1"/>
  <c r="U1"/>
  <c r="DC34" i="7"/>
  <c r="AR34" l="1"/>
  <c r="E34" i="8" s="1"/>
  <c r="Q34" i="7"/>
  <c r="AL16" i="10"/>
  <c r="AC8"/>
  <c r="W16"/>
  <c r="AC16" s="1"/>
  <c r="AL8"/>
  <c r="CE34" i="8"/>
  <c r="BY34"/>
  <c r="BV34"/>
  <c r="CB34"/>
  <c r="AU34" i="7"/>
  <c r="EJ34"/>
  <c r="AF34" i="8"/>
  <c r="ES34" i="7"/>
  <c r="AT34"/>
  <c r="EI34"/>
  <c r="D34" i="8"/>
  <c r="AS34" i="7"/>
  <c r="EH34"/>
  <c r="C34" i="8"/>
  <c r="AS16" i="10"/>
  <c r="AT16"/>
  <c r="AO16"/>
  <c r="C1" i="8"/>
  <c r="AA34" l="1"/>
  <c r="U34"/>
  <c r="X34"/>
  <c r="R34"/>
  <c r="W34"/>
  <c r="AC34"/>
  <c r="Z34"/>
  <c r="T34"/>
  <c r="AU34"/>
  <c r="BD34"/>
  <c r="BA34"/>
  <c r="AX34"/>
  <c r="AB34"/>
  <c r="S34"/>
  <c r="Y34"/>
  <c r="V34"/>
  <c r="AU16" i="10"/>
  <c r="R54" i="7"/>
  <c r="AG54" s="1"/>
  <c r="AV54" s="1"/>
  <c r="H49"/>
  <c r="K49"/>
  <c r="L49"/>
  <c r="O49" s="1"/>
  <c r="M49"/>
  <c r="P49" s="1"/>
  <c r="T49"/>
  <c r="AI49" s="1"/>
  <c r="W49"/>
  <c r="Z49"/>
  <c r="AA49"/>
  <c r="AD49" s="1"/>
  <c r="AB49"/>
  <c r="AG49"/>
  <c r="AJ49"/>
  <c r="AK49"/>
  <c r="AM49"/>
  <c r="AN49"/>
  <c r="AX49"/>
  <c r="BA49"/>
  <c r="BD49"/>
  <c r="BE49"/>
  <c r="BF49"/>
  <c r="BM49"/>
  <c r="BY49" s="1"/>
  <c r="BP49"/>
  <c r="BS49"/>
  <c r="BT49"/>
  <c r="BU49"/>
  <c r="BW49"/>
  <c r="BX49"/>
  <c r="BZ49"/>
  <c r="CA49"/>
  <c r="CC49"/>
  <c r="CD49"/>
  <c r="CF49"/>
  <c r="CG49"/>
  <c r="CQ49"/>
  <c r="CT49"/>
  <c r="CW49"/>
  <c r="CX49"/>
  <c r="CY49"/>
  <c r="DF49"/>
  <c r="DR49" s="1"/>
  <c r="DI49"/>
  <c r="DL49"/>
  <c r="DM49"/>
  <c r="DN49"/>
  <c r="DP49"/>
  <c r="DQ49"/>
  <c r="DS49"/>
  <c r="DT49"/>
  <c r="DV49"/>
  <c r="DW49"/>
  <c r="DY49"/>
  <c r="DZ49"/>
  <c r="EM49"/>
  <c r="EV49"/>
  <c r="FE49"/>
  <c r="E13"/>
  <c r="H13"/>
  <c r="K13"/>
  <c r="L13"/>
  <c r="M13"/>
  <c r="T13"/>
  <c r="W13"/>
  <c r="Z13"/>
  <c r="AA13"/>
  <c r="AD13" s="1"/>
  <c r="AB13"/>
  <c r="AG13"/>
  <c r="AH13"/>
  <c r="AJ13"/>
  <c r="AK13"/>
  <c r="AM13"/>
  <c r="AN13"/>
  <c r="AX13"/>
  <c r="BA13"/>
  <c r="BD13"/>
  <c r="BE13"/>
  <c r="BF13"/>
  <c r="BM13"/>
  <c r="BP13"/>
  <c r="BS13"/>
  <c r="BT13"/>
  <c r="BU13"/>
  <c r="BZ13"/>
  <c r="CA13"/>
  <c r="CC13"/>
  <c r="CD13"/>
  <c r="CF13"/>
  <c r="CG13"/>
  <c r="CQ13"/>
  <c r="CT13"/>
  <c r="CW13"/>
  <c r="CX13"/>
  <c r="DA13" s="1"/>
  <c r="CY13"/>
  <c r="DB13" s="1"/>
  <c r="DF13"/>
  <c r="DI13"/>
  <c r="DL13"/>
  <c r="DM13"/>
  <c r="DN13"/>
  <c r="DS13"/>
  <c r="DT13"/>
  <c r="DV13"/>
  <c r="DW13"/>
  <c r="DY13"/>
  <c r="DZ13"/>
  <c r="EM13"/>
  <c r="EV13"/>
  <c r="FE13"/>
  <c r="E50"/>
  <c r="H50"/>
  <c r="K50"/>
  <c r="L50"/>
  <c r="M50"/>
  <c r="P50" s="1"/>
  <c r="T50"/>
  <c r="AF50" s="1"/>
  <c r="W50"/>
  <c r="Z50"/>
  <c r="AA50"/>
  <c r="AB50"/>
  <c r="AD50"/>
  <c r="AE50"/>
  <c r="AG50"/>
  <c r="AH50"/>
  <c r="AJ50"/>
  <c r="AK50"/>
  <c r="AM50"/>
  <c r="AN50"/>
  <c r="AX50"/>
  <c r="BA50"/>
  <c r="BD50"/>
  <c r="BE50"/>
  <c r="BH50" s="1"/>
  <c r="BF50"/>
  <c r="BI50" s="1"/>
  <c r="BM50"/>
  <c r="BP50"/>
  <c r="BS50"/>
  <c r="BT50"/>
  <c r="BU50"/>
  <c r="BW50"/>
  <c r="BX50"/>
  <c r="BZ50"/>
  <c r="CA50"/>
  <c r="CC50"/>
  <c r="CD50"/>
  <c r="CF50"/>
  <c r="CG50"/>
  <c r="CQ50"/>
  <c r="CT50"/>
  <c r="CW50"/>
  <c r="CX50"/>
  <c r="CY50"/>
  <c r="DF50"/>
  <c r="DR50" s="1"/>
  <c r="DI50"/>
  <c r="DL50"/>
  <c r="DM50"/>
  <c r="DN50"/>
  <c r="DP50"/>
  <c r="DQ50"/>
  <c r="DS50"/>
  <c r="DT50"/>
  <c r="DV50"/>
  <c r="DW50"/>
  <c r="DY50"/>
  <c r="DZ50"/>
  <c r="EM50"/>
  <c r="EV50"/>
  <c r="FE50"/>
  <c r="EL31"/>
  <c r="S12"/>
  <c r="R12"/>
  <c r="BS17" i="8"/>
  <c r="BI17"/>
  <c r="AH17"/>
  <c r="AR17"/>
  <c r="O13" i="7" l="1"/>
  <c r="P13"/>
  <c r="S51"/>
  <c r="DE51"/>
  <c r="DD51"/>
  <c r="BL51"/>
  <c r="BK51"/>
  <c r="EA49"/>
  <c r="R51"/>
  <c r="BH13"/>
  <c r="BI13"/>
  <c r="BV50"/>
  <c r="DP13"/>
  <c r="EC13"/>
  <c r="EF13" s="1"/>
  <c r="BX13"/>
  <c r="BI49"/>
  <c r="DA49"/>
  <c r="DB49"/>
  <c r="CH49"/>
  <c r="DO49"/>
  <c r="BG49"/>
  <c r="CB13"/>
  <c r="BH49"/>
  <c r="Q17" i="8"/>
  <c r="CE50" i="7"/>
  <c r="AP50"/>
  <c r="AS50" s="1"/>
  <c r="DX13"/>
  <c r="CZ49"/>
  <c r="DC49" s="1"/>
  <c r="CE49"/>
  <c r="EA13"/>
  <c r="EH54"/>
  <c r="BZ54"/>
  <c r="EZ54"/>
  <c r="DD54"/>
  <c r="EA50"/>
  <c r="BK54"/>
  <c r="EQ54"/>
  <c r="DU49"/>
  <c r="CO54"/>
  <c r="CJ49"/>
  <c r="CM49" s="1"/>
  <c r="AQ49"/>
  <c r="EI49" s="1"/>
  <c r="EO49" s="1"/>
  <c r="N49"/>
  <c r="Q49" s="1"/>
  <c r="AQ13"/>
  <c r="AT13" s="1"/>
  <c r="AO13"/>
  <c r="AE49"/>
  <c r="CZ13"/>
  <c r="DC13" s="1"/>
  <c r="AO50"/>
  <c r="CI13"/>
  <c r="AP49"/>
  <c r="EH49" s="1"/>
  <c r="EN49" s="1"/>
  <c r="EC49"/>
  <c r="CI49"/>
  <c r="AC13"/>
  <c r="AF13" s="1"/>
  <c r="BV49"/>
  <c r="CB49"/>
  <c r="EB49"/>
  <c r="BV13"/>
  <c r="BY13" s="1"/>
  <c r="AL49"/>
  <c r="AC49"/>
  <c r="AF49" s="1"/>
  <c r="CE13"/>
  <c r="DX49"/>
  <c r="AL13"/>
  <c r="AO49"/>
  <c r="DX50"/>
  <c r="DO13"/>
  <c r="BW13"/>
  <c r="EB13"/>
  <c r="CJ13"/>
  <c r="AP13"/>
  <c r="EH13" s="1"/>
  <c r="AE13"/>
  <c r="DU13"/>
  <c r="CH13"/>
  <c r="BG13"/>
  <c r="BJ13" s="1"/>
  <c r="AL50"/>
  <c r="DQ13"/>
  <c r="AQ50"/>
  <c r="EI50" s="1"/>
  <c r="EO50" s="1"/>
  <c r="EC50"/>
  <c r="FA50" s="1"/>
  <c r="FG50" s="1"/>
  <c r="AI13"/>
  <c r="N13"/>
  <c r="DU50"/>
  <c r="CJ50"/>
  <c r="ER50" s="1"/>
  <c r="EX50" s="1"/>
  <c r="BG50"/>
  <c r="N50"/>
  <c r="Q50" s="1"/>
  <c r="AC50"/>
  <c r="CB50"/>
  <c r="CZ50"/>
  <c r="DC50" s="1"/>
  <c r="O50"/>
  <c r="DB50"/>
  <c r="BY50"/>
  <c r="AI50"/>
  <c r="CI50"/>
  <c r="EQ50" s="1"/>
  <c r="EW50" s="1"/>
  <c r="DO50"/>
  <c r="DA50"/>
  <c r="CH50"/>
  <c r="EB50"/>
  <c r="AQ39" i="8"/>
  <c r="AP39"/>
  <c r="BR39"/>
  <c r="BR51" s="1"/>
  <c r="BQ39"/>
  <c r="BQ51" s="1"/>
  <c r="P39"/>
  <c r="O39"/>
  <c r="AN26"/>
  <c r="AM26"/>
  <c r="M26"/>
  <c r="L26"/>
  <c r="CK50" i="7" l="1"/>
  <c r="ES50" s="1"/>
  <c r="EY50" s="1"/>
  <c r="FA13"/>
  <c r="FG13" s="1"/>
  <c r="EH50"/>
  <c r="EN50" s="1"/>
  <c r="ED49"/>
  <c r="FB49" s="1"/>
  <c r="AT49"/>
  <c r="AR13"/>
  <c r="E13" i="8" s="1"/>
  <c r="ER13" i="7"/>
  <c r="EN13"/>
  <c r="EQ13"/>
  <c r="EQ49"/>
  <c r="EI13"/>
  <c r="CK49"/>
  <c r="ER49"/>
  <c r="BJ49"/>
  <c r="ED13"/>
  <c r="FB13" s="1"/>
  <c r="FH13" s="1"/>
  <c r="EE49"/>
  <c r="CL13"/>
  <c r="AR49"/>
  <c r="EZ49"/>
  <c r="AS49"/>
  <c r="CL49"/>
  <c r="AR50"/>
  <c r="CM50"/>
  <c r="EF49"/>
  <c r="FA49"/>
  <c r="CK13"/>
  <c r="AT50"/>
  <c r="BJ50"/>
  <c r="CM13"/>
  <c r="AS13"/>
  <c r="DR13"/>
  <c r="EZ13"/>
  <c r="EE13"/>
  <c r="Q13"/>
  <c r="EF50"/>
  <c r="CL50"/>
  <c r="ED50"/>
  <c r="EG50" s="1"/>
  <c r="CN50"/>
  <c r="EZ50"/>
  <c r="FF50" s="1"/>
  <c r="EE50"/>
  <c r="BS27" i="8"/>
  <c r="AR27"/>
  <c r="Q27"/>
  <c r="G27"/>
  <c r="F27"/>
  <c r="EG49" i="7" l="1"/>
  <c r="AU13"/>
  <c r="EJ13"/>
  <c r="EP13" s="1"/>
  <c r="EJ50"/>
  <c r="EP50" s="1"/>
  <c r="E50" i="8"/>
  <c r="EO13" i="7"/>
  <c r="EJ49"/>
  <c r="E49" i="8"/>
  <c r="EW13" i="7"/>
  <c r="EX13"/>
  <c r="FF13"/>
  <c r="ES49"/>
  <c r="FH49"/>
  <c r="EW49"/>
  <c r="CN49"/>
  <c r="EX49"/>
  <c r="FG49"/>
  <c r="FF49"/>
  <c r="EG13"/>
  <c r="AU49"/>
  <c r="AU50"/>
  <c r="ES13"/>
  <c r="EY13" s="1"/>
  <c r="CN13"/>
  <c r="FB50"/>
  <c r="FH50" s="1"/>
  <c r="BS40" i="8"/>
  <c r="AR40"/>
  <c r="Q40"/>
  <c r="O21"/>
  <c r="EP49" i="7" l="1"/>
  <c r="EY49"/>
  <c r="BS21" i="8"/>
  <c r="BI21"/>
  <c r="BH21"/>
  <c r="AR21"/>
  <c r="AH21"/>
  <c r="AG21"/>
  <c r="P21"/>
  <c r="G21"/>
  <c r="F21"/>
  <c r="BP21"/>
  <c r="BP23"/>
  <c r="BM21"/>
  <c r="BM23"/>
  <c r="BJ23"/>
  <c r="AO21"/>
  <c r="AO23"/>
  <c r="AL21"/>
  <c r="AL23"/>
  <c r="AI23"/>
  <c r="N21"/>
  <c r="N23"/>
  <c r="K21"/>
  <c r="K23"/>
  <c r="H23"/>
  <c r="Q21" l="1"/>
  <c r="BJ21"/>
  <c r="H21"/>
  <c r="AI21"/>
  <c r="BS28"/>
  <c r="BO28"/>
  <c r="BN28"/>
  <c r="BI28"/>
  <c r="BH28"/>
  <c r="AQ28"/>
  <c r="AQ51" s="1"/>
  <c r="P28"/>
  <c r="P51" s="1"/>
  <c r="O28"/>
  <c r="O51" s="1"/>
  <c r="AP28"/>
  <c r="AP51" s="1"/>
  <c r="AN28"/>
  <c r="AM28"/>
  <c r="AH28"/>
  <c r="AG28"/>
  <c r="M28"/>
  <c r="L28"/>
  <c r="K28"/>
  <c r="G28"/>
  <c r="F28"/>
  <c r="BS29"/>
  <c r="AR29"/>
  <c r="Q29"/>
  <c r="BS31"/>
  <c r="AR31"/>
  <c r="Q31"/>
  <c r="FD31" i="7"/>
  <c r="FC31"/>
  <c r="EK31"/>
  <c r="BS35" i="8"/>
  <c r="AR35"/>
  <c r="Q35"/>
  <c r="BM32"/>
  <c r="BM33"/>
  <c r="BM44"/>
  <c r="BM35"/>
  <c r="BJ32"/>
  <c r="BJ33"/>
  <c r="BJ44"/>
  <c r="BJ35"/>
  <c r="AO32"/>
  <c r="AO33"/>
  <c r="AO44"/>
  <c r="AO35"/>
  <c r="AL32"/>
  <c r="AL33"/>
  <c r="AL44"/>
  <c r="AL35"/>
  <c r="AI29"/>
  <c r="AI31"/>
  <c r="AI32"/>
  <c r="AI33"/>
  <c r="AI44"/>
  <c r="AI35"/>
  <c r="N45"/>
  <c r="N29"/>
  <c r="N31"/>
  <c r="N32"/>
  <c r="N33"/>
  <c r="N44"/>
  <c r="N35"/>
  <c r="K29"/>
  <c r="K31"/>
  <c r="K32"/>
  <c r="K33"/>
  <c r="K44"/>
  <c r="K35"/>
  <c r="H29"/>
  <c r="H31"/>
  <c r="H32"/>
  <c r="H33"/>
  <c r="H44"/>
  <c r="H35"/>
  <c r="Q28" l="1"/>
  <c r="AR28"/>
  <c r="N28"/>
  <c r="BJ48"/>
  <c r="AI48"/>
  <c r="H48"/>
  <c r="BP27" l="1"/>
  <c r="BP28"/>
  <c r="BP45"/>
  <c r="BP29"/>
  <c r="BP31"/>
  <c r="BP32"/>
  <c r="BP33"/>
  <c r="BP44"/>
  <c r="BP35"/>
  <c r="BM27"/>
  <c r="BM28"/>
  <c r="BM45"/>
  <c r="BM29"/>
  <c r="BM31"/>
  <c r="BJ27"/>
  <c r="BJ28"/>
  <c r="BJ45"/>
  <c r="BJ29"/>
  <c r="BJ31"/>
  <c r="AO27"/>
  <c r="AO28"/>
  <c r="AO45"/>
  <c r="AO29"/>
  <c r="AO31"/>
  <c r="AL27"/>
  <c r="AL28"/>
  <c r="AL45"/>
  <c r="AL29"/>
  <c r="AL31"/>
  <c r="AI27"/>
  <c r="AI28"/>
  <c r="AI45"/>
  <c r="N27"/>
  <c r="K27"/>
  <c r="BW50" l="1"/>
  <c r="BX50"/>
  <c r="BY50"/>
  <c r="BZ50"/>
  <c r="CA50"/>
  <c r="CB50"/>
  <c r="CC50"/>
  <c r="CD50"/>
  <c r="CE50"/>
  <c r="BT14"/>
  <c r="BW14"/>
  <c r="BZ14"/>
  <c r="CA14"/>
  <c r="CB14"/>
  <c r="CC14"/>
  <c r="CD14"/>
  <c r="CE14"/>
  <c r="BS15"/>
  <c r="BP15"/>
  <c r="BM15"/>
  <c r="BJ15"/>
  <c r="AV50"/>
  <c r="AW50"/>
  <c r="AX50"/>
  <c r="AY50"/>
  <c r="AZ50"/>
  <c r="BA50"/>
  <c r="BB50"/>
  <c r="BC50"/>
  <c r="BD50"/>
  <c r="AS14"/>
  <c r="AV14"/>
  <c r="AY14"/>
  <c r="BB14"/>
  <c r="BC14"/>
  <c r="BD14"/>
  <c r="AI15"/>
  <c r="AL15"/>
  <c r="AO15"/>
  <c r="AR15"/>
  <c r="R16"/>
  <c r="S16"/>
  <c r="T16"/>
  <c r="U16"/>
  <c r="V16"/>
  <c r="W16"/>
  <c r="X16"/>
  <c r="Y16"/>
  <c r="Z16"/>
  <c r="AA16"/>
  <c r="AB16"/>
  <c r="AC16"/>
  <c r="Q15"/>
  <c r="N15"/>
  <c r="K15"/>
  <c r="H15"/>
  <c r="H14"/>
  <c r="K14"/>
  <c r="N14"/>
  <c r="AI14"/>
  <c r="AL14"/>
  <c r="AO14"/>
  <c r="BJ14"/>
  <c r="BM14"/>
  <c r="BP17" l="1"/>
  <c r="BM17"/>
  <c r="BJ17"/>
  <c r="AO17"/>
  <c r="AL17"/>
  <c r="AI17"/>
  <c r="N17"/>
  <c r="K17"/>
  <c r="BJ50"/>
  <c r="AI50"/>
  <c r="H50"/>
  <c r="AO22"/>
  <c r="AL22"/>
  <c r="AI22"/>
  <c r="N22"/>
  <c r="K22"/>
  <c r="H22"/>
  <c r="H12"/>
  <c r="BS39"/>
  <c r="AR39"/>
  <c r="Q39"/>
  <c r="CX39" i="7"/>
  <c r="CY39"/>
  <c r="BP10" i="8"/>
  <c r="BM10"/>
  <c r="BJ10"/>
  <c r="AO10"/>
  <c r="AL10"/>
  <c r="AI10"/>
  <c r="N10"/>
  <c r="K10"/>
  <c r="CX15" i="7"/>
  <c r="CY15"/>
  <c r="CX22"/>
  <c r="CY22"/>
  <c r="CX9"/>
  <c r="CY9"/>
  <c r="CX10"/>
  <c r="CY10"/>
  <c r="CZ15" l="1"/>
  <c r="CZ22"/>
  <c r="CZ10"/>
  <c r="CZ9"/>
  <c r="H17" i="8" l="1"/>
  <c r="H18"/>
  <c r="H10"/>
  <c r="FD12" i="7" l="1"/>
  <c r="FC12"/>
  <c r="EU12"/>
  <c r="ET12"/>
  <c r="EL12"/>
  <c r="EK12"/>
  <c r="Q12" i="8"/>
  <c r="N12"/>
  <c r="K12"/>
  <c r="AI12"/>
  <c r="AL12"/>
  <c r="AO12"/>
  <c r="AR12"/>
  <c r="BS12"/>
  <c r="BP12"/>
  <c r="BP22"/>
  <c r="BM12"/>
  <c r="BM22"/>
  <c r="BJ12"/>
  <c r="BJ22"/>
  <c r="H36"/>
  <c r="AI49"/>
  <c r="BL13"/>
  <c r="BK13"/>
  <c r="BO13"/>
  <c r="BN13"/>
  <c r="BI13"/>
  <c r="BH13"/>
  <c r="AN13"/>
  <c r="AN51" s="1"/>
  <c r="AM13"/>
  <c r="AM51" s="1"/>
  <c r="AK13"/>
  <c r="AJ13"/>
  <c r="AH13"/>
  <c r="AG13"/>
  <c r="J13"/>
  <c r="I13"/>
  <c r="M13"/>
  <c r="M51" s="1"/>
  <c r="L13"/>
  <c r="L51" s="1"/>
  <c r="G13"/>
  <c r="F13"/>
  <c r="N47"/>
  <c r="N39"/>
  <c r="N40"/>
  <c r="K47"/>
  <c r="K39"/>
  <c r="K40"/>
  <c r="H47"/>
  <c r="H39"/>
  <c r="H40"/>
  <c r="AO47"/>
  <c r="AO39"/>
  <c r="AO40"/>
  <c r="AL47"/>
  <c r="AL39"/>
  <c r="AL40"/>
  <c r="AI47"/>
  <c r="AI39"/>
  <c r="AI40"/>
  <c r="BJ47"/>
  <c r="BJ39"/>
  <c r="BJ40"/>
  <c r="BM47"/>
  <c r="BM39"/>
  <c r="BM40"/>
  <c r="BP47"/>
  <c r="BP39"/>
  <c r="BP40"/>
  <c r="CX40" i="7"/>
  <c r="CY40"/>
  <c r="N38" i="8"/>
  <c r="K38"/>
  <c r="H38"/>
  <c r="BP38"/>
  <c r="BM38"/>
  <c r="BJ38"/>
  <c r="AO38"/>
  <c r="AL38"/>
  <c r="AI38"/>
  <c r="FE19" i="7"/>
  <c r="EM19"/>
  <c r="H19" i="8"/>
  <c r="AI19"/>
  <c r="BJ19"/>
  <c r="BP25"/>
  <c r="BM25"/>
  <c r="BJ25"/>
  <c r="AO25"/>
  <c r="AL25"/>
  <c r="AI25"/>
  <c r="N25"/>
  <c r="K25"/>
  <c r="H25"/>
  <c r="H27"/>
  <c r="H28"/>
  <c r="BS20"/>
  <c r="BP20"/>
  <c r="BM20"/>
  <c r="BJ20"/>
  <c r="AR20"/>
  <c r="AO20"/>
  <c r="AL20"/>
  <c r="AI20"/>
  <c r="Q20"/>
  <c r="N20"/>
  <c r="K20"/>
  <c r="H20"/>
  <c r="H13" l="1"/>
  <c r="AI13"/>
  <c r="BP13"/>
  <c r="BJ13"/>
  <c r="K13"/>
  <c r="AO13"/>
  <c r="N13"/>
  <c r="AL13"/>
  <c r="BM13"/>
  <c r="CZ40" i="7"/>
  <c r="BO26" i="8"/>
  <c r="BO51" s="1"/>
  <c r="BN26"/>
  <c r="BN51" s="1"/>
  <c r="BL26"/>
  <c r="BL51" s="1"/>
  <c r="BK26"/>
  <c r="BK51" s="1"/>
  <c r="BI26"/>
  <c r="BI51" s="1"/>
  <c r="BH26"/>
  <c r="BH51" s="1"/>
  <c r="AO26"/>
  <c r="AK26"/>
  <c r="AK51" s="1"/>
  <c r="AJ26"/>
  <c r="AJ51" s="1"/>
  <c r="AH26"/>
  <c r="AH51" s="1"/>
  <c r="AG26"/>
  <c r="AG51" s="1"/>
  <c r="N26"/>
  <c r="J26"/>
  <c r="J51" s="1"/>
  <c r="I26"/>
  <c r="I51" s="1"/>
  <c r="G26"/>
  <c r="G51" s="1"/>
  <c r="F26"/>
  <c r="F51" s="1"/>
  <c r="BM26" l="1"/>
  <c r="AL26"/>
  <c r="BJ26"/>
  <c r="AI26"/>
  <c r="H26"/>
  <c r="K26"/>
  <c r="BP26"/>
  <c r="BP49"/>
  <c r="BM49"/>
  <c r="BJ49"/>
  <c r="AO49"/>
  <c r="AL49"/>
  <c r="N49"/>
  <c r="K49"/>
  <c r="H49"/>
  <c r="BP36"/>
  <c r="BM36"/>
  <c r="BJ36"/>
  <c r="BV16"/>
  <c r="BV9"/>
  <c r="BV18"/>
  <c r="BV47"/>
  <c r="BV42"/>
  <c r="BJ46"/>
  <c r="AU16"/>
  <c r="AU9"/>
  <c r="AU18"/>
  <c r="AU42"/>
  <c r="AO36"/>
  <c r="AL36"/>
  <c r="AI36"/>
  <c r="T9"/>
  <c r="T42"/>
  <c r="N36"/>
  <c r="K36"/>
  <c r="AI46"/>
  <c r="H46"/>
  <c r="FE46" i="7"/>
  <c r="EV46"/>
  <c r="EM46"/>
  <c r="CT46"/>
  <c r="CQ46"/>
  <c r="BP46"/>
  <c r="BM46"/>
  <c r="BA46"/>
  <c r="AX46"/>
  <c r="W46"/>
  <c r="T46"/>
  <c r="H46"/>
  <c r="E46"/>
  <c r="BP30" i="8"/>
  <c r="BM30"/>
  <c r="BJ30"/>
  <c r="AO30"/>
  <c r="AL30"/>
  <c r="AI30"/>
  <c r="BX49" l="1"/>
  <c r="CA49"/>
  <c r="CC49"/>
  <c r="CD49"/>
  <c r="CE49"/>
  <c r="CC13"/>
  <c r="CD13"/>
  <c r="CE13"/>
  <c r="BT16"/>
  <c r="BU16"/>
  <c r="BW16"/>
  <c r="BX16"/>
  <c r="BY16"/>
  <c r="BZ16"/>
  <c r="CA16"/>
  <c r="CB16"/>
  <c r="CC16"/>
  <c r="CD16"/>
  <c r="CE16"/>
  <c r="BU22"/>
  <c r="BW22"/>
  <c r="BX22"/>
  <c r="BY22"/>
  <c r="CA22"/>
  <c r="CC22"/>
  <c r="CD22"/>
  <c r="CE22"/>
  <c r="CC36"/>
  <c r="CD36"/>
  <c r="CE36"/>
  <c r="BT9"/>
  <c r="BU9"/>
  <c r="BW9"/>
  <c r="BX9"/>
  <c r="BY9"/>
  <c r="BZ9"/>
  <c r="CA9"/>
  <c r="CB9"/>
  <c r="CC9"/>
  <c r="CD9"/>
  <c r="CE9"/>
  <c r="BW19"/>
  <c r="BX19"/>
  <c r="BY19"/>
  <c r="BZ19"/>
  <c r="CA19"/>
  <c r="CB19"/>
  <c r="CC19"/>
  <c r="CD19"/>
  <c r="CE19"/>
  <c r="BT18"/>
  <c r="BU18"/>
  <c r="BW18"/>
  <c r="BX18"/>
  <c r="BY18"/>
  <c r="BZ18"/>
  <c r="CA18"/>
  <c r="CB18"/>
  <c r="CC18"/>
  <c r="CD18"/>
  <c r="CE18"/>
  <c r="CC10"/>
  <c r="CD10"/>
  <c r="CE10"/>
  <c r="CC30"/>
  <c r="CD30"/>
  <c r="CE30"/>
  <c r="CC26"/>
  <c r="CD26"/>
  <c r="CE26"/>
  <c r="CC23"/>
  <c r="CD23"/>
  <c r="CE23"/>
  <c r="CC24"/>
  <c r="CD24"/>
  <c r="CE24"/>
  <c r="CC25"/>
  <c r="CD25"/>
  <c r="CE25"/>
  <c r="BW45"/>
  <c r="BX45"/>
  <c r="BY45"/>
  <c r="CC45"/>
  <c r="CD45"/>
  <c r="CE45"/>
  <c r="CC32"/>
  <c r="CD32"/>
  <c r="CE32"/>
  <c r="CC33"/>
  <c r="CD33"/>
  <c r="CE33"/>
  <c r="BW44"/>
  <c r="BX44"/>
  <c r="BY44"/>
  <c r="BZ44"/>
  <c r="CA44"/>
  <c r="CB44"/>
  <c r="CC44"/>
  <c r="CD44"/>
  <c r="CE44"/>
  <c r="CC38"/>
  <c r="CD38"/>
  <c r="CE38"/>
  <c r="BT47"/>
  <c r="BU47"/>
  <c r="CC47"/>
  <c r="CD47"/>
  <c r="CE47"/>
  <c r="CD40"/>
  <c r="BU48"/>
  <c r="BW48"/>
  <c r="BX48"/>
  <c r="BY48"/>
  <c r="BZ48"/>
  <c r="CA48"/>
  <c r="CB48"/>
  <c r="CC48"/>
  <c r="CD48"/>
  <c r="CE48"/>
  <c r="BT42"/>
  <c r="BU42"/>
  <c r="BW42"/>
  <c r="BX42"/>
  <c r="BY42"/>
  <c r="BZ42"/>
  <c r="CA42"/>
  <c r="CB42"/>
  <c r="CC42"/>
  <c r="CD42"/>
  <c r="CE42"/>
  <c r="CE41"/>
  <c r="CD41"/>
  <c r="CC41"/>
  <c r="AW49"/>
  <c r="BB49"/>
  <c r="BC49"/>
  <c r="BD49"/>
  <c r="BB13"/>
  <c r="BC13"/>
  <c r="BD13"/>
  <c r="AS16"/>
  <c r="AT16"/>
  <c r="AV16"/>
  <c r="AW16"/>
  <c r="AX16"/>
  <c r="AY16"/>
  <c r="AZ16"/>
  <c r="BA16"/>
  <c r="BB16"/>
  <c r="BC16"/>
  <c r="BD16"/>
  <c r="BB22"/>
  <c r="BC22"/>
  <c r="BD22"/>
  <c r="BB36"/>
  <c r="BC36"/>
  <c r="BD36"/>
  <c r="AS9"/>
  <c r="AT9"/>
  <c r="AV9"/>
  <c r="AW9"/>
  <c r="AX9"/>
  <c r="AY9"/>
  <c r="AZ9"/>
  <c r="BA9"/>
  <c r="BB9"/>
  <c r="BC9"/>
  <c r="BD9"/>
  <c r="AV19"/>
  <c r="AW19"/>
  <c r="AX19"/>
  <c r="AY19"/>
  <c r="AZ19"/>
  <c r="BA19"/>
  <c r="BB19"/>
  <c r="BC19"/>
  <c r="BD19"/>
  <c r="AS18"/>
  <c r="AT18"/>
  <c r="AV18"/>
  <c r="AW18"/>
  <c r="AX18"/>
  <c r="AY18"/>
  <c r="AZ18"/>
  <c r="BA18"/>
  <c r="BB18"/>
  <c r="BC18"/>
  <c r="BD18"/>
  <c r="BB10"/>
  <c r="BC10"/>
  <c r="BD10"/>
  <c r="BB30"/>
  <c r="BC30"/>
  <c r="BD30"/>
  <c r="BB26"/>
  <c r="BC26"/>
  <c r="BD26"/>
  <c r="BB23"/>
  <c r="BC23"/>
  <c r="BD23"/>
  <c r="BB24"/>
  <c r="BB25"/>
  <c r="BC25"/>
  <c r="BD25"/>
  <c r="AV45"/>
  <c r="AW45"/>
  <c r="AX45"/>
  <c r="BB45"/>
  <c r="BC45"/>
  <c r="BD45"/>
  <c r="BB31"/>
  <c r="BC31"/>
  <c r="BD31"/>
  <c r="AV32"/>
  <c r="BB32"/>
  <c r="BC32"/>
  <c r="BD32"/>
  <c r="AV44"/>
  <c r="AW44"/>
  <c r="AX44"/>
  <c r="AY44"/>
  <c r="AZ44"/>
  <c r="BA44"/>
  <c r="BB44"/>
  <c r="BC44"/>
  <c r="BD44"/>
  <c r="BB38"/>
  <c r="BC38"/>
  <c r="BD38"/>
  <c r="AS47"/>
  <c r="BB47"/>
  <c r="BC47"/>
  <c r="BD47"/>
  <c r="AV48"/>
  <c r="AW48"/>
  <c r="AX48"/>
  <c r="AY48"/>
  <c r="AZ48"/>
  <c r="BA48"/>
  <c r="BB48"/>
  <c r="BC48"/>
  <c r="BD48"/>
  <c r="AS42"/>
  <c r="AT42"/>
  <c r="AV42"/>
  <c r="AW42"/>
  <c r="AX42"/>
  <c r="AY42"/>
  <c r="AZ42"/>
  <c r="BA42"/>
  <c r="BB42"/>
  <c r="BC42"/>
  <c r="BD42"/>
  <c r="BD41"/>
  <c r="BC41"/>
  <c r="BB41"/>
  <c r="AA49"/>
  <c r="AB49"/>
  <c r="AC49"/>
  <c r="AA13"/>
  <c r="AB13"/>
  <c r="AC13"/>
  <c r="U50"/>
  <c r="V50"/>
  <c r="W50"/>
  <c r="X50"/>
  <c r="Y50"/>
  <c r="Z50"/>
  <c r="AA50"/>
  <c r="AB50"/>
  <c r="AC50"/>
  <c r="U14"/>
  <c r="AA14"/>
  <c r="AB14"/>
  <c r="AC14"/>
  <c r="AA22"/>
  <c r="AB22"/>
  <c r="AC22"/>
  <c r="AA36"/>
  <c r="AB36"/>
  <c r="AC36"/>
  <c r="R9"/>
  <c r="S9"/>
  <c r="U9"/>
  <c r="V9"/>
  <c r="W9"/>
  <c r="X9"/>
  <c r="Y9"/>
  <c r="Z9"/>
  <c r="AA9"/>
  <c r="AB9"/>
  <c r="AC9"/>
  <c r="U19"/>
  <c r="V19"/>
  <c r="W19"/>
  <c r="X19"/>
  <c r="Y19"/>
  <c r="Z19"/>
  <c r="AA19"/>
  <c r="AB19"/>
  <c r="AC19"/>
  <c r="U18"/>
  <c r="V18"/>
  <c r="W18"/>
  <c r="X18"/>
  <c r="Y18"/>
  <c r="Z18"/>
  <c r="AA18"/>
  <c r="AB18"/>
  <c r="AC18"/>
  <c r="AA10"/>
  <c r="AB10"/>
  <c r="AC10"/>
  <c r="AA30"/>
  <c r="AB30"/>
  <c r="AC30"/>
  <c r="AA26"/>
  <c r="AB26"/>
  <c r="AC26"/>
  <c r="AA23"/>
  <c r="AB23"/>
  <c r="AC23"/>
  <c r="AA24"/>
  <c r="AA25"/>
  <c r="AB25"/>
  <c r="AC25"/>
  <c r="U45"/>
  <c r="V45"/>
  <c r="W45"/>
  <c r="AA45"/>
  <c r="AB45"/>
  <c r="AC45"/>
  <c r="AA32"/>
  <c r="AB32"/>
  <c r="AC32"/>
  <c r="AA33"/>
  <c r="AB33"/>
  <c r="AC33"/>
  <c r="U44"/>
  <c r="V44"/>
  <c r="W44"/>
  <c r="X44"/>
  <c r="Y44"/>
  <c r="Z44"/>
  <c r="AA44"/>
  <c r="AB44"/>
  <c r="AC44"/>
  <c r="AA38"/>
  <c r="AB38"/>
  <c r="AC38"/>
  <c r="R47"/>
  <c r="AA47"/>
  <c r="AB47"/>
  <c r="AC47"/>
  <c r="U48"/>
  <c r="V48"/>
  <c r="W48"/>
  <c r="X48"/>
  <c r="Y48"/>
  <c r="Z48"/>
  <c r="AA48"/>
  <c r="AB48"/>
  <c r="AC48"/>
  <c r="R42"/>
  <c r="S42"/>
  <c r="U42"/>
  <c r="V42"/>
  <c r="W42"/>
  <c r="X42"/>
  <c r="Y42"/>
  <c r="Z42"/>
  <c r="AA42"/>
  <c r="AB42"/>
  <c r="AC42"/>
  <c r="AC41"/>
  <c r="AB41"/>
  <c r="AA41"/>
  <c r="H45"/>
  <c r="BS37"/>
  <c r="BS51" s="1"/>
  <c r="BP37"/>
  <c r="BM37"/>
  <c r="BJ37"/>
  <c r="AR37"/>
  <c r="AR51" s="1"/>
  <c r="AO37"/>
  <c r="AL37"/>
  <c r="AI37"/>
  <c r="CE46"/>
  <c r="CD46"/>
  <c r="CC46"/>
  <c r="CB46"/>
  <c r="CA46"/>
  <c r="BZ46"/>
  <c r="AY46"/>
  <c r="AZ46"/>
  <c r="BA46"/>
  <c r="BB46"/>
  <c r="BC46"/>
  <c r="BD46"/>
  <c r="Q37"/>
  <c r="Q51" s="1"/>
  <c r="N37"/>
  <c r="K37"/>
  <c r="H37"/>
  <c r="BP41"/>
  <c r="BM41"/>
  <c r="BJ41"/>
  <c r="AO41"/>
  <c r="AL41"/>
  <c r="AI41"/>
  <c r="N41"/>
  <c r="K41"/>
  <c r="H41"/>
  <c r="FE41" i="7"/>
  <c r="EV41"/>
  <c r="EM41"/>
  <c r="DI41"/>
  <c r="DF41"/>
  <c r="CX41"/>
  <c r="CY41"/>
  <c r="CX46"/>
  <c r="CY46"/>
  <c r="CT41"/>
  <c r="CQ41"/>
  <c r="BP41"/>
  <c r="BM41"/>
  <c r="BA41"/>
  <c r="AX41"/>
  <c r="W41"/>
  <c r="T41"/>
  <c r="H41"/>
  <c r="E41"/>
  <c r="AI51" i="8" l="1"/>
  <c r="K51"/>
  <c r="AL51"/>
  <c r="H51"/>
  <c r="BP51"/>
  <c r="BJ51"/>
  <c r="BM51"/>
  <c r="N51"/>
  <c r="AO51"/>
  <c r="CZ41" i="7"/>
  <c r="CZ46"/>
  <c r="R1" i="8"/>
  <c r="AD1" s="1"/>
  <c r="AS1" s="1"/>
  <c r="BE1" s="1"/>
  <c r="BT1" s="1"/>
  <c r="FE42" i="7" l="1"/>
  <c r="FE48"/>
  <c r="FE40"/>
  <c r="FE39"/>
  <c r="FE47"/>
  <c r="FE38"/>
  <c r="FE37"/>
  <c r="FE35"/>
  <c r="FE44"/>
  <c r="FE33"/>
  <c r="FE32"/>
  <c r="FE31"/>
  <c r="FE28"/>
  <c r="FE29"/>
  <c r="FE27"/>
  <c r="FE25"/>
  <c r="FE24"/>
  <c r="FE23"/>
  <c r="FE21"/>
  <c r="FE20"/>
  <c r="FD26"/>
  <c r="FC26"/>
  <c r="FE30"/>
  <c r="FE10"/>
  <c r="FE18"/>
  <c r="FE17"/>
  <c r="FE9"/>
  <c r="FE36"/>
  <c r="FE22"/>
  <c r="FE12"/>
  <c r="FE16"/>
  <c r="FE15"/>
  <c r="EV42"/>
  <c r="EV48"/>
  <c r="EV40"/>
  <c r="EV39"/>
  <c r="EV47"/>
  <c r="EV38"/>
  <c r="EV37"/>
  <c r="EV35"/>
  <c r="EV44"/>
  <c r="EV33"/>
  <c r="EV32"/>
  <c r="EV31"/>
  <c r="EV28"/>
  <c r="EV29"/>
  <c r="EV27"/>
  <c r="EV25"/>
  <c r="EV24"/>
  <c r="EV23"/>
  <c r="EV21"/>
  <c r="EV20"/>
  <c r="EU26"/>
  <c r="ET26"/>
  <c r="EV30"/>
  <c r="EV10"/>
  <c r="EV18"/>
  <c r="EV17"/>
  <c r="EV19"/>
  <c r="EV9"/>
  <c r="EV36"/>
  <c r="EV22"/>
  <c r="EV12"/>
  <c r="EV16"/>
  <c r="EV15"/>
  <c r="EM42"/>
  <c r="EM48"/>
  <c r="EM40"/>
  <c r="EM39"/>
  <c r="EM47"/>
  <c r="EM38"/>
  <c r="EM37"/>
  <c r="EM35"/>
  <c r="EM44"/>
  <c r="EM33"/>
  <c r="EM32"/>
  <c r="EM31"/>
  <c r="EM28"/>
  <c r="EM29"/>
  <c r="EM27"/>
  <c r="EM25"/>
  <c r="EM24"/>
  <c r="EM23"/>
  <c r="EM21"/>
  <c r="EM20"/>
  <c r="EL26"/>
  <c r="EK26"/>
  <c r="EM30"/>
  <c r="EM10"/>
  <c r="EM18"/>
  <c r="EM17"/>
  <c r="EM9"/>
  <c r="EM36"/>
  <c r="EM22"/>
  <c r="EM12"/>
  <c r="EM16"/>
  <c r="EM15"/>
  <c r="DS15"/>
  <c r="DT15"/>
  <c r="DV15"/>
  <c r="DW15"/>
  <c r="DY15"/>
  <c r="DZ15"/>
  <c r="DS16"/>
  <c r="DT16"/>
  <c r="DV16"/>
  <c r="DW16"/>
  <c r="DY16"/>
  <c r="DZ16"/>
  <c r="DS12"/>
  <c r="DT12"/>
  <c r="DV12"/>
  <c r="DW12"/>
  <c r="DY12"/>
  <c r="DZ12"/>
  <c r="DS22"/>
  <c r="DT22"/>
  <c r="DV22"/>
  <c r="DW22"/>
  <c r="DY22"/>
  <c r="DZ22"/>
  <c r="DS36"/>
  <c r="DT36"/>
  <c r="DV36"/>
  <c r="DW36"/>
  <c r="DY36"/>
  <c r="DZ36"/>
  <c r="DS9"/>
  <c r="DT9"/>
  <c r="DV9"/>
  <c r="DW9"/>
  <c r="DY9"/>
  <c r="DZ9"/>
  <c r="DS19"/>
  <c r="DT19"/>
  <c r="DV19"/>
  <c r="DW19"/>
  <c r="DY19"/>
  <c r="DZ19"/>
  <c r="DS17"/>
  <c r="DT17"/>
  <c r="DV17"/>
  <c r="DW17"/>
  <c r="DY17"/>
  <c r="DZ17"/>
  <c r="DS18"/>
  <c r="DT18"/>
  <c r="DV18"/>
  <c r="DW18"/>
  <c r="DY18"/>
  <c r="DZ18"/>
  <c r="DS10"/>
  <c r="DT10"/>
  <c r="DV10"/>
  <c r="DW10"/>
  <c r="DY10"/>
  <c r="DZ10"/>
  <c r="DS30"/>
  <c r="DT30"/>
  <c r="DV30"/>
  <c r="DW30"/>
  <c r="DY30"/>
  <c r="DZ30"/>
  <c r="DS26"/>
  <c r="DT26"/>
  <c r="DV26"/>
  <c r="DW26"/>
  <c r="DY26"/>
  <c r="DZ26"/>
  <c r="DS20"/>
  <c r="DT20"/>
  <c r="DV20"/>
  <c r="DW20"/>
  <c r="DY20"/>
  <c r="DZ20"/>
  <c r="DS21"/>
  <c r="DT21"/>
  <c r="DV21"/>
  <c r="DW21"/>
  <c r="DY21"/>
  <c r="DZ21"/>
  <c r="DS23"/>
  <c r="DT23"/>
  <c r="DV23"/>
  <c r="DW23"/>
  <c r="DY23"/>
  <c r="DZ23"/>
  <c r="DS24"/>
  <c r="DT24"/>
  <c r="DV24"/>
  <c r="DW24"/>
  <c r="DY24"/>
  <c r="DZ24"/>
  <c r="DS25"/>
  <c r="DT25"/>
  <c r="DV25"/>
  <c r="DW25"/>
  <c r="DY25"/>
  <c r="DZ25"/>
  <c r="DS27"/>
  <c r="DT27"/>
  <c r="DV27"/>
  <c r="DW27"/>
  <c r="DY27"/>
  <c r="DZ27"/>
  <c r="DS29"/>
  <c r="DT29"/>
  <c r="DV29"/>
  <c r="DW29"/>
  <c r="DY29"/>
  <c r="DZ29"/>
  <c r="DS28"/>
  <c r="DT28"/>
  <c r="DV28"/>
  <c r="DW28"/>
  <c r="DY28"/>
  <c r="DZ28"/>
  <c r="DS31"/>
  <c r="DT31"/>
  <c r="DV31"/>
  <c r="DW31"/>
  <c r="DY31"/>
  <c r="DZ31"/>
  <c r="DS32"/>
  <c r="DT32"/>
  <c r="DV32"/>
  <c r="DW32"/>
  <c r="DY32"/>
  <c r="DZ32"/>
  <c r="DS33"/>
  <c r="DT33"/>
  <c r="DV33"/>
  <c r="DW33"/>
  <c r="DY33"/>
  <c r="DZ33"/>
  <c r="DS44"/>
  <c r="DT44"/>
  <c r="DV44"/>
  <c r="DW44"/>
  <c r="DY44"/>
  <c r="DZ44"/>
  <c r="DS35"/>
  <c r="DT35"/>
  <c r="DV35"/>
  <c r="DW35"/>
  <c r="DY35"/>
  <c r="DZ35"/>
  <c r="DS37"/>
  <c r="DT37"/>
  <c r="DV37"/>
  <c r="DW37"/>
  <c r="DY37"/>
  <c r="DZ37"/>
  <c r="DS43"/>
  <c r="DT43"/>
  <c r="DV43"/>
  <c r="DW43"/>
  <c r="DY43"/>
  <c r="DZ43"/>
  <c r="DS38"/>
  <c r="DT38"/>
  <c r="DV38"/>
  <c r="DW38"/>
  <c r="DY38"/>
  <c r="DZ38"/>
  <c r="DS47"/>
  <c r="DT47"/>
  <c r="DV47"/>
  <c r="DW47"/>
  <c r="DY47"/>
  <c r="DZ47"/>
  <c r="DS39"/>
  <c r="DT39"/>
  <c r="DV39"/>
  <c r="DW39"/>
  <c r="DY39"/>
  <c r="DZ39"/>
  <c r="DS40"/>
  <c r="DT40"/>
  <c r="DV40"/>
  <c r="DW40"/>
  <c r="DY40"/>
  <c r="DZ40"/>
  <c r="DS48"/>
  <c r="DT48"/>
  <c r="DV48"/>
  <c r="DW48"/>
  <c r="DY48"/>
  <c r="DZ48"/>
  <c r="DS42"/>
  <c r="DT42"/>
  <c r="DV42"/>
  <c r="DW42"/>
  <c r="DY42"/>
  <c r="DZ42"/>
  <c r="DS41"/>
  <c r="DT41"/>
  <c r="DU41"/>
  <c r="DV41"/>
  <c r="DW41"/>
  <c r="DX41"/>
  <c r="DY41"/>
  <c r="DZ41"/>
  <c r="EA41"/>
  <c r="DS46"/>
  <c r="DT46"/>
  <c r="DU46"/>
  <c r="DV46"/>
  <c r="DW46"/>
  <c r="DX46"/>
  <c r="DY46"/>
  <c r="DZ46"/>
  <c r="EA46"/>
  <c r="DM15"/>
  <c r="DN15"/>
  <c r="DM16"/>
  <c r="DN16"/>
  <c r="DP16"/>
  <c r="DQ16"/>
  <c r="DM12"/>
  <c r="DN12"/>
  <c r="DM22"/>
  <c r="DN22"/>
  <c r="DP22"/>
  <c r="DQ22"/>
  <c r="DM36"/>
  <c r="DN36"/>
  <c r="DM9"/>
  <c r="DN9"/>
  <c r="DM19"/>
  <c r="DN19"/>
  <c r="DM17"/>
  <c r="DN17"/>
  <c r="DM18"/>
  <c r="DN18"/>
  <c r="DM10"/>
  <c r="DN10"/>
  <c r="DM30"/>
  <c r="DN30"/>
  <c r="DM26"/>
  <c r="DN26"/>
  <c r="DM20"/>
  <c r="DN20"/>
  <c r="DM21"/>
  <c r="DN21"/>
  <c r="DM23"/>
  <c r="DN23"/>
  <c r="DP23"/>
  <c r="DQ23"/>
  <c r="DM24"/>
  <c r="DN24"/>
  <c r="DM25"/>
  <c r="DN25"/>
  <c r="DM27"/>
  <c r="DN27"/>
  <c r="DM29"/>
  <c r="DN29"/>
  <c r="DM28"/>
  <c r="DN28"/>
  <c r="DM31"/>
  <c r="DN31"/>
  <c r="DM32"/>
  <c r="DN32"/>
  <c r="DM33"/>
  <c r="DN33"/>
  <c r="DM44"/>
  <c r="DN44"/>
  <c r="DP44"/>
  <c r="DQ44"/>
  <c r="DR44"/>
  <c r="DM35"/>
  <c r="DN35"/>
  <c r="DP35"/>
  <c r="DQ35"/>
  <c r="DM37"/>
  <c r="DN37"/>
  <c r="DM43"/>
  <c r="DN43"/>
  <c r="DM38"/>
  <c r="DN38"/>
  <c r="DM47"/>
  <c r="DN47"/>
  <c r="DP47"/>
  <c r="DQ47"/>
  <c r="DM39"/>
  <c r="EB39" s="1"/>
  <c r="DN39"/>
  <c r="DM40"/>
  <c r="DN40"/>
  <c r="DM48"/>
  <c r="DN48"/>
  <c r="DP48"/>
  <c r="DQ48"/>
  <c r="DM42"/>
  <c r="DN42"/>
  <c r="DP42"/>
  <c r="DQ42"/>
  <c r="DM41"/>
  <c r="DN41"/>
  <c r="DO41"/>
  <c r="DM46"/>
  <c r="DN46"/>
  <c r="DO46"/>
  <c r="DP46"/>
  <c r="DQ46"/>
  <c r="DR46"/>
  <c r="DA15"/>
  <c r="DB15"/>
  <c r="DA16"/>
  <c r="DB16"/>
  <c r="DA22"/>
  <c r="DB22"/>
  <c r="DA40"/>
  <c r="DB40"/>
  <c r="DA42"/>
  <c r="DB42"/>
  <c r="DA41"/>
  <c r="DB41"/>
  <c r="DC41"/>
  <c r="DA46"/>
  <c r="DB46"/>
  <c r="DC46"/>
  <c r="BZ15"/>
  <c r="CA15"/>
  <c r="CC15"/>
  <c r="CD15"/>
  <c r="CF15"/>
  <c r="CG15"/>
  <c r="BZ16"/>
  <c r="CA16"/>
  <c r="CC16"/>
  <c r="CD16"/>
  <c r="CF16"/>
  <c r="CG16"/>
  <c r="BZ12"/>
  <c r="CA12"/>
  <c r="CC12"/>
  <c r="CD12"/>
  <c r="CF12"/>
  <c r="CG12"/>
  <c r="BZ22"/>
  <c r="CA22"/>
  <c r="CC22"/>
  <c r="CD22"/>
  <c r="CF22"/>
  <c r="CG22"/>
  <c r="BZ36"/>
  <c r="CA36"/>
  <c r="CC36"/>
  <c r="CD36"/>
  <c r="CF36"/>
  <c r="CG36"/>
  <c r="BZ9"/>
  <c r="CA9"/>
  <c r="CC9"/>
  <c r="CD9"/>
  <c r="CF9"/>
  <c r="CG9"/>
  <c r="BZ19"/>
  <c r="CA19"/>
  <c r="CC19"/>
  <c r="CD19"/>
  <c r="CF19"/>
  <c r="CG19"/>
  <c r="CC17"/>
  <c r="CD17"/>
  <c r="CF17"/>
  <c r="CG17"/>
  <c r="BZ18"/>
  <c r="CA18"/>
  <c r="CC18"/>
  <c r="CD18"/>
  <c r="CF18"/>
  <c r="CG18"/>
  <c r="BZ10"/>
  <c r="CA10"/>
  <c r="CC10"/>
  <c r="CD10"/>
  <c r="CF10"/>
  <c r="CG10"/>
  <c r="BZ30"/>
  <c r="CA30"/>
  <c r="CC30"/>
  <c r="CD30"/>
  <c r="CF30"/>
  <c r="CG30"/>
  <c r="BZ26"/>
  <c r="CA26"/>
  <c r="CC26"/>
  <c r="CD26"/>
  <c r="CF26"/>
  <c r="CG26"/>
  <c r="BZ20"/>
  <c r="CA20"/>
  <c r="CC20"/>
  <c r="CD20"/>
  <c r="CF20"/>
  <c r="CG20"/>
  <c r="BZ21"/>
  <c r="CA21"/>
  <c r="CC21"/>
  <c r="CD21"/>
  <c r="CF21"/>
  <c r="CG21"/>
  <c r="BZ23"/>
  <c r="CA23"/>
  <c r="CC23"/>
  <c r="CD23"/>
  <c r="CF23"/>
  <c r="CG23"/>
  <c r="BZ24"/>
  <c r="CA24"/>
  <c r="CC24"/>
  <c r="CD24"/>
  <c r="CF24"/>
  <c r="CG24"/>
  <c r="BZ25"/>
  <c r="CA25"/>
  <c r="CC25"/>
  <c r="CD25"/>
  <c r="CF25"/>
  <c r="CG25"/>
  <c r="BZ27"/>
  <c r="CA27"/>
  <c r="CC27"/>
  <c r="CD27"/>
  <c r="CF27"/>
  <c r="CG27"/>
  <c r="BZ29"/>
  <c r="CA29"/>
  <c r="CC29"/>
  <c r="CD29"/>
  <c r="CF29"/>
  <c r="CG29"/>
  <c r="BZ28"/>
  <c r="CA28"/>
  <c r="CC28"/>
  <c r="CD28"/>
  <c r="CF28"/>
  <c r="CG28"/>
  <c r="BZ31"/>
  <c r="CA31"/>
  <c r="CC31"/>
  <c r="CD31"/>
  <c r="CF31"/>
  <c r="CG31"/>
  <c r="BZ32"/>
  <c r="CA32"/>
  <c r="CC32"/>
  <c r="CD32"/>
  <c r="CF32"/>
  <c r="CG32"/>
  <c r="BZ33"/>
  <c r="CA33"/>
  <c r="CC33"/>
  <c r="CD33"/>
  <c r="CF33"/>
  <c r="CG33"/>
  <c r="BZ44"/>
  <c r="CA44"/>
  <c r="CC44"/>
  <c r="CD44"/>
  <c r="CF44"/>
  <c r="CG44"/>
  <c r="BZ35"/>
  <c r="CA35"/>
  <c r="CC35"/>
  <c r="CD35"/>
  <c r="CF35"/>
  <c r="CG35"/>
  <c r="BZ37"/>
  <c r="CA37"/>
  <c r="CC37"/>
  <c r="CD37"/>
  <c r="CF37"/>
  <c r="CG37"/>
  <c r="BZ43"/>
  <c r="CA43"/>
  <c r="CC43"/>
  <c r="CD43"/>
  <c r="CF43"/>
  <c r="CG43"/>
  <c r="BZ38"/>
  <c r="CA38"/>
  <c r="CC38"/>
  <c r="CD38"/>
  <c r="CF38"/>
  <c r="CG38"/>
  <c r="BZ47"/>
  <c r="CA47"/>
  <c r="CC47"/>
  <c r="CD47"/>
  <c r="CF47"/>
  <c r="CG47"/>
  <c r="BZ39"/>
  <c r="CA39"/>
  <c r="CC39"/>
  <c r="CD39"/>
  <c r="CF39"/>
  <c r="CG39"/>
  <c r="BZ40"/>
  <c r="CA40"/>
  <c r="CC40"/>
  <c r="CD40"/>
  <c r="CF40"/>
  <c r="CG40"/>
  <c r="BZ48"/>
  <c r="CA48"/>
  <c r="CC48"/>
  <c r="CD48"/>
  <c r="CF48"/>
  <c r="CG48"/>
  <c r="BZ42"/>
  <c r="CA42"/>
  <c r="CC42"/>
  <c r="CD42"/>
  <c r="CF42"/>
  <c r="CG42"/>
  <c r="BZ41"/>
  <c r="CA41"/>
  <c r="CB41"/>
  <c r="CC41"/>
  <c r="CD41"/>
  <c r="CE41"/>
  <c r="CF41"/>
  <c r="CG41"/>
  <c r="CH41"/>
  <c r="BZ46"/>
  <c r="CA46"/>
  <c r="CB46"/>
  <c r="CC46"/>
  <c r="CD46"/>
  <c r="CE46"/>
  <c r="CF46"/>
  <c r="CG46"/>
  <c r="CH46"/>
  <c r="AG15"/>
  <c r="AH15"/>
  <c r="AJ15"/>
  <c r="AK15"/>
  <c r="AM15"/>
  <c r="AN15"/>
  <c r="AG16"/>
  <c r="AH16"/>
  <c r="AJ16"/>
  <c r="AK16"/>
  <c r="AM16"/>
  <c r="AN16"/>
  <c r="AG12"/>
  <c r="AH12"/>
  <c r="AJ12"/>
  <c r="AK12"/>
  <c r="AM12"/>
  <c r="AN12"/>
  <c r="AG22"/>
  <c r="AH22"/>
  <c r="AJ22"/>
  <c r="AK22"/>
  <c r="AM22"/>
  <c r="AN22"/>
  <c r="AG36"/>
  <c r="AH36"/>
  <c r="AJ36"/>
  <c r="AK36"/>
  <c r="AM36"/>
  <c r="AN36"/>
  <c r="AG9"/>
  <c r="AH9"/>
  <c r="AJ9"/>
  <c r="AK9"/>
  <c r="AM9"/>
  <c r="AN9"/>
  <c r="AG19"/>
  <c r="AH19"/>
  <c r="AJ19"/>
  <c r="AK19"/>
  <c r="AM19"/>
  <c r="AN19"/>
  <c r="AG17"/>
  <c r="AH17"/>
  <c r="AJ17"/>
  <c r="AK17"/>
  <c r="AM17"/>
  <c r="AN17"/>
  <c r="AG18"/>
  <c r="AH18"/>
  <c r="AJ18"/>
  <c r="AK18"/>
  <c r="AM18"/>
  <c r="AN18"/>
  <c r="AG10"/>
  <c r="AH10"/>
  <c r="AJ10"/>
  <c r="AK10"/>
  <c r="AM10"/>
  <c r="AN10"/>
  <c r="AG30"/>
  <c r="AH30"/>
  <c r="AJ30"/>
  <c r="AK30"/>
  <c r="AM30"/>
  <c r="AN30"/>
  <c r="AG26"/>
  <c r="AH26"/>
  <c r="AJ26"/>
  <c r="AK26"/>
  <c r="AM26"/>
  <c r="AN26"/>
  <c r="AG20"/>
  <c r="AH20"/>
  <c r="AJ20"/>
  <c r="AK20"/>
  <c r="AM20"/>
  <c r="AN20"/>
  <c r="AG21"/>
  <c r="AH21"/>
  <c r="AJ21"/>
  <c r="AK21"/>
  <c r="AM21"/>
  <c r="AN21"/>
  <c r="AG23"/>
  <c r="AH23"/>
  <c r="AJ23"/>
  <c r="AK23"/>
  <c r="AM23"/>
  <c r="AN23"/>
  <c r="AG24"/>
  <c r="AH24"/>
  <c r="AJ24"/>
  <c r="AK24"/>
  <c r="AM24"/>
  <c r="AN24"/>
  <c r="AG25"/>
  <c r="AH25"/>
  <c r="AJ25"/>
  <c r="AK25"/>
  <c r="AM25"/>
  <c r="AN25"/>
  <c r="AG27"/>
  <c r="AH27"/>
  <c r="AJ27"/>
  <c r="AK27"/>
  <c r="AM27"/>
  <c r="AN27"/>
  <c r="AG29"/>
  <c r="AH29"/>
  <c r="AJ29"/>
  <c r="AK29"/>
  <c r="AM29"/>
  <c r="AN29"/>
  <c r="AG28"/>
  <c r="AH28"/>
  <c r="AJ28"/>
  <c r="AK28"/>
  <c r="AM28"/>
  <c r="AN28"/>
  <c r="AG31"/>
  <c r="AH31"/>
  <c r="AJ31"/>
  <c r="AK31"/>
  <c r="AM31"/>
  <c r="AN31"/>
  <c r="AG32"/>
  <c r="AH32"/>
  <c r="AJ32"/>
  <c r="AK32"/>
  <c r="AM32"/>
  <c r="AN32"/>
  <c r="AG33"/>
  <c r="AH33"/>
  <c r="AJ33"/>
  <c r="AK33"/>
  <c r="AM33"/>
  <c r="AN33"/>
  <c r="AG44"/>
  <c r="AH44"/>
  <c r="AJ44"/>
  <c r="AK44"/>
  <c r="AM44"/>
  <c r="AN44"/>
  <c r="AG35"/>
  <c r="AH35"/>
  <c r="AJ35"/>
  <c r="AK35"/>
  <c r="AM35"/>
  <c r="AN35"/>
  <c r="AH43"/>
  <c r="AJ43"/>
  <c r="AK43"/>
  <c r="AM43"/>
  <c r="AN43"/>
  <c r="AG38"/>
  <c r="AH38"/>
  <c r="AJ38"/>
  <c r="AK38"/>
  <c r="AM38"/>
  <c r="AN38"/>
  <c r="AG47"/>
  <c r="AH47"/>
  <c r="AJ47"/>
  <c r="AK47"/>
  <c r="AM47"/>
  <c r="AN47"/>
  <c r="AG39"/>
  <c r="AH39"/>
  <c r="AJ39"/>
  <c r="AK39"/>
  <c r="AM39"/>
  <c r="AN39"/>
  <c r="AG40"/>
  <c r="AH40"/>
  <c r="AJ40"/>
  <c r="AK40"/>
  <c r="AM40"/>
  <c r="AN40"/>
  <c r="AG48"/>
  <c r="AH48"/>
  <c r="AJ48"/>
  <c r="AK48"/>
  <c r="AM48"/>
  <c r="AN48"/>
  <c r="AG42"/>
  <c r="AH42"/>
  <c r="AJ42"/>
  <c r="AK42"/>
  <c r="AM42"/>
  <c r="AN42"/>
  <c r="AG41"/>
  <c r="AH41"/>
  <c r="AI41"/>
  <c r="AJ41"/>
  <c r="AK41"/>
  <c r="AL41"/>
  <c r="AM41"/>
  <c r="AN41"/>
  <c r="AO41"/>
  <c r="AG46"/>
  <c r="AH46"/>
  <c r="AI46"/>
  <c r="AJ46"/>
  <c r="AK46"/>
  <c r="AL46"/>
  <c r="AM46"/>
  <c r="AN46"/>
  <c r="AO46"/>
  <c r="AD16"/>
  <c r="AE16"/>
  <c r="AD22"/>
  <c r="AE22"/>
  <c r="AD23"/>
  <c r="AE23"/>
  <c r="AD44"/>
  <c r="AE44"/>
  <c r="AF44"/>
  <c r="AD35"/>
  <c r="AE35"/>
  <c r="AD47"/>
  <c r="AE47"/>
  <c r="AD42"/>
  <c r="AE42"/>
  <c r="BT15"/>
  <c r="BU15"/>
  <c r="BT16"/>
  <c r="BU16"/>
  <c r="BW16"/>
  <c r="BX16"/>
  <c r="BT12"/>
  <c r="BU12"/>
  <c r="BT22"/>
  <c r="BU22"/>
  <c r="BW22"/>
  <c r="BX22"/>
  <c r="BT36"/>
  <c r="BU36"/>
  <c r="BT9"/>
  <c r="BU9"/>
  <c r="BT19"/>
  <c r="BU19"/>
  <c r="BW19"/>
  <c r="BT17"/>
  <c r="BU17"/>
  <c r="BT18"/>
  <c r="BU18"/>
  <c r="BW18"/>
  <c r="BT10"/>
  <c r="BU10"/>
  <c r="BT30"/>
  <c r="BU30"/>
  <c r="BT26"/>
  <c r="BU26"/>
  <c r="BT20"/>
  <c r="BU20"/>
  <c r="BT21"/>
  <c r="BU21"/>
  <c r="BT23"/>
  <c r="BU23"/>
  <c r="BW23"/>
  <c r="BX23"/>
  <c r="BT24"/>
  <c r="BU24"/>
  <c r="BT25"/>
  <c r="BU25"/>
  <c r="BT27"/>
  <c r="BU27"/>
  <c r="BT29"/>
  <c r="BU29"/>
  <c r="BT28"/>
  <c r="BU28"/>
  <c r="BT31"/>
  <c r="BU31"/>
  <c r="BT32"/>
  <c r="BU32"/>
  <c r="BW32"/>
  <c r="BX32"/>
  <c r="BT33"/>
  <c r="BU33"/>
  <c r="BT44"/>
  <c r="BU44"/>
  <c r="BW44"/>
  <c r="BX44"/>
  <c r="BY44"/>
  <c r="BT35"/>
  <c r="BU35"/>
  <c r="BW35"/>
  <c r="BX35"/>
  <c r="BT37"/>
  <c r="BU37"/>
  <c r="BT43"/>
  <c r="BU43"/>
  <c r="BT38"/>
  <c r="BU38"/>
  <c r="BT47"/>
  <c r="BU47"/>
  <c r="BW47"/>
  <c r="BX47"/>
  <c r="BT39"/>
  <c r="BU39"/>
  <c r="BT40"/>
  <c r="BU40"/>
  <c r="BT48"/>
  <c r="BU48"/>
  <c r="BT42"/>
  <c r="BU42"/>
  <c r="BW42"/>
  <c r="BX42"/>
  <c r="BT41"/>
  <c r="BU41"/>
  <c r="BV41"/>
  <c r="BT46"/>
  <c r="BU46"/>
  <c r="BV46"/>
  <c r="BE15"/>
  <c r="BF15"/>
  <c r="BE16"/>
  <c r="BF16"/>
  <c r="BH16"/>
  <c r="BI16"/>
  <c r="BE12"/>
  <c r="BF12"/>
  <c r="BE22"/>
  <c r="BF22"/>
  <c r="BE36"/>
  <c r="BF36"/>
  <c r="BE9"/>
  <c r="BF9"/>
  <c r="BE19"/>
  <c r="BF19"/>
  <c r="BE17"/>
  <c r="BF17"/>
  <c r="BE18"/>
  <c r="BF18"/>
  <c r="BE10"/>
  <c r="BF10"/>
  <c r="BE30"/>
  <c r="BF30"/>
  <c r="BE26"/>
  <c r="BF26"/>
  <c r="BE20"/>
  <c r="BF20"/>
  <c r="BE21"/>
  <c r="BF21"/>
  <c r="BE23"/>
  <c r="BF23"/>
  <c r="BE24"/>
  <c r="BF24"/>
  <c r="BE25"/>
  <c r="BF25"/>
  <c r="BE27"/>
  <c r="BF27"/>
  <c r="BE29"/>
  <c r="BF29"/>
  <c r="BE28"/>
  <c r="BF28"/>
  <c r="BE31"/>
  <c r="BF31"/>
  <c r="BE32"/>
  <c r="BF32"/>
  <c r="BE33"/>
  <c r="BF33"/>
  <c r="BE44"/>
  <c r="BF44"/>
  <c r="BE35"/>
  <c r="BF35"/>
  <c r="BE37"/>
  <c r="BF37"/>
  <c r="BE43"/>
  <c r="BF43"/>
  <c r="BE38"/>
  <c r="BF38"/>
  <c r="BE47"/>
  <c r="BF47"/>
  <c r="BE39"/>
  <c r="BF39"/>
  <c r="BE40"/>
  <c r="BF40"/>
  <c r="BE48"/>
  <c r="BF48"/>
  <c r="BE42"/>
  <c r="BF42"/>
  <c r="BH42"/>
  <c r="BI42"/>
  <c r="BE41"/>
  <c r="BF41"/>
  <c r="BG41"/>
  <c r="BE46"/>
  <c r="BF46"/>
  <c r="BG46"/>
  <c r="AA15"/>
  <c r="AB15"/>
  <c r="AA16"/>
  <c r="AB16"/>
  <c r="AA12"/>
  <c r="AB12"/>
  <c r="AA22"/>
  <c r="AB22"/>
  <c r="AA36"/>
  <c r="AB36"/>
  <c r="AA9"/>
  <c r="AB9"/>
  <c r="AA19"/>
  <c r="AB19"/>
  <c r="AA17"/>
  <c r="AB17"/>
  <c r="AA18"/>
  <c r="AB18"/>
  <c r="AA10"/>
  <c r="AB10"/>
  <c r="AA30"/>
  <c r="AB30"/>
  <c r="AA26"/>
  <c r="AB26"/>
  <c r="AA20"/>
  <c r="AB20"/>
  <c r="AA21"/>
  <c r="AB21"/>
  <c r="AA23"/>
  <c r="AB23"/>
  <c r="AA24"/>
  <c r="AB24"/>
  <c r="AA25"/>
  <c r="AB25"/>
  <c r="AA27"/>
  <c r="AB27"/>
  <c r="AA29"/>
  <c r="AB29"/>
  <c r="AA28"/>
  <c r="AB28"/>
  <c r="AA31"/>
  <c r="AB31"/>
  <c r="AA32"/>
  <c r="AB32"/>
  <c r="AA33"/>
  <c r="AB33"/>
  <c r="AA44"/>
  <c r="AB44"/>
  <c r="AA35"/>
  <c r="AB35"/>
  <c r="AA37"/>
  <c r="AB37"/>
  <c r="AA43"/>
  <c r="AB43"/>
  <c r="AA38"/>
  <c r="AB38"/>
  <c r="AA47"/>
  <c r="AB47"/>
  <c r="AA39"/>
  <c r="AB39"/>
  <c r="AA40"/>
  <c r="AB40"/>
  <c r="AA48"/>
  <c r="AB48"/>
  <c r="AA42"/>
  <c r="AB42"/>
  <c r="AA41"/>
  <c r="AB41"/>
  <c r="AC41"/>
  <c r="AA46"/>
  <c r="AB46"/>
  <c r="AC46"/>
  <c r="L15"/>
  <c r="M15"/>
  <c r="L16"/>
  <c r="M16"/>
  <c r="L12"/>
  <c r="M12"/>
  <c r="L22"/>
  <c r="M22"/>
  <c r="L36"/>
  <c r="M36"/>
  <c r="L9"/>
  <c r="M9"/>
  <c r="L19"/>
  <c r="M19"/>
  <c r="L17"/>
  <c r="M17"/>
  <c r="L18"/>
  <c r="M18"/>
  <c r="L10"/>
  <c r="M10"/>
  <c r="L30"/>
  <c r="M30"/>
  <c r="L26"/>
  <c r="M26"/>
  <c r="L20"/>
  <c r="M20"/>
  <c r="L21"/>
  <c r="M21"/>
  <c r="L23"/>
  <c r="M23"/>
  <c r="L24"/>
  <c r="M24"/>
  <c r="L25"/>
  <c r="M25"/>
  <c r="L27"/>
  <c r="M27"/>
  <c r="L29"/>
  <c r="M29"/>
  <c r="L28"/>
  <c r="M28"/>
  <c r="L31"/>
  <c r="M31"/>
  <c r="L32"/>
  <c r="M32"/>
  <c r="L33"/>
  <c r="M33"/>
  <c r="L44"/>
  <c r="M44"/>
  <c r="L35"/>
  <c r="M35"/>
  <c r="L37"/>
  <c r="M37"/>
  <c r="L43"/>
  <c r="M43"/>
  <c r="L38"/>
  <c r="M38"/>
  <c r="L47"/>
  <c r="M47"/>
  <c r="L39"/>
  <c r="M39"/>
  <c r="L40"/>
  <c r="M40"/>
  <c r="L48"/>
  <c r="M48"/>
  <c r="L42"/>
  <c r="M42"/>
  <c r="L41"/>
  <c r="M41"/>
  <c r="N41"/>
  <c r="L46"/>
  <c r="M46"/>
  <c r="N46"/>
  <c r="DL42"/>
  <c r="DL48"/>
  <c r="DL40"/>
  <c r="DL39"/>
  <c r="DL47"/>
  <c r="DL38"/>
  <c r="DL37"/>
  <c r="DL35"/>
  <c r="DL44"/>
  <c r="DL33"/>
  <c r="DL32"/>
  <c r="DL31"/>
  <c r="DL28"/>
  <c r="DL29"/>
  <c r="DL27"/>
  <c r="DL25"/>
  <c r="DL24"/>
  <c r="DL23"/>
  <c r="DL21"/>
  <c r="DL20"/>
  <c r="DL26"/>
  <c r="DL30"/>
  <c r="DL10"/>
  <c r="DL18"/>
  <c r="DL17"/>
  <c r="DL19"/>
  <c r="DL9"/>
  <c r="DL36"/>
  <c r="DL22"/>
  <c r="DL12"/>
  <c r="DL16"/>
  <c r="DL15"/>
  <c r="BS42"/>
  <c r="BS48"/>
  <c r="BS40"/>
  <c r="BS39"/>
  <c r="BS47"/>
  <c r="BS38"/>
  <c r="BS37"/>
  <c r="BS35"/>
  <c r="BS44"/>
  <c r="BS33"/>
  <c r="BS32"/>
  <c r="BS31"/>
  <c r="BS28"/>
  <c r="BS29"/>
  <c r="BS27"/>
  <c r="BS25"/>
  <c r="BS24"/>
  <c r="BS23"/>
  <c r="BS21"/>
  <c r="BS20"/>
  <c r="BS26"/>
  <c r="BS30"/>
  <c r="BS10"/>
  <c r="BS18"/>
  <c r="BS17"/>
  <c r="BS19"/>
  <c r="BS9"/>
  <c r="BS36"/>
  <c r="BS22"/>
  <c r="BS12"/>
  <c r="BS16"/>
  <c r="BS15"/>
  <c r="Z42"/>
  <c r="Z48"/>
  <c r="Z40"/>
  <c r="Z39"/>
  <c r="Z47"/>
  <c r="Z38"/>
  <c r="Z37"/>
  <c r="Z35"/>
  <c r="Z44"/>
  <c r="Z33"/>
  <c r="Z32"/>
  <c r="Z31"/>
  <c r="Z28"/>
  <c r="Z29"/>
  <c r="Z27"/>
  <c r="Z25"/>
  <c r="Z24"/>
  <c r="Z23"/>
  <c r="Z21"/>
  <c r="Z20"/>
  <c r="Z26"/>
  <c r="Z30"/>
  <c r="Z10"/>
  <c r="Z18"/>
  <c r="Z17"/>
  <c r="Z19"/>
  <c r="Z9"/>
  <c r="Z36"/>
  <c r="Z22"/>
  <c r="Z12"/>
  <c r="Z16"/>
  <c r="Z15"/>
  <c r="DI42"/>
  <c r="BP42"/>
  <c r="W42"/>
  <c r="DI48"/>
  <c r="BP48"/>
  <c r="W48"/>
  <c r="DI40"/>
  <c r="BP40"/>
  <c r="W40"/>
  <c r="DI39"/>
  <c r="BP39"/>
  <c r="W39"/>
  <c r="DI47"/>
  <c r="BP47"/>
  <c r="W47"/>
  <c r="DI38"/>
  <c r="BP38"/>
  <c r="W38"/>
  <c r="DI37"/>
  <c r="BP37"/>
  <c r="W37"/>
  <c r="DI35"/>
  <c r="BP35"/>
  <c r="W35"/>
  <c r="DI44"/>
  <c r="BP44"/>
  <c r="W44"/>
  <c r="DI33"/>
  <c r="BP33"/>
  <c r="W33"/>
  <c r="DI32"/>
  <c r="BP32"/>
  <c r="W32"/>
  <c r="DI31"/>
  <c r="BP31"/>
  <c r="W31"/>
  <c r="DI28"/>
  <c r="BP28"/>
  <c r="W28"/>
  <c r="DI29"/>
  <c r="BP29"/>
  <c r="W29"/>
  <c r="DI27"/>
  <c r="BP27"/>
  <c r="W27"/>
  <c r="DI25"/>
  <c r="BP25"/>
  <c r="W25"/>
  <c r="DI24"/>
  <c r="BP24"/>
  <c r="W24"/>
  <c r="DI23"/>
  <c r="BP23"/>
  <c r="W23"/>
  <c r="DI21"/>
  <c r="BP21"/>
  <c r="W21"/>
  <c r="DI20"/>
  <c r="BP20"/>
  <c r="W20"/>
  <c r="DI26"/>
  <c r="BP26"/>
  <c r="W26"/>
  <c r="DI30"/>
  <c r="BP30"/>
  <c r="W30"/>
  <c r="DI10"/>
  <c r="BP10"/>
  <c r="W10"/>
  <c r="DI18"/>
  <c r="BP18"/>
  <c r="W18"/>
  <c r="DI17"/>
  <c r="BP17"/>
  <c r="W17"/>
  <c r="DI19"/>
  <c r="BP19"/>
  <c r="W19"/>
  <c r="DI9"/>
  <c r="BP9"/>
  <c r="W9"/>
  <c r="DI36"/>
  <c r="BP36"/>
  <c r="W36"/>
  <c r="DI22"/>
  <c r="BP22"/>
  <c r="W22"/>
  <c r="DI12"/>
  <c r="BP12"/>
  <c r="W12"/>
  <c r="DI16"/>
  <c r="BP16"/>
  <c r="W16"/>
  <c r="DI15"/>
  <c r="BP15"/>
  <c r="W15"/>
  <c r="DF42"/>
  <c r="BM42"/>
  <c r="T42"/>
  <c r="DF48"/>
  <c r="BM48"/>
  <c r="T48"/>
  <c r="DF40"/>
  <c r="BM40"/>
  <c r="T40"/>
  <c r="DF39"/>
  <c r="BM39"/>
  <c r="T39"/>
  <c r="DF47"/>
  <c r="BM47"/>
  <c r="T47"/>
  <c r="DF38"/>
  <c r="BM38"/>
  <c r="T38"/>
  <c r="DF37"/>
  <c r="BM37"/>
  <c r="T37"/>
  <c r="DF35"/>
  <c r="BM35"/>
  <c r="T35"/>
  <c r="DF33"/>
  <c r="BM33"/>
  <c r="T33"/>
  <c r="DF32"/>
  <c r="BM32"/>
  <c r="T32"/>
  <c r="DF31"/>
  <c r="BM31"/>
  <c r="T31"/>
  <c r="DF28"/>
  <c r="BM28"/>
  <c r="T28"/>
  <c r="DF29"/>
  <c r="BM29"/>
  <c r="T29"/>
  <c r="DF27"/>
  <c r="BM27"/>
  <c r="T27"/>
  <c r="DF25"/>
  <c r="BM25"/>
  <c r="T25"/>
  <c r="DF24"/>
  <c r="BM24"/>
  <c r="T24"/>
  <c r="DF23"/>
  <c r="BM23"/>
  <c r="T23"/>
  <c r="DF21"/>
  <c r="BM21"/>
  <c r="T21"/>
  <c r="DF20"/>
  <c r="BM20"/>
  <c r="T20"/>
  <c r="DF26"/>
  <c r="BM26"/>
  <c r="T26"/>
  <c r="DF30"/>
  <c r="BM30"/>
  <c r="T30"/>
  <c r="DF10"/>
  <c r="BM10"/>
  <c r="T10"/>
  <c r="DF18"/>
  <c r="BM18"/>
  <c r="T18"/>
  <c r="DF17"/>
  <c r="BM17"/>
  <c r="T17"/>
  <c r="BM19"/>
  <c r="T19"/>
  <c r="DF9"/>
  <c r="BM9"/>
  <c r="T9"/>
  <c r="DF36"/>
  <c r="BM36"/>
  <c r="T36"/>
  <c r="DF22"/>
  <c r="BM22"/>
  <c r="T22"/>
  <c r="DF12"/>
  <c r="BM12"/>
  <c r="T12"/>
  <c r="DF16"/>
  <c r="BM16"/>
  <c r="T16"/>
  <c r="DF15"/>
  <c r="BM15"/>
  <c r="T15"/>
  <c r="CW42"/>
  <c r="CW48"/>
  <c r="CW40"/>
  <c r="CW39"/>
  <c r="CW47"/>
  <c r="CW38"/>
  <c r="CW37"/>
  <c r="CW35"/>
  <c r="CW44"/>
  <c r="CW33"/>
  <c r="CW32"/>
  <c r="CW31"/>
  <c r="CW28"/>
  <c r="CW29"/>
  <c r="CW27"/>
  <c r="CW25"/>
  <c r="CW24"/>
  <c r="CW23"/>
  <c r="EA23" s="1"/>
  <c r="CW21"/>
  <c r="CW20"/>
  <c r="CW26"/>
  <c r="CW30"/>
  <c r="CW10"/>
  <c r="CW18"/>
  <c r="CW17"/>
  <c r="CW19"/>
  <c r="EA19" s="1"/>
  <c r="CW9"/>
  <c r="CW36"/>
  <c r="CW22"/>
  <c r="CW12"/>
  <c r="CW16"/>
  <c r="CW15"/>
  <c r="BD42"/>
  <c r="BD48"/>
  <c r="BD40"/>
  <c r="BD39"/>
  <c r="BD47"/>
  <c r="BD38"/>
  <c r="BD37"/>
  <c r="BD35"/>
  <c r="BD44"/>
  <c r="BD33"/>
  <c r="BD32"/>
  <c r="BD31"/>
  <c r="BD28"/>
  <c r="BD29"/>
  <c r="BD27"/>
  <c r="BD25"/>
  <c r="BD24"/>
  <c r="BD23"/>
  <c r="BD21"/>
  <c r="BD20"/>
  <c r="BD26"/>
  <c r="BD30"/>
  <c r="BD10"/>
  <c r="BD18"/>
  <c r="BD17"/>
  <c r="BD19"/>
  <c r="BD9"/>
  <c r="BD36"/>
  <c r="BD22"/>
  <c r="BD12"/>
  <c r="BD16"/>
  <c r="BD15"/>
  <c r="K42"/>
  <c r="K48"/>
  <c r="K40"/>
  <c r="K39"/>
  <c r="K47"/>
  <c r="K38"/>
  <c r="K37"/>
  <c r="K35"/>
  <c r="K33"/>
  <c r="K32"/>
  <c r="K31"/>
  <c r="K28"/>
  <c r="K29"/>
  <c r="K27"/>
  <c r="K25"/>
  <c r="K24"/>
  <c r="K23"/>
  <c r="K21"/>
  <c r="K20"/>
  <c r="K26"/>
  <c r="K30"/>
  <c r="K10"/>
  <c r="K18"/>
  <c r="K17"/>
  <c r="K19"/>
  <c r="K36"/>
  <c r="K22"/>
  <c r="K12"/>
  <c r="K16"/>
  <c r="K15"/>
  <c r="CT42"/>
  <c r="CT48"/>
  <c r="CT40"/>
  <c r="CT39"/>
  <c r="CT47"/>
  <c r="CT38"/>
  <c r="CT37"/>
  <c r="CT35"/>
  <c r="CT44"/>
  <c r="CT33"/>
  <c r="CT32"/>
  <c r="CT31"/>
  <c r="CT28"/>
  <c r="CT29"/>
  <c r="CT27"/>
  <c r="CT25"/>
  <c r="CT24"/>
  <c r="CT23"/>
  <c r="CT21"/>
  <c r="CT20"/>
  <c r="CT26"/>
  <c r="CT30"/>
  <c r="CT10"/>
  <c r="CT18"/>
  <c r="CT17"/>
  <c r="CT19"/>
  <c r="CT9"/>
  <c r="CT36"/>
  <c r="CT22"/>
  <c r="CT12"/>
  <c r="CT16"/>
  <c r="CT15"/>
  <c r="BA42"/>
  <c r="H42"/>
  <c r="BA48"/>
  <c r="H48"/>
  <c r="BA40"/>
  <c r="H40"/>
  <c r="BA39"/>
  <c r="H39"/>
  <c r="BA47"/>
  <c r="H47"/>
  <c r="BA38"/>
  <c r="H38"/>
  <c r="BA37"/>
  <c r="H37"/>
  <c r="BA35"/>
  <c r="H35"/>
  <c r="BA44"/>
  <c r="H44"/>
  <c r="BA33"/>
  <c r="H33"/>
  <c r="BA32"/>
  <c r="H32"/>
  <c r="BA31"/>
  <c r="H31"/>
  <c r="BA28"/>
  <c r="H28"/>
  <c r="BA29"/>
  <c r="H29"/>
  <c r="BA27"/>
  <c r="H27"/>
  <c r="BA25"/>
  <c r="H25"/>
  <c r="BA24"/>
  <c r="H24"/>
  <c r="BA23"/>
  <c r="H23"/>
  <c r="BA21"/>
  <c r="H21"/>
  <c r="BA20"/>
  <c r="H20"/>
  <c r="BA26"/>
  <c r="H26"/>
  <c r="BA30"/>
  <c r="H30"/>
  <c r="BA10"/>
  <c r="H10"/>
  <c r="BA18"/>
  <c r="H18"/>
  <c r="BA17"/>
  <c r="H17"/>
  <c r="BA19"/>
  <c r="H19"/>
  <c r="BA9"/>
  <c r="H9"/>
  <c r="BA36"/>
  <c r="H36"/>
  <c r="BA22"/>
  <c r="H22"/>
  <c r="BA12"/>
  <c r="H12"/>
  <c r="BA16"/>
  <c r="H16"/>
  <c r="BA15"/>
  <c r="H15"/>
  <c r="CQ42"/>
  <c r="AX42"/>
  <c r="E42"/>
  <c r="CQ48"/>
  <c r="AX48"/>
  <c r="E48"/>
  <c r="CQ40"/>
  <c r="AX40"/>
  <c r="E40"/>
  <c r="CQ39"/>
  <c r="AX39"/>
  <c r="E39"/>
  <c r="CQ47"/>
  <c r="AX47"/>
  <c r="E47"/>
  <c r="CQ38"/>
  <c r="AX38"/>
  <c r="E38"/>
  <c r="CQ37"/>
  <c r="AX37"/>
  <c r="E37"/>
  <c r="CQ35"/>
  <c r="AX35"/>
  <c r="E35"/>
  <c r="CQ44"/>
  <c r="AX44"/>
  <c r="E44"/>
  <c r="CQ33"/>
  <c r="AX33"/>
  <c r="E33"/>
  <c r="CQ32"/>
  <c r="AX32"/>
  <c r="E32"/>
  <c r="CQ31"/>
  <c r="AX31"/>
  <c r="E31"/>
  <c r="CQ28"/>
  <c r="AX28"/>
  <c r="E28"/>
  <c r="CQ29"/>
  <c r="AX29"/>
  <c r="E29"/>
  <c r="CQ27"/>
  <c r="AX27"/>
  <c r="E27"/>
  <c r="CQ25"/>
  <c r="AX25"/>
  <c r="E25"/>
  <c r="CQ24"/>
  <c r="AX24"/>
  <c r="E24"/>
  <c r="CQ23"/>
  <c r="AX23"/>
  <c r="E23"/>
  <c r="CQ21"/>
  <c r="AX21"/>
  <c r="E21"/>
  <c r="CQ20"/>
  <c r="AX20"/>
  <c r="E20"/>
  <c r="CQ26"/>
  <c r="AX26"/>
  <c r="E26"/>
  <c r="CQ30"/>
  <c r="AX30"/>
  <c r="E30"/>
  <c r="CQ10"/>
  <c r="AX10"/>
  <c r="E10"/>
  <c r="CQ18"/>
  <c r="AX18"/>
  <c r="E18"/>
  <c r="CQ17"/>
  <c r="AX17"/>
  <c r="CB17" s="1"/>
  <c r="E17"/>
  <c r="CQ19"/>
  <c r="AX19"/>
  <c r="E19"/>
  <c r="CQ9"/>
  <c r="AX9"/>
  <c r="E9"/>
  <c r="CQ36"/>
  <c r="AX36"/>
  <c r="E36"/>
  <c r="CQ22"/>
  <c r="AX22"/>
  <c r="E22"/>
  <c r="CQ12"/>
  <c r="AX12"/>
  <c r="E12"/>
  <c r="CQ16"/>
  <c r="AX16"/>
  <c r="E16"/>
  <c r="CQ15"/>
  <c r="AX15"/>
  <c r="E15"/>
  <c r="CX12"/>
  <c r="CX36"/>
  <c r="EB9"/>
  <c r="CX19"/>
  <c r="CX17"/>
  <c r="CX18"/>
  <c r="DA10"/>
  <c r="CX30"/>
  <c r="CX26"/>
  <c r="CX20"/>
  <c r="CX21"/>
  <c r="CX23"/>
  <c r="CX24"/>
  <c r="CX25"/>
  <c r="CX27"/>
  <c r="CX29"/>
  <c r="CX28"/>
  <c r="CX31"/>
  <c r="CX32"/>
  <c r="CX33"/>
  <c r="CX44"/>
  <c r="CX35"/>
  <c r="CX37"/>
  <c r="CX43"/>
  <c r="CX38"/>
  <c r="CX47"/>
  <c r="CX48"/>
  <c r="CX42"/>
  <c r="CY42"/>
  <c r="CY48"/>
  <c r="CZ39"/>
  <c r="CY47"/>
  <c r="CY38"/>
  <c r="CY43"/>
  <c r="CY37"/>
  <c r="CY35"/>
  <c r="CY44"/>
  <c r="CY33"/>
  <c r="CY32"/>
  <c r="CY31"/>
  <c r="CY28"/>
  <c r="CY29"/>
  <c r="CY27"/>
  <c r="CY25"/>
  <c r="CY24"/>
  <c r="CY23"/>
  <c r="CY21"/>
  <c r="CY20"/>
  <c r="CY26"/>
  <c r="CY30"/>
  <c r="CY18"/>
  <c r="CY17"/>
  <c r="CY19"/>
  <c r="CY36"/>
  <c r="CY12"/>
  <c r="CY16"/>
  <c r="EZ1"/>
  <c r="EQ1"/>
  <c r="EH1"/>
  <c r="R1"/>
  <c r="AG1" s="1"/>
  <c r="EA12" l="1"/>
  <c r="EA30"/>
  <c r="EA29"/>
  <c r="AL37"/>
  <c r="AI37"/>
  <c r="N44"/>
  <c r="AX51"/>
  <c r="DF51"/>
  <c r="Z51"/>
  <c r="BS51"/>
  <c r="DT51"/>
  <c r="E51"/>
  <c r="BM51"/>
  <c r="BT51"/>
  <c r="BW51" s="1"/>
  <c r="CD51"/>
  <c r="DN51"/>
  <c r="DQ51" s="1"/>
  <c r="CX51"/>
  <c r="DA51" s="1"/>
  <c r="T51"/>
  <c r="BU51"/>
  <c r="BX51" s="1"/>
  <c r="AG51"/>
  <c r="CF51"/>
  <c r="DV51"/>
  <c r="CY51"/>
  <c r="DB51" s="1"/>
  <c r="CT51"/>
  <c r="K51"/>
  <c r="AA51"/>
  <c r="AH51"/>
  <c r="CG51"/>
  <c r="DW51"/>
  <c r="EZ9"/>
  <c r="BE51"/>
  <c r="BD51"/>
  <c r="CW51"/>
  <c r="DI51"/>
  <c r="AB51"/>
  <c r="AJ51"/>
  <c r="DY51"/>
  <c r="EU51"/>
  <c r="FD51"/>
  <c r="BA51"/>
  <c r="BP51"/>
  <c r="BF51"/>
  <c r="BI51" s="1"/>
  <c r="AK51"/>
  <c r="DZ51"/>
  <c r="BZ51"/>
  <c r="EL51"/>
  <c r="ET51"/>
  <c r="FC51"/>
  <c r="H51"/>
  <c r="W51"/>
  <c r="AM51"/>
  <c r="CQ51"/>
  <c r="CA51"/>
  <c r="EK51"/>
  <c r="L51"/>
  <c r="AN51"/>
  <c r="DS51"/>
  <c r="DL51"/>
  <c r="M51"/>
  <c r="CC51"/>
  <c r="DM51"/>
  <c r="DP51" s="1"/>
  <c r="EA32"/>
  <c r="EA39"/>
  <c r="AO38"/>
  <c r="EA37"/>
  <c r="AO36"/>
  <c r="AO20"/>
  <c r="AO28"/>
  <c r="AO47"/>
  <c r="AL22"/>
  <c r="AL26"/>
  <c r="AL43"/>
  <c r="DX15"/>
  <c r="DX18"/>
  <c r="DX25"/>
  <c r="DX44"/>
  <c r="DX48"/>
  <c r="AP37"/>
  <c r="AS37" s="1"/>
  <c r="DX21"/>
  <c r="DX31"/>
  <c r="DX47"/>
  <c r="CH15"/>
  <c r="CH18"/>
  <c r="CH25"/>
  <c r="CH44"/>
  <c r="CH48"/>
  <c r="AQ37"/>
  <c r="AT37" s="1"/>
  <c r="CE15"/>
  <c r="CE25"/>
  <c r="CE48"/>
  <c r="AO37"/>
  <c r="CH17"/>
  <c r="CH24"/>
  <c r="CH33"/>
  <c r="CH40"/>
  <c r="AO21"/>
  <c r="AO31"/>
  <c r="EA15"/>
  <c r="EA18"/>
  <c r="EA25"/>
  <c r="EA44"/>
  <c r="EA48"/>
  <c r="CL42"/>
  <c r="CL16"/>
  <c r="CM42"/>
  <c r="CM16"/>
  <c r="AO9"/>
  <c r="EE42"/>
  <c r="EE16"/>
  <c r="EF42"/>
  <c r="EF16"/>
  <c r="DQ24"/>
  <c r="DP24"/>
  <c r="BX24"/>
  <c r="BW24"/>
  <c r="AD24"/>
  <c r="AE24"/>
  <c r="AC17"/>
  <c r="AF17" s="1"/>
  <c r="DX20"/>
  <c r="DX28"/>
  <c r="DX38"/>
  <c r="AO40"/>
  <c r="CH20"/>
  <c r="CH28"/>
  <c r="CH38"/>
  <c r="N15"/>
  <c r="N18"/>
  <c r="N25"/>
  <c r="AO19"/>
  <c r="AO23"/>
  <c r="AO32"/>
  <c r="AL12"/>
  <c r="AL30"/>
  <c r="AL29"/>
  <c r="AO39"/>
  <c r="CH16"/>
  <c r="CH10"/>
  <c r="CH27"/>
  <c r="CH35"/>
  <c r="CH42"/>
  <c r="AC24"/>
  <c r="AC33"/>
  <c r="AC40"/>
  <c r="CH19"/>
  <c r="CH23"/>
  <c r="CH32"/>
  <c r="CH39"/>
  <c r="EA16"/>
  <c r="EA10"/>
  <c r="EA27"/>
  <c r="EA35"/>
  <c r="EA42"/>
  <c r="CE12"/>
  <c r="CE30"/>
  <c r="CE29"/>
  <c r="BG37"/>
  <c r="DA32"/>
  <c r="DU38"/>
  <c r="CB40"/>
  <c r="AF22"/>
  <c r="AF23"/>
  <c r="DR35"/>
  <c r="DR42"/>
  <c r="P46"/>
  <c r="O48"/>
  <c r="O38"/>
  <c r="O44"/>
  <c r="O28"/>
  <c r="O25"/>
  <c r="O20"/>
  <c r="O18"/>
  <c r="O36"/>
  <c r="O15"/>
  <c r="AD31"/>
  <c r="AD10"/>
  <c r="AD9"/>
  <c r="BH41"/>
  <c r="BH40"/>
  <c r="BH43"/>
  <c r="BH33"/>
  <c r="BH26"/>
  <c r="BH17"/>
  <c r="BH22"/>
  <c r="BH15"/>
  <c r="BX41"/>
  <c r="BX40"/>
  <c r="BX38"/>
  <c r="BW33"/>
  <c r="BW28"/>
  <c r="BW27"/>
  <c r="BW26"/>
  <c r="BX17"/>
  <c r="BW36"/>
  <c r="EB41"/>
  <c r="EZ41" s="1"/>
  <c r="FF41" s="1"/>
  <c r="DQ33"/>
  <c r="DP28"/>
  <c r="DP27"/>
  <c r="DP26"/>
  <c r="DP17"/>
  <c r="EB16"/>
  <c r="BE16" i="8" s="1"/>
  <c r="DA23" i="7"/>
  <c r="EB17"/>
  <c r="BE17" i="8" s="1"/>
  <c r="DU10" i="7"/>
  <c r="DU27"/>
  <c r="AI33"/>
  <c r="CB38"/>
  <c r="AI40"/>
  <c r="BY35"/>
  <c r="BY42"/>
  <c r="AR46"/>
  <c r="E46" i="8" s="1"/>
  <c r="AQ48" i="7"/>
  <c r="P38"/>
  <c r="AQ44"/>
  <c r="D44" i="8" s="1"/>
  <c r="P28" i="7"/>
  <c r="AQ25"/>
  <c r="AT25" s="1"/>
  <c r="P20"/>
  <c r="AQ18"/>
  <c r="P36"/>
  <c r="AQ15"/>
  <c r="AE31"/>
  <c r="AE27"/>
  <c r="AE21"/>
  <c r="AE10"/>
  <c r="AE9"/>
  <c r="BI41"/>
  <c r="BI40"/>
  <c r="BI26"/>
  <c r="BI17"/>
  <c r="BI22"/>
  <c r="BI15"/>
  <c r="BY41"/>
  <c r="BW48"/>
  <c r="BX33"/>
  <c r="BX28"/>
  <c r="BX27"/>
  <c r="BX26"/>
  <c r="BX36"/>
  <c r="EC41"/>
  <c r="FA41" s="1"/>
  <c r="FG41" s="1"/>
  <c r="DQ28"/>
  <c r="DQ27"/>
  <c r="DQ26"/>
  <c r="DQ17"/>
  <c r="DA19"/>
  <c r="BG50" i="8"/>
  <c r="EC28" i="7"/>
  <c r="BF29" i="8" s="1"/>
  <c r="EC37" i="7"/>
  <c r="BF37" i="8" s="1"/>
  <c r="DA48" i="7"/>
  <c r="DU16"/>
  <c r="AI17"/>
  <c r="CB20"/>
  <c r="CB28"/>
  <c r="DU35"/>
  <c r="DC42"/>
  <c r="CZ18"/>
  <c r="EC27"/>
  <c r="FA27" s="1"/>
  <c r="FG27" s="1"/>
  <c r="EB42"/>
  <c r="BE42" i="8" s="1"/>
  <c r="DA44" i="7"/>
  <c r="EB25"/>
  <c r="BE25" i="8" s="1"/>
  <c r="EB18" i="7"/>
  <c r="BJ16"/>
  <c r="DU19"/>
  <c r="CB35"/>
  <c r="DU39"/>
  <c r="CB42"/>
  <c r="AF35"/>
  <c r="AF42"/>
  <c r="AP42"/>
  <c r="C42" i="8" s="1"/>
  <c r="AP47" i="7"/>
  <c r="C47" i="8" s="1"/>
  <c r="AP35" i="7"/>
  <c r="C35" i="8" s="1"/>
  <c r="AP31" i="7"/>
  <c r="C31" i="8" s="1"/>
  <c r="AP27" i="7"/>
  <c r="C27" i="8" s="1"/>
  <c r="AP21" i="7"/>
  <c r="C21" i="8" s="1"/>
  <c r="AP10" i="7"/>
  <c r="AP9"/>
  <c r="EH9" s="1"/>
  <c r="AP16"/>
  <c r="C16" i="8" s="1"/>
  <c r="AD41" i="7"/>
  <c r="AD37"/>
  <c r="AD29"/>
  <c r="AD19"/>
  <c r="AD12"/>
  <c r="BH48"/>
  <c r="BH38"/>
  <c r="BH44"/>
  <c r="BH28"/>
  <c r="BH25"/>
  <c r="BH20"/>
  <c r="BH18"/>
  <c r="BH36"/>
  <c r="BW46"/>
  <c r="BX48"/>
  <c r="BW31"/>
  <c r="BW29"/>
  <c r="BW20"/>
  <c r="BX18"/>
  <c r="BW9"/>
  <c r="BW12"/>
  <c r="ED41"/>
  <c r="FB41" s="1"/>
  <c r="FH41" s="1"/>
  <c r="DP37"/>
  <c r="DP31"/>
  <c r="DP29"/>
  <c r="DP20"/>
  <c r="DP18"/>
  <c r="DP36"/>
  <c r="N17"/>
  <c r="N24"/>
  <c r="N33"/>
  <c r="N40"/>
  <c r="CH22"/>
  <c r="CH26"/>
  <c r="CH43"/>
  <c r="EA9"/>
  <c r="EA21"/>
  <c r="EA31"/>
  <c r="EA47"/>
  <c r="BV15"/>
  <c r="BV18"/>
  <c r="DB29"/>
  <c r="CZ25"/>
  <c r="CZ44"/>
  <c r="DA35"/>
  <c r="EB27"/>
  <c r="BE50" i="8"/>
  <c r="DR48" i="7"/>
  <c r="AE41"/>
  <c r="AE39"/>
  <c r="AE37"/>
  <c r="AE32"/>
  <c r="AE29"/>
  <c r="AE30"/>
  <c r="AE19"/>
  <c r="AE12"/>
  <c r="BI48"/>
  <c r="CJ38"/>
  <c r="AE38" i="8" s="1"/>
  <c r="BI44" i="7"/>
  <c r="BI28"/>
  <c r="BI25"/>
  <c r="BI20"/>
  <c r="BI18"/>
  <c r="BI36"/>
  <c r="BX46"/>
  <c r="BW37"/>
  <c r="BX31"/>
  <c r="BX29"/>
  <c r="BX20"/>
  <c r="BX9"/>
  <c r="BX12"/>
  <c r="EB46"/>
  <c r="BE46" i="8" s="1"/>
  <c r="DQ37" i="7"/>
  <c r="DQ31"/>
  <c r="DQ29"/>
  <c r="DQ20"/>
  <c r="DQ18"/>
  <c r="DQ36"/>
  <c r="CE23"/>
  <c r="CE32"/>
  <c r="CE39"/>
  <c r="AO48"/>
  <c r="EA36"/>
  <c r="EA20"/>
  <c r="EA28"/>
  <c r="EA38"/>
  <c r="EB37"/>
  <c r="EE37" s="1"/>
  <c r="EB29"/>
  <c r="BE28" i="8" s="1"/>
  <c r="DA30" i="7"/>
  <c r="DU15"/>
  <c r="AI19"/>
  <c r="DU18"/>
  <c r="CB26"/>
  <c r="AI23"/>
  <c r="DU25"/>
  <c r="AI32"/>
  <c r="CB43"/>
  <c r="AI39"/>
  <c r="DR16"/>
  <c r="DR47"/>
  <c r="AP39"/>
  <c r="C39" i="8" s="1"/>
  <c r="U39" s="1"/>
  <c r="O37" i="7"/>
  <c r="AP32"/>
  <c r="C32" i="8" s="1"/>
  <c r="O29" i="7"/>
  <c r="AP23"/>
  <c r="AS23" s="1"/>
  <c r="O30"/>
  <c r="O12"/>
  <c r="C50" i="8"/>
  <c r="AD40" i="7"/>
  <c r="AD43"/>
  <c r="AD33"/>
  <c r="AD26"/>
  <c r="AD17"/>
  <c r="BI46"/>
  <c r="CI47"/>
  <c r="CL47" s="1"/>
  <c r="BH35"/>
  <c r="BH31"/>
  <c r="CI27"/>
  <c r="BH21"/>
  <c r="AE50" i="8"/>
  <c r="BY46" i="7"/>
  <c r="BX37"/>
  <c r="BW21"/>
  <c r="BW10"/>
  <c r="BW15"/>
  <c r="EC46"/>
  <c r="BF46" i="8" s="1"/>
  <c r="DP39" i="7"/>
  <c r="DP43"/>
  <c r="DP21"/>
  <c r="DP10"/>
  <c r="DP9"/>
  <c r="DP12"/>
  <c r="AL19"/>
  <c r="AL23"/>
  <c r="AL32"/>
  <c r="DB23"/>
  <c r="CZ12"/>
  <c r="DA43"/>
  <c r="BE45" i="8"/>
  <c r="EB26" i="7"/>
  <c r="EE26" s="1"/>
  <c r="DA12"/>
  <c r="CB15"/>
  <c r="AI22"/>
  <c r="CB18"/>
  <c r="AI26"/>
  <c r="CB25"/>
  <c r="DU31"/>
  <c r="CB44"/>
  <c r="BY16"/>
  <c r="AF24"/>
  <c r="BY47"/>
  <c r="P41"/>
  <c r="P37"/>
  <c r="P29"/>
  <c r="P30"/>
  <c r="P12"/>
  <c r="AE40"/>
  <c r="AE43"/>
  <c r="AE33"/>
  <c r="AE26"/>
  <c r="AE17"/>
  <c r="BJ46"/>
  <c r="BI31"/>
  <c r="BI27"/>
  <c r="CJ21"/>
  <c r="AE21" i="8" s="1"/>
  <c r="BI10" i="7"/>
  <c r="BI9"/>
  <c r="BW39"/>
  <c r="BW43"/>
  <c r="BX21"/>
  <c r="BX10"/>
  <c r="BX19"/>
  <c r="BX15"/>
  <c r="ED46"/>
  <c r="BG46" i="8" s="1"/>
  <c r="DQ39" i="7"/>
  <c r="DQ43"/>
  <c r="DQ32"/>
  <c r="DQ21"/>
  <c r="DQ10"/>
  <c r="DQ9"/>
  <c r="DQ12"/>
  <c r="BG9"/>
  <c r="BG31"/>
  <c r="DX22"/>
  <c r="DX26"/>
  <c r="DX43"/>
  <c r="CZ19"/>
  <c r="EC21"/>
  <c r="BF21" i="8" s="1"/>
  <c r="CZ33" i="7"/>
  <c r="EB28"/>
  <c r="BE29" i="8" s="1"/>
  <c r="EB20" i="7"/>
  <c r="BE20" i="8" s="1"/>
  <c r="EB36" i="7"/>
  <c r="BE36" i="8" s="1"/>
  <c r="AI44" i="7"/>
  <c r="DU37"/>
  <c r="CB47"/>
  <c r="AI48"/>
  <c r="AF16"/>
  <c r="DR22"/>
  <c r="DR23"/>
  <c r="AF47"/>
  <c r="Q41"/>
  <c r="C14" i="8"/>
  <c r="AE46" i="7"/>
  <c r="AD48"/>
  <c r="AD38"/>
  <c r="AD28"/>
  <c r="AD25"/>
  <c r="AD20"/>
  <c r="AD18"/>
  <c r="AD36"/>
  <c r="AD15"/>
  <c r="BH39"/>
  <c r="BH37"/>
  <c r="BH32"/>
  <c r="BH29"/>
  <c r="BH23"/>
  <c r="BH30"/>
  <c r="CI19"/>
  <c r="CL19" s="1"/>
  <c r="BX39"/>
  <c r="BX43"/>
  <c r="BW25"/>
  <c r="BW30"/>
  <c r="DP40"/>
  <c r="DP38"/>
  <c r="DP25"/>
  <c r="DP30"/>
  <c r="DP19"/>
  <c r="EB22"/>
  <c r="EZ22" s="1"/>
  <c r="FF22" s="1"/>
  <c r="DP15"/>
  <c r="AL16"/>
  <c r="AL10"/>
  <c r="AL27"/>
  <c r="AL35"/>
  <c r="AL42"/>
  <c r="DO16"/>
  <c r="DO10"/>
  <c r="BV20"/>
  <c r="BY20" s="1"/>
  <c r="DO27"/>
  <c r="DR27" s="1"/>
  <c r="DO35"/>
  <c r="BV38"/>
  <c r="DO42"/>
  <c r="DP32"/>
  <c r="EC31"/>
  <c r="BF31" i="8" s="1"/>
  <c r="DA47" i="7"/>
  <c r="EB31"/>
  <c r="BE31" i="8" s="1"/>
  <c r="EB21" i="7"/>
  <c r="BE21" i="8" s="1"/>
  <c r="BY22" i="7"/>
  <c r="BY23"/>
  <c r="AP46"/>
  <c r="EH46" s="1"/>
  <c r="EN46" s="1"/>
  <c r="AQ40"/>
  <c r="D40" i="8" s="1"/>
  <c r="Y40" s="1"/>
  <c r="D45"/>
  <c r="AQ22" i="7"/>
  <c r="D22" i="8" s="1"/>
  <c r="AF46" i="7"/>
  <c r="AE48"/>
  <c r="AE38"/>
  <c r="AE28"/>
  <c r="AE25"/>
  <c r="AE20"/>
  <c r="AE18"/>
  <c r="AE36"/>
  <c r="AE15"/>
  <c r="BI39"/>
  <c r="CJ37"/>
  <c r="AE37" i="8" s="1"/>
  <c r="BI32" i="7"/>
  <c r="BI29"/>
  <c r="BI23"/>
  <c r="BI30"/>
  <c r="BI19"/>
  <c r="CJ12"/>
  <c r="AE12" i="8" s="1"/>
  <c r="BW41" i="7"/>
  <c r="BW40"/>
  <c r="BW38"/>
  <c r="BX25"/>
  <c r="BX30"/>
  <c r="BW17"/>
  <c r="DQ40"/>
  <c r="DQ38"/>
  <c r="DP33"/>
  <c r="DQ25"/>
  <c r="DQ30"/>
  <c r="DQ19"/>
  <c r="EC22"/>
  <c r="FA22" s="1"/>
  <c r="DQ15"/>
  <c r="BG20"/>
  <c r="EC24"/>
  <c r="BF24" i="8" s="1"/>
  <c r="DB24" i="7"/>
  <c r="EB24"/>
  <c r="BE24" i="8" s="1"/>
  <c r="DA24" i="7"/>
  <c r="CJ24"/>
  <c r="AE24" i="8" s="1"/>
  <c r="BI24" i="7"/>
  <c r="BH24"/>
  <c r="AQ24"/>
  <c r="D24" i="8" s="1"/>
  <c r="P24" i="7"/>
  <c r="O24"/>
  <c r="AI24"/>
  <c r="DU21"/>
  <c r="CZ32"/>
  <c r="DC32" s="1"/>
  <c r="BE41" i="8"/>
  <c r="BT36"/>
  <c r="BF41"/>
  <c r="BG18" i="7"/>
  <c r="CE28"/>
  <c r="BG44"/>
  <c r="DX16"/>
  <c r="DX10"/>
  <c r="DX27"/>
  <c r="DX35"/>
  <c r="DX42"/>
  <c r="CI9"/>
  <c r="EF27"/>
  <c r="BF27" i="8"/>
  <c r="EJ46" i="7"/>
  <c r="EP46" s="1"/>
  <c r="AT48"/>
  <c r="D48" i="8"/>
  <c r="AT44" i="7"/>
  <c r="AT15"/>
  <c r="D15" i="8"/>
  <c r="AO43" i="7"/>
  <c r="CH9"/>
  <c r="CH21"/>
  <c r="CH31"/>
  <c r="CH47"/>
  <c r="EA17"/>
  <c r="EA24"/>
  <c r="EA33"/>
  <c r="EA40"/>
  <c r="BU37" i="8"/>
  <c r="AD19"/>
  <c r="CI46" i="7"/>
  <c r="BF13" i="8"/>
  <c r="AD47"/>
  <c r="EB33" i="7"/>
  <c r="BE33" i="8" s="1"/>
  <c r="CB10" i="7"/>
  <c r="DU23"/>
  <c r="CB27"/>
  <c r="DU32"/>
  <c r="BE18" i="8"/>
  <c r="EZ18" i="7"/>
  <c r="C23" i="8"/>
  <c r="CZ30" i="7"/>
  <c r="CI24"/>
  <c r="AD24" i="8" s="1"/>
  <c r="AL39" i="7"/>
  <c r="DB39"/>
  <c r="EZ39"/>
  <c r="FF39" s="1"/>
  <c r="BE39" i="8"/>
  <c r="EE9" i="7"/>
  <c r="BE9" i="8"/>
  <c r="AT18" i="7"/>
  <c r="D18" i="8"/>
  <c r="DX36" i="7"/>
  <c r="CH36"/>
  <c r="BV36"/>
  <c r="CE36"/>
  <c r="CB36"/>
  <c r="EE46"/>
  <c r="BH46"/>
  <c r="AD46"/>
  <c r="Q46"/>
  <c r="O46"/>
  <c r="AU46"/>
  <c r="DR41"/>
  <c r="DQ41"/>
  <c r="DP41"/>
  <c r="EE41"/>
  <c r="CK41"/>
  <c r="BJ41"/>
  <c r="AF41"/>
  <c r="AP41"/>
  <c r="EH41" s="1"/>
  <c r="EN41" s="1"/>
  <c r="O41"/>
  <c r="CE17"/>
  <c r="CE24"/>
  <c r="CJ41"/>
  <c r="BG16"/>
  <c r="CE21"/>
  <c r="CE47"/>
  <c r="DX37"/>
  <c r="AO22"/>
  <c r="AO26"/>
  <c r="CJ47"/>
  <c r="CM47" s="1"/>
  <c r="AD50" i="8"/>
  <c r="BV22" i="7"/>
  <c r="BV26"/>
  <c r="BY26" s="1"/>
  <c r="BG38"/>
  <c r="AC22"/>
  <c r="DO9"/>
  <c r="AC26"/>
  <c r="DO21"/>
  <c r="BV25"/>
  <c r="DO31"/>
  <c r="BV44"/>
  <c r="DO47"/>
  <c r="BV48"/>
  <c r="AQ41"/>
  <c r="AQ39"/>
  <c r="D39" i="8" s="1"/>
  <c r="AQ32" i="7"/>
  <c r="AQ23"/>
  <c r="AQ19"/>
  <c r="D14" i="8"/>
  <c r="BI12" i="7"/>
  <c r="BG35"/>
  <c r="AQ27"/>
  <c r="EI27" s="1"/>
  <c r="EO27" s="1"/>
  <c r="CB37"/>
  <c r="AI47"/>
  <c r="DU40"/>
  <c r="CE22"/>
  <c r="CE43"/>
  <c r="AO17"/>
  <c r="AO24"/>
  <c r="AO33"/>
  <c r="AC9"/>
  <c r="AC21"/>
  <c r="AF21" s="1"/>
  <c r="BV37"/>
  <c r="AC47"/>
  <c r="DX9"/>
  <c r="BG13" i="8"/>
  <c r="AC12" i="7"/>
  <c r="AF12" s="1"/>
  <c r="DO36"/>
  <c r="DR36" s="1"/>
  <c r="BV17"/>
  <c r="AC30"/>
  <c r="AF30" s="1"/>
  <c r="DO20"/>
  <c r="AC29"/>
  <c r="DO28"/>
  <c r="AC37"/>
  <c r="AF37" s="1"/>
  <c r="DO38"/>
  <c r="AQ46"/>
  <c r="CJ42"/>
  <c r="CI16"/>
  <c r="AD16" i="8" s="1"/>
  <c r="EV26" i="7"/>
  <c r="EV51" s="1"/>
  <c r="AI15"/>
  <c r="CB9"/>
  <c r="AI18"/>
  <c r="CB21"/>
  <c r="AI25"/>
  <c r="CB31"/>
  <c r="N48"/>
  <c r="DX17"/>
  <c r="DX24"/>
  <c r="DX33"/>
  <c r="DX40"/>
  <c r="AO15"/>
  <c r="AO18"/>
  <c r="AO25"/>
  <c r="DO12"/>
  <c r="DR12" s="1"/>
  <c r="BV9"/>
  <c r="DO30"/>
  <c r="BV21"/>
  <c r="DO29"/>
  <c r="BV31"/>
  <c r="DO37"/>
  <c r="DR37" s="1"/>
  <c r="BV47"/>
  <c r="AC31"/>
  <c r="AF31" s="1"/>
  <c r="AP43"/>
  <c r="C43" i="8" s="1"/>
  <c r="AP33" i="7"/>
  <c r="AS33" s="1"/>
  <c r="AP24"/>
  <c r="C24" i="8" s="1"/>
  <c r="AP26" i="7"/>
  <c r="C26" i="8" s="1"/>
  <c r="AP17" i="7"/>
  <c r="CJ40"/>
  <c r="AE40" i="8" s="1"/>
  <c r="CJ43" i="7"/>
  <c r="CJ33"/>
  <c r="AE33" i="8" s="1"/>
  <c r="BH19" i="7"/>
  <c r="BH27"/>
  <c r="BV16"/>
  <c r="AC36"/>
  <c r="AF36" s="1"/>
  <c r="DO19"/>
  <c r="BV10"/>
  <c r="AC20"/>
  <c r="DO23"/>
  <c r="BV27"/>
  <c r="AC28"/>
  <c r="DO32"/>
  <c r="BV35"/>
  <c r="AC38"/>
  <c r="AF38" s="1"/>
  <c r="DO39"/>
  <c r="DR39" s="1"/>
  <c r="BV42"/>
  <c r="N9"/>
  <c r="BY18"/>
  <c r="AC43"/>
  <c r="AF43" s="1"/>
  <c r="AI16"/>
  <c r="DU22"/>
  <c r="AI10"/>
  <c r="CB23"/>
  <c r="AI27"/>
  <c r="AI35"/>
  <c r="AI42"/>
  <c r="CE10"/>
  <c r="CE27"/>
  <c r="CE42"/>
  <c r="DX12"/>
  <c r="DX30"/>
  <c r="DX29"/>
  <c r="AF33"/>
  <c r="AC16"/>
  <c r="DO22"/>
  <c r="ED22" s="1"/>
  <c r="BV19"/>
  <c r="AC10"/>
  <c r="DO26"/>
  <c r="DR26" s="1"/>
  <c r="BV23"/>
  <c r="AC27"/>
  <c r="BV32"/>
  <c r="AC35"/>
  <c r="DO43"/>
  <c r="BV39"/>
  <c r="AC42"/>
  <c r="AC15"/>
  <c r="AC18"/>
  <c r="AC25"/>
  <c r="AC44"/>
  <c r="AC48"/>
  <c r="AF48" s="1"/>
  <c r="AQ42"/>
  <c r="D42" i="8" s="1"/>
  <c r="AQ47" i="7"/>
  <c r="EI47" s="1"/>
  <c r="EO47" s="1"/>
  <c r="AQ35"/>
  <c r="AQ31"/>
  <c r="AQ21"/>
  <c r="AQ10"/>
  <c r="AQ9"/>
  <c r="AQ16"/>
  <c r="D50" i="8"/>
  <c r="CJ46" i="7"/>
  <c r="BJ42"/>
  <c r="BI38"/>
  <c r="CJ35"/>
  <c r="ER35" s="1"/>
  <c r="EX35" s="1"/>
  <c r="CJ32"/>
  <c r="ER32" s="1"/>
  <c r="EX32" s="1"/>
  <c r="CI10"/>
  <c r="CI12"/>
  <c r="AD12" i="8" s="1"/>
  <c r="EB40" i="7"/>
  <c r="EE40" s="1"/>
  <c r="DC44"/>
  <c r="N21"/>
  <c r="N31"/>
  <c r="N47"/>
  <c r="N12"/>
  <c r="N30"/>
  <c r="N29"/>
  <c r="DR19"/>
  <c r="DO15"/>
  <c r="AC19"/>
  <c r="DO18"/>
  <c r="DR18" s="1"/>
  <c r="AC23"/>
  <c r="DO25"/>
  <c r="DR25" s="1"/>
  <c r="AC32"/>
  <c r="DO44"/>
  <c r="BV43"/>
  <c r="BY43" s="1"/>
  <c r="AC39"/>
  <c r="AF39" s="1"/>
  <c r="DO48"/>
  <c r="AP19"/>
  <c r="CK46"/>
  <c r="CI41"/>
  <c r="CI21"/>
  <c r="CJ10"/>
  <c r="EC40"/>
  <c r="EF40" s="1"/>
  <c r="DC9"/>
  <c r="AI43"/>
  <c r="CB48"/>
  <c r="AO16"/>
  <c r="AO10"/>
  <c r="AO27"/>
  <c r="N37"/>
  <c r="DC12"/>
  <c r="AL36"/>
  <c r="AL20"/>
  <c r="AL28"/>
  <c r="AL38"/>
  <c r="AO35"/>
  <c r="AO42"/>
  <c r="CH12"/>
  <c r="BG30"/>
  <c r="CH29"/>
  <c r="CH37"/>
  <c r="EA22"/>
  <c r="EA26"/>
  <c r="EA43"/>
  <c r="AR41"/>
  <c r="AP40"/>
  <c r="C40" i="8" s="1"/>
  <c r="AP22" i="7"/>
  <c r="BI47"/>
  <c r="BI37"/>
  <c r="AI9"/>
  <c r="CB30"/>
  <c r="AI21"/>
  <c r="AI31"/>
  <c r="DU33"/>
  <c r="BG26"/>
  <c r="BG33"/>
  <c r="BG40"/>
  <c r="DX19"/>
  <c r="DX23"/>
  <c r="DX32"/>
  <c r="DX39"/>
  <c r="BV12"/>
  <c r="DO17"/>
  <c r="BV30"/>
  <c r="BY30" s="1"/>
  <c r="DO24"/>
  <c r="BV29"/>
  <c r="BY29" s="1"/>
  <c r="DO33"/>
  <c r="DR33" s="1"/>
  <c r="DO40"/>
  <c r="ED40" s="1"/>
  <c r="BG40" i="8" s="1"/>
  <c r="AQ43" i="7"/>
  <c r="AQ33"/>
  <c r="AQ26"/>
  <c r="EI26" s="1"/>
  <c r="EO26" s="1"/>
  <c r="AQ17"/>
  <c r="CI42"/>
  <c r="BI33"/>
  <c r="DU36"/>
  <c r="DU20"/>
  <c r="CB33"/>
  <c r="DR20"/>
  <c r="BV24"/>
  <c r="BV33"/>
  <c r="BV40"/>
  <c r="BY40" s="1"/>
  <c r="BV28"/>
  <c r="BY28" s="1"/>
  <c r="CJ16"/>
  <c r="EM26"/>
  <c r="CZ36"/>
  <c r="CZ20"/>
  <c r="ED20" s="1"/>
  <c r="BG20" i="8" s="1"/>
  <c r="BG19" i="7"/>
  <c r="BJ19" s="1"/>
  <c r="BG39"/>
  <c r="AS39"/>
  <c r="BJ18"/>
  <c r="BJ20"/>
  <c r="BY15"/>
  <c r="BY19"/>
  <c r="AS42"/>
  <c r="AS47"/>
  <c r="AS31"/>
  <c r="AS16"/>
  <c r="AF19"/>
  <c r="BJ9"/>
  <c r="BE49" i="8"/>
  <c r="EI40" i="7"/>
  <c r="EO40" s="1"/>
  <c r="BJ31"/>
  <c r="BG49" i="8"/>
  <c r="EE18" i="7"/>
  <c r="N43"/>
  <c r="N26"/>
  <c r="N22"/>
  <c r="BG47"/>
  <c r="BG43"/>
  <c r="BI35"/>
  <c r="BG10"/>
  <c r="BH9"/>
  <c r="BG22"/>
  <c r="BJ22" s="1"/>
  <c r="P48"/>
  <c r="O43"/>
  <c r="P44"/>
  <c r="P25"/>
  <c r="O26"/>
  <c r="P18"/>
  <c r="O22"/>
  <c r="P15"/>
  <c r="CE40"/>
  <c r="CJ39"/>
  <c r="CB39"/>
  <c r="CE44"/>
  <c r="CE31"/>
  <c r="CI28"/>
  <c r="AD29" i="8" s="1"/>
  <c r="CI29" i="7"/>
  <c r="AD28" i="8" s="1"/>
  <c r="CB24" i="7"/>
  <c r="CH30"/>
  <c r="CJ18"/>
  <c r="CE19"/>
  <c r="CJ9"/>
  <c r="CJ22"/>
  <c r="CM22" s="1"/>
  <c r="CB22"/>
  <c r="CI15"/>
  <c r="DC39"/>
  <c r="DA38"/>
  <c r="DB35"/>
  <c r="DA28"/>
  <c r="DB27"/>
  <c r="DA20"/>
  <c r="DB10"/>
  <c r="DA36"/>
  <c r="EC42"/>
  <c r="BF42" i="8" s="1"/>
  <c r="DU42" i="7"/>
  <c r="EC39"/>
  <c r="BF39" i="8" s="1"/>
  <c r="EB35" i="7"/>
  <c r="BE35" i="8" s="1"/>
  <c r="EC29" i="7"/>
  <c r="BF28" i="8" s="1"/>
  <c r="DU29" i="7"/>
  <c r="DU24"/>
  <c r="EE20"/>
  <c r="EB30"/>
  <c r="EC9"/>
  <c r="DU9"/>
  <c r="N39"/>
  <c r="N32"/>
  <c r="N23"/>
  <c r="N19"/>
  <c r="BH47"/>
  <c r="BI43"/>
  <c r="BG29"/>
  <c r="BG25"/>
  <c r="BG21"/>
  <c r="BH10"/>
  <c r="BG15"/>
  <c r="BY32"/>
  <c r="O39"/>
  <c r="P43"/>
  <c r="Q44"/>
  <c r="O32"/>
  <c r="Q25"/>
  <c r="O23"/>
  <c r="P26"/>
  <c r="Q18"/>
  <c r="O19"/>
  <c r="P22"/>
  <c r="AO44"/>
  <c r="AO29"/>
  <c r="AO30"/>
  <c r="AO12"/>
  <c r="CI35"/>
  <c r="CI32"/>
  <c r="CJ28"/>
  <c r="CJ29"/>
  <c r="ER29" s="1"/>
  <c r="EX29" s="1"/>
  <c r="CB29"/>
  <c r="CI20"/>
  <c r="CE26"/>
  <c r="CI30"/>
  <c r="CI17"/>
  <c r="CE16"/>
  <c r="CJ15"/>
  <c r="DB38"/>
  <c r="DA33"/>
  <c r="DB28"/>
  <c r="DB20"/>
  <c r="DC10"/>
  <c r="DA17"/>
  <c r="DB36"/>
  <c r="DC16"/>
  <c r="EB48"/>
  <c r="EC35"/>
  <c r="EB32"/>
  <c r="DU28"/>
  <c r="EE27"/>
  <c r="EC30"/>
  <c r="FA30" s="1"/>
  <c r="FG30" s="1"/>
  <c r="DU30"/>
  <c r="EE36"/>
  <c r="EB12"/>
  <c r="EZ12" s="1"/>
  <c r="FF12" s="1"/>
  <c r="N42"/>
  <c r="N35"/>
  <c r="N27"/>
  <c r="N10"/>
  <c r="N16"/>
  <c r="BG42"/>
  <c r="BG32"/>
  <c r="CK32" s="1"/>
  <c r="BG28"/>
  <c r="BG17"/>
  <c r="BG12"/>
  <c r="O42"/>
  <c r="P39"/>
  <c r="O35"/>
  <c r="P32"/>
  <c r="O27"/>
  <c r="P23"/>
  <c r="O10"/>
  <c r="P19"/>
  <c r="O16"/>
  <c r="AD30"/>
  <c r="AP48"/>
  <c r="AL40"/>
  <c r="AL47"/>
  <c r="AP38"/>
  <c r="AP44"/>
  <c r="AL33"/>
  <c r="AL31"/>
  <c r="AP28"/>
  <c r="AP29"/>
  <c r="AP25"/>
  <c r="EH25" s="1"/>
  <c r="EN25" s="1"/>
  <c r="AL24"/>
  <c r="AL21"/>
  <c r="AP20"/>
  <c r="AP30"/>
  <c r="AP18"/>
  <c r="EH18" s="1"/>
  <c r="EN18" s="1"/>
  <c r="AL17"/>
  <c r="AL9"/>
  <c r="AP36"/>
  <c r="EH36" s="1"/>
  <c r="EN36" s="1"/>
  <c r="AP12"/>
  <c r="AP15"/>
  <c r="EH15" s="1"/>
  <c r="EN15" s="1"/>
  <c r="CI48"/>
  <c r="CE38"/>
  <c r="CI43"/>
  <c r="CE37"/>
  <c r="CE33"/>
  <c r="CB32"/>
  <c r="CL27"/>
  <c r="CI23"/>
  <c r="CJ20"/>
  <c r="ER20" s="1"/>
  <c r="EX20" s="1"/>
  <c r="CJ30"/>
  <c r="CJ17"/>
  <c r="DA37"/>
  <c r="DB33"/>
  <c r="DA29"/>
  <c r="DB17"/>
  <c r="EC48"/>
  <c r="DU48"/>
  <c r="EB47"/>
  <c r="EB43"/>
  <c r="EC32"/>
  <c r="EB23"/>
  <c r="EZ23" s="1"/>
  <c r="FF23" s="1"/>
  <c r="EC20"/>
  <c r="FA20" s="1"/>
  <c r="FG20" s="1"/>
  <c r="EC17"/>
  <c r="FA17" s="1"/>
  <c r="FG17" s="1"/>
  <c r="DU17"/>
  <c r="EC12"/>
  <c r="DU12"/>
  <c r="N38"/>
  <c r="N28"/>
  <c r="N20"/>
  <c r="N36"/>
  <c r="BG24"/>
  <c r="BI21"/>
  <c r="BH12"/>
  <c r="P42"/>
  <c r="P35"/>
  <c r="P27"/>
  <c r="P10"/>
  <c r="P16"/>
  <c r="AD21"/>
  <c r="AQ38"/>
  <c r="D38" i="8" s="1"/>
  <c r="AI38" i="7"/>
  <c r="AQ28"/>
  <c r="EI28" s="1"/>
  <c r="EO28" s="1"/>
  <c r="AI28"/>
  <c r="AQ29"/>
  <c r="AI29"/>
  <c r="AQ20"/>
  <c r="AI20"/>
  <c r="AQ30"/>
  <c r="AI30"/>
  <c r="AQ36"/>
  <c r="AI36"/>
  <c r="AQ12"/>
  <c r="D12" i="8" s="1"/>
  <c r="AI12" i="7"/>
  <c r="D13" i="8"/>
  <c r="CJ48" i="7"/>
  <c r="CJ23"/>
  <c r="CL10"/>
  <c r="CE18"/>
  <c r="CE9"/>
  <c r="CI36"/>
  <c r="DC40"/>
  <c r="DB37"/>
  <c r="DA31"/>
  <c r="DA21"/>
  <c r="DB30"/>
  <c r="DA9"/>
  <c r="DB12"/>
  <c r="EC47"/>
  <c r="DU47"/>
  <c r="EC43"/>
  <c r="DU43"/>
  <c r="EB44"/>
  <c r="EZ44" s="1"/>
  <c r="FF44" s="1"/>
  <c r="EC23"/>
  <c r="FA23" s="1"/>
  <c r="FG23" s="1"/>
  <c r="EB10"/>
  <c r="EC36"/>
  <c r="FA36" s="1"/>
  <c r="FG36" s="1"/>
  <c r="BG27"/>
  <c r="BG36"/>
  <c r="O40"/>
  <c r="O33"/>
  <c r="O17"/>
  <c r="CI40"/>
  <c r="CI44"/>
  <c r="CI31"/>
  <c r="CJ27"/>
  <c r="ER27" s="1"/>
  <c r="EX27" s="1"/>
  <c r="CJ36"/>
  <c r="CB12"/>
  <c r="DB47"/>
  <c r="DB31"/>
  <c r="DA25"/>
  <c r="DB21"/>
  <c r="DA18"/>
  <c r="DB9"/>
  <c r="EC44"/>
  <c r="FA44" s="1"/>
  <c r="FG44" s="1"/>
  <c r="DU44"/>
  <c r="EF31"/>
  <c r="EC10"/>
  <c r="EB19"/>
  <c r="EC16"/>
  <c r="BF16" i="8" s="1"/>
  <c r="P40" i="7"/>
  <c r="P33"/>
  <c r="P17"/>
  <c r="CE35"/>
  <c r="CJ44"/>
  <c r="CJ31"/>
  <c r="CM21"/>
  <c r="CE20"/>
  <c r="CI26"/>
  <c r="CJ19"/>
  <c r="CB19"/>
  <c r="DB44"/>
  <c r="DB25"/>
  <c r="DA26"/>
  <c r="DB18"/>
  <c r="EF37"/>
  <c r="EF21"/>
  <c r="EC19"/>
  <c r="BG48"/>
  <c r="BG23"/>
  <c r="O47"/>
  <c r="Q33"/>
  <c r="O31"/>
  <c r="O21"/>
  <c r="O9"/>
  <c r="AD39"/>
  <c r="AD32"/>
  <c r="AL48"/>
  <c r="AL44"/>
  <c r="AL25"/>
  <c r="AL18"/>
  <c r="AL15"/>
  <c r="CI38"/>
  <c r="CI37"/>
  <c r="CM37"/>
  <c r="CI33"/>
  <c r="CI25"/>
  <c r="CJ26"/>
  <c r="ER26" s="1"/>
  <c r="EX26" s="1"/>
  <c r="CB16"/>
  <c r="DA39"/>
  <c r="DB43"/>
  <c r="DB26"/>
  <c r="DC18"/>
  <c r="DC15"/>
  <c r="EE39"/>
  <c r="EB38"/>
  <c r="EC25"/>
  <c r="FA25" s="1"/>
  <c r="FG25" s="1"/>
  <c r="EC26"/>
  <c r="DU26"/>
  <c r="EB15"/>
  <c r="EZ15" s="1"/>
  <c r="FF15" s="1"/>
  <c r="P47"/>
  <c r="P31"/>
  <c r="P21"/>
  <c r="P9"/>
  <c r="AD27"/>
  <c r="CI39"/>
  <c r="AD39" i="8" s="1"/>
  <c r="CL29" i="7"/>
  <c r="CJ25"/>
  <c r="CI18"/>
  <c r="CI22"/>
  <c r="DB32"/>
  <c r="DA27"/>
  <c r="DB19"/>
  <c r="DC22"/>
  <c r="EC38"/>
  <c r="EC33"/>
  <c r="EC18"/>
  <c r="FA18" s="1"/>
  <c r="EC15"/>
  <c r="FA15" s="1"/>
  <c r="FG15" s="1"/>
  <c r="FE26"/>
  <c r="FE51" s="1"/>
  <c r="ER37"/>
  <c r="EX37" s="1"/>
  <c r="CZ28"/>
  <c r="EI25"/>
  <c r="EO25" s="1"/>
  <c r="EI44"/>
  <c r="EO44" s="1"/>
  <c r="FA37"/>
  <c r="FG37" s="1"/>
  <c r="EH17"/>
  <c r="EN17" s="1"/>
  <c r="EI42"/>
  <c r="EO42" s="1"/>
  <c r="FA31"/>
  <c r="FG31" s="1"/>
  <c r="CZ24"/>
  <c r="CZ16"/>
  <c r="ED16" s="1"/>
  <c r="BG16" i="8" s="1"/>
  <c r="CZ29" i="7"/>
  <c r="CZ37"/>
  <c r="CZ35"/>
  <c r="DC35" s="1"/>
  <c r="CZ27"/>
  <c r="DC27" s="1"/>
  <c r="CZ31"/>
  <c r="CZ43"/>
  <c r="DC43" s="1"/>
  <c r="CZ17"/>
  <c r="EZ20"/>
  <c r="FF20" s="1"/>
  <c r="CZ21"/>
  <c r="EQ20"/>
  <c r="EW20" s="1"/>
  <c r="EQ32"/>
  <c r="EW32" s="1"/>
  <c r="EI9"/>
  <c r="EI23"/>
  <c r="EO23" s="1"/>
  <c r="EH16"/>
  <c r="EN16" s="1"/>
  <c r="EI18"/>
  <c r="EO18" s="1"/>
  <c r="EQ16"/>
  <c r="EW16" s="1"/>
  <c r="FF18"/>
  <c r="AV1"/>
  <c r="BK1" s="1"/>
  <c r="BZ1" s="1"/>
  <c r="CO1"/>
  <c r="DD1" s="1"/>
  <c r="DS1" s="1"/>
  <c r="ER12"/>
  <c r="EX12" s="1"/>
  <c r="EZ36"/>
  <c r="FF36" s="1"/>
  <c r="EH31"/>
  <c r="EN31" s="1"/>
  <c r="CZ26"/>
  <c r="DC26" s="1"/>
  <c r="EI33"/>
  <c r="EO33" s="1"/>
  <c r="EZ37"/>
  <c r="FF37" s="1"/>
  <c r="EI43"/>
  <c r="EO43" s="1"/>
  <c r="EI15"/>
  <c r="EO15" s="1"/>
  <c r="EZ17"/>
  <c r="FF17" s="1"/>
  <c r="EH29"/>
  <c r="EN29" s="1"/>
  <c r="EH27"/>
  <c r="EN27" s="1"/>
  <c r="ER21"/>
  <c r="EX21" s="1"/>
  <c r="CZ23"/>
  <c r="EI32"/>
  <c r="EO32" s="1"/>
  <c r="CZ47"/>
  <c r="DC47" s="1"/>
  <c r="CZ38"/>
  <c r="EH47"/>
  <c r="EN47" s="1"/>
  <c r="CZ42"/>
  <c r="ED42" s="1"/>
  <c r="BG42" i="8" s="1"/>
  <c r="EH32" i="7"/>
  <c r="EN32" s="1"/>
  <c r="CZ48"/>
  <c r="EI48"/>
  <c r="EO48" s="1"/>
  <c r="ER24"/>
  <c r="EX24" s="1"/>
  <c r="EG41" l="1"/>
  <c r="AR33"/>
  <c r="E33" i="8" s="1"/>
  <c r="AF26" i="7"/>
  <c r="EF41"/>
  <c r="FA28"/>
  <c r="FG28" s="1"/>
  <c r="DC19"/>
  <c r="EH39"/>
  <c r="EN39" s="1"/>
  <c r="AF40"/>
  <c r="D25" i="8"/>
  <c r="Y25" s="1"/>
  <c r="AS9" i="7"/>
  <c r="EI24"/>
  <c r="EO24" s="1"/>
  <c r="FA24"/>
  <c r="FG24" s="1"/>
  <c r="EZ31"/>
  <c r="FF31" s="1"/>
  <c r="ER38"/>
  <c r="EX38" s="1"/>
  <c r="EF28"/>
  <c r="AS27"/>
  <c r="CK38"/>
  <c r="AF38" i="8" s="1"/>
  <c r="BH51" i="7"/>
  <c r="EQ37"/>
  <c r="Q22"/>
  <c r="AR28"/>
  <c r="E29" i="8" s="1"/>
  <c r="Q42" i="7"/>
  <c r="Q12"/>
  <c r="AR24"/>
  <c r="E24" i="8" s="1"/>
  <c r="T24" s="1"/>
  <c r="Q39" i="7"/>
  <c r="Q29"/>
  <c r="Q32"/>
  <c r="EZ10"/>
  <c r="CZ51"/>
  <c r="AP51"/>
  <c r="EF9"/>
  <c r="EC51"/>
  <c r="EF51" s="1"/>
  <c r="AD10" i="8"/>
  <c r="BY10" i="7"/>
  <c r="ED9"/>
  <c r="BG9" i="8" s="1"/>
  <c r="DO51" i="7"/>
  <c r="DR51" s="1"/>
  <c r="DR10"/>
  <c r="AQ51"/>
  <c r="DU51"/>
  <c r="BG51"/>
  <c r="AL51"/>
  <c r="CJ51"/>
  <c r="CM51" s="1"/>
  <c r="AC51"/>
  <c r="CH51"/>
  <c r="EA51"/>
  <c r="EN9"/>
  <c r="ER10"/>
  <c r="BV51"/>
  <c r="BY51" s="1"/>
  <c r="CB51"/>
  <c r="FA10"/>
  <c r="AF10"/>
  <c r="AD9" i="8"/>
  <c r="CI51" i="7"/>
  <c r="AI51"/>
  <c r="EM51"/>
  <c r="C10" i="8"/>
  <c r="FF9" i="7"/>
  <c r="N51"/>
  <c r="DX51"/>
  <c r="AO51"/>
  <c r="EO9"/>
  <c r="Q10"/>
  <c r="CE51"/>
  <c r="EB51"/>
  <c r="EE51" s="1"/>
  <c r="DR43"/>
  <c r="BJ44"/>
  <c r="EF46"/>
  <c r="FB46"/>
  <c r="FH46" s="1"/>
  <c r="EZ46"/>
  <c r="FF46" s="1"/>
  <c r="EI22"/>
  <c r="EO22" s="1"/>
  <c r="EZ33"/>
  <c r="FF33" s="1"/>
  <c r="AT42"/>
  <c r="DC36"/>
  <c r="EE31"/>
  <c r="AT40"/>
  <c r="AA39" i="8"/>
  <c r="BW46"/>
  <c r="CK18" i="7"/>
  <c r="CM12"/>
  <c r="CK20"/>
  <c r="CN20" s="1"/>
  <c r="BU46" i="8"/>
  <c r="BE37"/>
  <c r="CL12" i="7"/>
  <c r="AR36"/>
  <c r="E36" i="8" s="1"/>
  <c r="DR29" i="7"/>
  <c r="AS32"/>
  <c r="AR18"/>
  <c r="E18" i="8" s="1"/>
  <c r="T18" s="1"/>
  <c r="BJ35" i="7"/>
  <c r="FA46"/>
  <c r="FG46" s="1"/>
  <c r="AR44"/>
  <c r="E44" i="8" s="1"/>
  <c r="T44" s="1"/>
  <c r="AT39" i="7"/>
  <c r="R39" i="8"/>
  <c r="FA16" i="7"/>
  <c r="FG16" s="1"/>
  <c r="CM40"/>
  <c r="DC30"/>
  <c r="AR37"/>
  <c r="E37" i="8" s="1"/>
  <c r="EE35" i="7"/>
  <c r="AS26"/>
  <c r="BY27"/>
  <c r="BY25"/>
  <c r="BY38"/>
  <c r="AF25"/>
  <c r="AR16"/>
  <c r="E16" i="8" s="1"/>
  <c r="Q48" i="7"/>
  <c r="AT22"/>
  <c r="BY17"/>
  <c r="AS46"/>
  <c r="AS35"/>
  <c r="DC33"/>
  <c r="AR40"/>
  <c r="E40" i="8" s="1"/>
  <c r="Z40" s="1"/>
  <c r="CM38" i="7"/>
  <c r="Q40"/>
  <c r="ED12"/>
  <c r="BG12" i="8" s="1"/>
  <c r="BJ26" i="7"/>
  <c r="ED31"/>
  <c r="EG31" s="1"/>
  <c r="AS10"/>
  <c r="EE29"/>
  <c r="BT45" i="8"/>
  <c r="Q21" i="7"/>
  <c r="AT38" i="8"/>
  <c r="EH35" i="7"/>
  <c r="EN35" s="1"/>
  <c r="ED28"/>
  <c r="FB28" s="1"/>
  <c r="FH28" s="1"/>
  <c r="EH10"/>
  <c r="AZ38" i="8"/>
  <c r="AE14"/>
  <c r="BZ36"/>
  <c r="CD37"/>
  <c r="CA37"/>
  <c r="BX37"/>
  <c r="FA29" i="7"/>
  <c r="FG29" s="1"/>
  <c r="EF29"/>
  <c r="AR27"/>
  <c r="E27" i="8" s="1"/>
  <c r="CK31" i="7"/>
  <c r="AF31" i="8" s="1"/>
  <c r="BA31" s="1"/>
  <c r="AR25" i="7"/>
  <c r="AU25" s="1"/>
  <c r="CK44"/>
  <c r="ES44" s="1"/>
  <c r="EY44" s="1"/>
  <c r="X39" i="8"/>
  <c r="BX46"/>
  <c r="AW38"/>
  <c r="ER40" i="7"/>
  <c r="EX40" s="1"/>
  <c r="EI39"/>
  <c r="EO39" s="1"/>
  <c r="ED30"/>
  <c r="BG30" i="8" s="1"/>
  <c r="C46"/>
  <c r="AR29" i="7"/>
  <c r="E28" i="8" s="1"/>
  <c r="AC28" s="1"/>
  <c r="CK35" i="7"/>
  <c r="ES35" s="1"/>
  <c r="EY35" s="1"/>
  <c r="DR21"/>
  <c r="Q30"/>
  <c r="DR28"/>
  <c r="BY31"/>
  <c r="EJ41"/>
  <c r="EP41" s="1"/>
  <c r="E41" i="8"/>
  <c r="BZ45"/>
  <c r="EH26" i="7"/>
  <c r="EN26" s="1"/>
  <c r="BJ38"/>
  <c r="BE14" i="8"/>
  <c r="Q43" i="7"/>
  <c r="AF9"/>
  <c r="CN42"/>
  <c r="EG42"/>
  <c r="EG16"/>
  <c r="AD14" i="8"/>
  <c r="C9"/>
  <c r="CN16" i="7"/>
  <c r="BW36" i="8"/>
  <c r="U24"/>
  <c r="R24"/>
  <c r="X24"/>
  <c r="AY24"/>
  <c r="AV24"/>
  <c r="AS24"/>
  <c r="V24"/>
  <c r="S24"/>
  <c r="AB24"/>
  <c r="Y24"/>
  <c r="BZ24"/>
  <c r="BW24"/>
  <c r="BT24"/>
  <c r="AZ24"/>
  <c r="AW24"/>
  <c r="AT24"/>
  <c r="BC24"/>
  <c r="CA24"/>
  <c r="BX24"/>
  <c r="BU24"/>
  <c r="DR24" i="7"/>
  <c r="BY24"/>
  <c r="CC20" i="8"/>
  <c r="AR15" i="7"/>
  <c r="E15" i="8" s="1"/>
  <c r="FA42" i="7"/>
  <c r="FG42" s="1"/>
  <c r="EE28"/>
  <c r="Q15"/>
  <c r="BG41" i="8"/>
  <c r="EZ26" i="7"/>
  <c r="FF26" s="1"/>
  <c r="EZ25"/>
  <c r="FF25" s="1"/>
  <c r="EG46"/>
  <c r="EE17"/>
  <c r="BE26" i="8"/>
  <c r="EE22" i="7"/>
  <c r="DC25"/>
  <c r="Q24"/>
  <c r="CK42"/>
  <c r="ES42" s="1"/>
  <c r="EY42" s="1"/>
  <c r="AF27"/>
  <c r="DR15"/>
  <c r="EF22"/>
  <c r="EE25"/>
  <c r="DR38"/>
  <c r="EZ28"/>
  <c r="FF28" s="1"/>
  <c r="AR20"/>
  <c r="AU20" s="1"/>
  <c r="Q31"/>
  <c r="BJ37"/>
  <c r="AF15"/>
  <c r="AS21"/>
  <c r="BF22" i="8"/>
  <c r="EZ24" i="7"/>
  <c r="FF24" s="1"/>
  <c r="ES38"/>
  <c r="EY38" s="1"/>
  <c r="Q17"/>
  <c r="CK37"/>
  <c r="AF18"/>
  <c r="BE22" i="8"/>
  <c r="AR17" i="7"/>
  <c r="E17" i="8" s="1"/>
  <c r="CK23" i="7"/>
  <c r="AF23" i="8" s="1"/>
  <c r="BA23" s="1"/>
  <c r="Q27" i="7"/>
  <c r="DR30"/>
  <c r="EE33"/>
  <c r="AF20"/>
  <c r="CK12"/>
  <c r="AF12" i="8" s="1"/>
  <c r="AF32" i="7"/>
  <c r="CK16"/>
  <c r="AF16" i="8" s="1"/>
  <c r="S40"/>
  <c r="W46"/>
  <c r="BC12"/>
  <c r="BZ20"/>
  <c r="AW37"/>
  <c r="T46"/>
  <c r="BC37"/>
  <c r="Q23" i="7"/>
  <c r="Q26"/>
  <c r="ED15"/>
  <c r="FB15" s="1"/>
  <c r="FH15" s="1"/>
  <c r="DR31"/>
  <c r="AT12" i="8"/>
  <c r="V40"/>
  <c r="AZ12"/>
  <c r="AT37"/>
  <c r="S22"/>
  <c r="AS40" i="7"/>
  <c r="V22" i="8"/>
  <c r="Q16" i="7"/>
  <c r="BY12"/>
  <c r="AW12" i="8"/>
  <c r="AZ37"/>
  <c r="ED10" i="7"/>
  <c r="CK19"/>
  <c r="AF19" i="8" s="1"/>
  <c r="Y22"/>
  <c r="Z46"/>
  <c r="BT20"/>
  <c r="BJ40" i="7"/>
  <c r="AF28"/>
  <c r="BY48"/>
  <c r="EE21"/>
  <c r="ED39"/>
  <c r="BG39" i="8" s="1"/>
  <c r="BY21" i="7"/>
  <c r="BY37"/>
  <c r="BW20" i="8"/>
  <c r="DR17" i="7"/>
  <c r="Y45" i="8"/>
  <c r="AF29" i="7"/>
  <c r="CN38"/>
  <c r="S45" i="8"/>
  <c r="ED19" i="7"/>
  <c r="BG19" i="8" s="1"/>
  <c r="AS50"/>
  <c r="AY47"/>
  <c r="AV47"/>
  <c r="AS19"/>
  <c r="BW35"/>
  <c r="BT35"/>
  <c r="CC35"/>
  <c r="BZ35"/>
  <c r="AY29"/>
  <c r="AS29"/>
  <c r="AV29"/>
  <c r="BB29"/>
  <c r="ED44" i="7"/>
  <c r="FB44" s="1"/>
  <c r="FH44" s="1"/>
  <c r="S48" i="8"/>
  <c r="BT50"/>
  <c r="AA31"/>
  <c r="X31"/>
  <c r="R31"/>
  <c r="U31"/>
  <c r="BU29"/>
  <c r="CD29"/>
  <c r="CA29"/>
  <c r="BX29"/>
  <c r="S50"/>
  <c r="S14"/>
  <c r="Y14"/>
  <c r="V14"/>
  <c r="AB40"/>
  <c r="BZ31"/>
  <c r="BW31"/>
  <c r="BT31"/>
  <c r="CC31"/>
  <c r="R14"/>
  <c r="X14"/>
  <c r="BU21"/>
  <c r="CD21"/>
  <c r="CA21"/>
  <c r="BX21"/>
  <c r="BU28"/>
  <c r="CD28"/>
  <c r="CA28"/>
  <c r="BX28"/>
  <c r="AS28"/>
  <c r="BB28"/>
  <c r="AY28"/>
  <c r="AV28"/>
  <c r="T50"/>
  <c r="BW28"/>
  <c r="BT28"/>
  <c r="CC28"/>
  <c r="BZ28"/>
  <c r="S44"/>
  <c r="BX27"/>
  <c r="BU27"/>
  <c r="CD27"/>
  <c r="CA27"/>
  <c r="AT50"/>
  <c r="R50"/>
  <c r="U27"/>
  <c r="R27"/>
  <c r="AA27"/>
  <c r="X27"/>
  <c r="CE40"/>
  <c r="S18"/>
  <c r="CC17"/>
  <c r="CA31"/>
  <c r="BX31"/>
  <c r="BU31"/>
  <c r="CD31"/>
  <c r="AA40"/>
  <c r="BC40"/>
  <c r="X32"/>
  <c r="U32"/>
  <c r="R32"/>
  <c r="BT21"/>
  <c r="CC21"/>
  <c r="BZ21"/>
  <c r="BW21"/>
  <c r="X21"/>
  <c r="R21"/>
  <c r="U21"/>
  <c r="AA21"/>
  <c r="X47"/>
  <c r="U47"/>
  <c r="BT29"/>
  <c r="CC29"/>
  <c r="BZ29"/>
  <c r="BW29"/>
  <c r="AZ21"/>
  <c r="AW21"/>
  <c r="AT21"/>
  <c r="BC21"/>
  <c r="AZ33"/>
  <c r="AW33"/>
  <c r="AT33"/>
  <c r="U43"/>
  <c r="R43"/>
  <c r="AA43"/>
  <c r="X43"/>
  <c r="U23"/>
  <c r="R23"/>
  <c r="X23"/>
  <c r="BT33"/>
  <c r="BZ33"/>
  <c r="BW33"/>
  <c r="V15"/>
  <c r="AB15"/>
  <c r="S15"/>
  <c r="Y15"/>
  <c r="AD27"/>
  <c r="EQ27" i="7"/>
  <c r="EW27" s="1"/>
  <c r="BE27" i="8"/>
  <c r="EZ27" i="7"/>
  <c r="FF27" s="1"/>
  <c r="X35" i="8"/>
  <c r="U35"/>
  <c r="R35"/>
  <c r="AA35"/>
  <c r="BV50"/>
  <c r="EF24" i="7"/>
  <c r="EE24"/>
  <c r="DC24"/>
  <c r="CM24"/>
  <c r="CL24"/>
  <c r="BJ24"/>
  <c r="AT24"/>
  <c r="AS24"/>
  <c r="AU24"/>
  <c r="ED32"/>
  <c r="BG32" i="8" s="1"/>
  <c r="EF47" i="7"/>
  <c r="BF47" i="8"/>
  <c r="AD46"/>
  <c r="EQ46" i="7"/>
  <c r="EW46" s="1"/>
  <c r="CL25"/>
  <c r="AD25" i="8"/>
  <c r="EQ25" i="7"/>
  <c r="EF19"/>
  <c r="BF19" i="8"/>
  <c r="EQ26" i="7"/>
  <c r="EW26" s="1"/>
  <c r="AD26" i="8"/>
  <c r="CL31" i="7"/>
  <c r="AD31" i="8"/>
  <c r="AT36" i="7"/>
  <c r="D36" i="8"/>
  <c r="AT28" i="7"/>
  <c r="D29" i="8"/>
  <c r="EE43" i="7"/>
  <c r="BE43" i="8"/>
  <c r="C13"/>
  <c r="AS30" i="7"/>
  <c r="C30" i="8"/>
  <c r="D49"/>
  <c r="CL20" i="7"/>
  <c r="AD20" i="8"/>
  <c r="AF13"/>
  <c r="BF49"/>
  <c r="BV40"/>
  <c r="CB40"/>
  <c r="BY40"/>
  <c r="FA40" i="7"/>
  <c r="FG40" s="1"/>
  <c r="BF40" i="8"/>
  <c r="AT31" i="7"/>
  <c r="D31" i="8"/>
  <c r="EH33" i="7"/>
  <c r="EN33" s="1"/>
  <c r="C33" i="8"/>
  <c r="BY30"/>
  <c r="AT19" i="7"/>
  <c r="D19" i="8"/>
  <c r="BW17"/>
  <c r="BT17"/>
  <c r="BZ17"/>
  <c r="FA39" i="7"/>
  <c r="FG39" s="1"/>
  <c r="AR12"/>
  <c r="AU12" s="1"/>
  <c r="CM33"/>
  <c r="CM25"/>
  <c r="ER25"/>
  <c r="EX25" s="1"/>
  <c r="AE25" i="8"/>
  <c r="CL33" i="7"/>
  <c r="AD33" i="8"/>
  <c r="CM23" i="7"/>
  <c r="AE23" i="8"/>
  <c r="AS20" i="7"/>
  <c r="C20" i="8"/>
  <c r="EF33" i="7"/>
  <c r="BF33" i="8"/>
  <c r="CL22" i="7"/>
  <c r="EQ22"/>
  <c r="EW22" s="1"/>
  <c r="AD22" i="8"/>
  <c r="CM26" i="7"/>
  <c r="AE26" i="8"/>
  <c r="ER19" i="7"/>
  <c r="EX19" s="1"/>
  <c r="AE19" i="8"/>
  <c r="AD45"/>
  <c r="EF43" i="7"/>
  <c r="BF43" i="8"/>
  <c r="EF32" i="7"/>
  <c r="BF32" i="8"/>
  <c r="CL23" i="7"/>
  <c r="AD23" i="8"/>
  <c r="CL48" i="7"/>
  <c r="AD48" i="8"/>
  <c r="EE48" i="7"/>
  <c r="BE48" i="8"/>
  <c r="CL15" i="7"/>
  <c r="EQ15"/>
  <c r="EW15" s="1"/>
  <c r="AD15" i="8"/>
  <c r="BV49"/>
  <c r="BY49"/>
  <c r="CB49"/>
  <c r="CN37" i="7"/>
  <c r="AF37" i="8"/>
  <c r="AT43" i="7"/>
  <c r="D43" i="8"/>
  <c r="CM35" i="7"/>
  <c r="AE35" i="8"/>
  <c r="AT21" i="7"/>
  <c r="D21" i="8"/>
  <c r="C45"/>
  <c r="AT27" i="7"/>
  <c r="D27" i="8"/>
  <c r="BT37"/>
  <c r="BZ37"/>
  <c r="EQ28" i="7"/>
  <c r="EW28" s="1"/>
  <c r="ER33"/>
  <c r="EX33" s="1"/>
  <c r="CK40"/>
  <c r="D46" i="8"/>
  <c r="EI46" i="7"/>
  <c r="EO46" s="1"/>
  <c r="CM27"/>
  <c r="AE27" i="8"/>
  <c r="V12"/>
  <c r="S12"/>
  <c r="AB12"/>
  <c r="Y12"/>
  <c r="AT29" i="7"/>
  <c r="D28" i="8"/>
  <c r="EE23" i="7"/>
  <c r="BE23" i="8"/>
  <c r="CM20" i="7"/>
  <c r="AE20" i="8"/>
  <c r="AS28" i="7"/>
  <c r="C29" i="8"/>
  <c r="AS48" i="7"/>
  <c r="C48" i="8"/>
  <c r="AU27" i="7"/>
  <c r="EF35"/>
  <c r="BF35" i="8"/>
  <c r="CL30" i="7"/>
  <c r="AD30" i="8"/>
  <c r="AU15" i="7"/>
  <c r="AT33"/>
  <c r="D33" i="8"/>
  <c r="CM32" i="7"/>
  <c r="AE32" i="8"/>
  <c r="AT10" i="7"/>
  <c r="D10" i="8"/>
  <c r="AE42"/>
  <c r="ER42" i="7"/>
  <c r="EX42" s="1"/>
  <c r="CM41"/>
  <c r="AE41" i="8"/>
  <c r="ER41" i="7"/>
  <c r="EX41" s="1"/>
  <c r="EH43"/>
  <c r="EN43" s="1"/>
  <c r="AS43"/>
  <c r="BT46" i="8"/>
  <c r="EE47" i="7"/>
  <c r="BE47" i="8"/>
  <c r="T49"/>
  <c r="Z49"/>
  <c r="W49"/>
  <c r="ER22" i="7"/>
  <c r="EX22" s="1"/>
  <c r="AE22" i="8"/>
  <c r="AS22" i="7"/>
  <c r="C22" i="8"/>
  <c r="CM10" i="7"/>
  <c r="AE10" i="8"/>
  <c r="CN41" i="7"/>
  <c r="AF41" i="8"/>
  <c r="ES41" i="7"/>
  <c r="EY41" s="1"/>
  <c r="AD49" i="8"/>
  <c r="CL38" i="7"/>
  <c r="AD38" i="8"/>
  <c r="CM44" i="7"/>
  <c r="AE44" i="8"/>
  <c r="EE19" i="7"/>
  <c r="BE19" i="8"/>
  <c r="CM36" i="7"/>
  <c r="AE36" i="8"/>
  <c r="EE44" i="7"/>
  <c r="BE44" i="8"/>
  <c r="EQ36" i="7"/>
  <c r="EW36" s="1"/>
  <c r="AD36" i="8"/>
  <c r="EF20" i="7"/>
  <c r="BF20" i="8"/>
  <c r="CM30" i="7"/>
  <c r="AE30" i="8"/>
  <c r="AS29" i="7"/>
  <c r="C28" i="8"/>
  <c r="EZ32" i="7"/>
  <c r="FF32" s="1"/>
  <c r="BE32" i="8"/>
  <c r="CL35" i="7"/>
  <c r="AD35" i="8"/>
  <c r="AU33" i="7"/>
  <c r="ER16"/>
  <c r="EX16" s="1"/>
  <c r="AE16" i="8"/>
  <c r="AS19" i="7"/>
  <c r="C19" i="8"/>
  <c r="U26"/>
  <c r="R26"/>
  <c r="X26"/>
  <c r="BT25"/>
  <c r="BZ25"/>
  <c r="BW25"/>
  <c r="E14"/>
  <c r="EF36" i="7"/>
  <c r="BF36" i="8"/>
  <c r="ES32" i="7"/>
  <c r="EY32" s="1"/>
  <c r="AF32" i="8"/>
  <c r="AT23" i="7"/>
  <c r="D23" i="8"/>
  <c r="AY39"/>
  <c r="AV39"/>
  <c r="AS39"/>
  <c r="BB39"/>
  <c r="EE38" i="7"/>
  <c r="BE38" i="8"/>
  <c r="CM31" i="7"/>
  <c r="AE31" i="8"/>
  <c r="V13"/>
  <c r="S13"/>
  <c r="Y13"/>
  <c r="AT20" i="7"/>
  <c r="D20" i="8"/>
  <c r="Y38"/>
  <c r="S38"/>
  <c r="V38"/>
  <c r="EJ28" i="7"/>
  <c r="EP28" s="1"/>
  <c r="EF17"/>
  <c r="BF17" i="8"/>
  <c r="CL43" i="7"/>
  <c r="AD43" i="8"/>
  <c r="AS36" i="7"/>
  <c r="C36" i="8"/>
  <c r="AS25" i="7"/>
  <c r="C25" i="8"/>
  <c r="CL32" i="7"/>
  <c r="AD32" i="8"/>
  <c r="BE13"/>
  <c r="BZ49"/>
  <c r="BW49"/>
  <c r="BT49"/>
  <c r="AT26" i="7"/>
  <c r="D26" i="8"/>
  <c r="CN46" i="7"/>
  <c r="AF46" i="8"/>
  <c r="ES46" i="7"/>
  <c r="EY46" s="1"/>
  <c r="AV12" i="8"/>
  <c r="AS12"/>
  <c r="BB12"/>
  <c r="AY12"/>
  <c r="AT16" i="7"/>
  <c r="D16" i="8"/>
  <c r="AE49"/>
  <c r="BV13"/>
  <c r="CB13"/>
  <c r="BY13"/>
  <c r="EI41" i="7"/>
  <c r="EO41" s="1"/>
  <c r="D41" i="8"/>
  <c r="AS41" i="7"/>
  <c r="C41" i="8"/>
  <c r="BZ39"/>
  <c r="BW39"/>
  <c r="BT39"/>
  <c r="CC39"/>
  <c r="BU41"/>
  <c r="BX41"/>
  <c r="CA41"/>
  <c r="AR21" i="7"/>
  <c r="E21" i="8" s="1"/>
  <c r="CL9" i="7"/>
  <c r="FA38"/>
  <c r="FG38" s="1"/>
  <c r="BF38" i="8"/>
  <c r="CL44" i="7"/>
  <c r="AD44" i="8"/>
  <c r="CA39"/>
  <c r="BX39"/>
  <c r="BU39"/>
  <c r="CD39"/>
  <c r="AT35" i="7"/>
  <c r="D35" i="8"/>
  <c r="BX13"/>
  <c r="BU13"/>
  <c r="CA13"/>
  <c r="EF25" i="7"/>
  <c r="BF25" i="8"/>
  <c r="CL37" i="7"/>
  <c r="AD37" i="8"/>
  <c r="BF45"/>
  <c r="AE45"/>
  <c r="BF14"/>
  <c r="EF23" i="7"/>
  <c r="BF23" i="8"/>
  <c r="FA48" i="7"/>
  <c r="BF48" i="8"/>
  <c r="AS12" i="7"/>
  <c r="C12" i="8"/>
  <c r="AS38" i="7"/>
  <c r="C38" i="8"/>
  <c r="CM15" i="7"/>
  <c r="ER15"/>
  <c r="EX15" s="1"/>
  <c r="AE15" i="8"/>
  <c r="CM28" i="7"/>
  <c r="AE29" i="8"/>
  <c r="C49"/>
  <c r="AU41" i="7"/>
  <c r="CL41"/>
  <c r="AD41" i="8"/>
  <c r="EQ41" i="7"/>
  <c r="EW41" s="1"/>
  <c r="EZ40"/>
  <c r="FF40" s="1"/>
  <c r="BE40" i="8"/>
  <c r="AW40"/>
  <c r="AT40"/>
  <c r="AZ40"/>
  <c r="S39"/>
  <c r="AB39"/>
  <c r="Y39"/>
  <c r="V39"/>
  <c r="BT41"/>
  <c r="BW41"/>
  <c r="BZ41"/>
  <c r="FA47" i="7"/>
  <c r="FG47" s="1"/>
  <c r="ER23"/>
  <c r="EX23" s="1"/>
  <c r="CL28"/>
  <c r="BY9"/>
  <c r="EQ9"/>
  <c r="BF50" i="8"/>
  <c r="AS44" i="7"/>
  <c r="C44" i="8"/>
  <c r="BG29"/>
  <c r="EF26" i="7"/>
  <c r="BF26" i="8"/>
  <c r="EF44" i="7"/>
  <c r="BF44" i="8"/>
  <c r="CL40" i="7"/>
  <c r="AD40" i="8"/>
  <c r="CM48" i="7"/>
  <c r="AE48" i="8"/>
  <c r="AT30" i="7"/>
  <c r="D30" i="8"/>
  <c r="D37"/>
  <c r="FA12" i="7"/>
  <c r="FG12" s="1"/>
  <c r="BF12" i="8"/>
  <c r="AE13"/>
  <c r="AS15" i="7"/>
  <c r="C15" i="8"/>
  <c r="C37"/>
  <c r="EF30" i="7"/>
  <c r="BF30" i="8"/>
  <c r="AD13"/>
  <c r="CM29" i="7"/>
  <c r="AE28" i="8"/>
  <c r="EE30" i="7"/>
  <c r="BE30" i="8"/>
  <c r="AF14"/>
  <c r="CN44" i="7"/>
  <c r="AF44" i="8"/>
  <c r="BV20"/>
  <c r="BY20"/>
  <c r="CE20"/>
  <c r="CB20"/>
  <c r="AD42"/>
  <c r="EQ42" i="7"/>
  <c r="EW42" s="1"/>
  <c r="X40" i="8"/>
  <c r="U40"/>
  <c r="R40"/>
  <c r="CL21" i="7"/>
  <c r="AD21" i="8"/>
  <c r="CM46" i="7"/>
  <c r="AE46" i="8"/>
  <c r="ER46" i="7"/>
  <c r="EX46" s="1"/>
  <c r="AT47"/>
  <c r="D47" i="8"/>
  <c r="CM43" i="7"/>
  <c r="AE43" i="8"/>
  <c r="AT32" i="7"/>
  <c r="D32" i="8"/>
  <c r="ER47" i="7"/>
  <c r="EX47" s="1"/>
  <c r="AE47" i="8"/>
  <c r="BV46"/>
  <c r="BY46"/>
  <c r="AT46" i="7"/>
  <c r="CL46"/>
  <c r="AU40"/>
  <c r="CM17"/>
  <c r="AE17" i="8"/>
  <c r="CL17" i="7"/>
  <c r="AD17" i="8"/>
  <c r="AT17" i="7"/>
  <c r="D17" i="8"/>
  <c r="AS17" i="7"/>
  <c r="C17" i="8"/>
  <c r="BF9"/>
  <c r="FA9" i="7"/>
  <c r="FB9"/>
  <c r="CK9"/>
  <c r="CM9"/>
  <c r="ER9"/>
  <c r="AE9" i="8"/>
  <c r="AR9" i="7"/>
  <c r="AT9"/>
  <c r="D9" i="8"/>
  <c r="BG22"/>
  <c r="FB22" i="7"/>
  <c r="FH22" s="1"/>
  <c r="FB39"/>
  <c r="FH39" s="1"/>
  <c r="EG39"/>
  <c r="EF39"/>
  <c r="CM39"/>
  <c r="AE39" i="8"/>
  <c r="EF15" i="7"/>
  <c r="BF15" i="8"/>
  <c r="EE15" i="7"/>
  <c r="BE15" i="8"/>
  <c r="EG15" i="7"/>
  <c r="BG15" i="8"/>
  <c r="EE10" i="7"/>
  <c r="BE10" i="8"/>
  <c r="EF10" i="7"/>
  <c r="BF10" i="8"/>
  <c r="EF18" i="7"/>
  <c r="BF18" i="8"/>
  <c r="CM18" i="7"/>
  <c r="AE18" i="8"/>
  <c r="CL18" i="7"/>
  <c r="AD18" i="8"/>
  <c r="CN18" i="7"/>
  <c r="AF18" i="8"/>
  <c r="AS18" i="7"/>
  <c r="C18" i="8"/>
  <c r="FB12" i="7"/>
  <c r="FH12" s="1"/>
  <c r="EE12"/>
  <c r="BE12" i="8"/>
  <c r="EG40" i="7"/>
  <c r="FB40"/>
  <c r="FH40" s="1"/>
  <c r="AR19"/>
  <c r="E19" i="8" s="1"/>
  <c r="CK26" i="7"/>
  <c r="ED36"/>
  <c r="BY36"/>
  <c r="AD51"/>
  <c r="Q37"/>
  <c r="AT41"/>
  <c r="EW25"/>
  <c r="EI30"/>
  <c r="EO30" s="1"/>
  <c r="EI37"/>
  <c r="DR32"/>
  <c r="DR9"/>
  <c r="ER48"/>
  <c r="EX48" s="1"/>
  <c r="EH30"/>
  <c r="EN30" s="1"/>
  <c r="FG18"/>
  <c r="EG9"/>
  <c r="EG19"/>
  <c r="FB19"/>
  <c r="FH19" s="1"/>
  <c r="AR35"/>
  <c r="E35" i="8" s="1"/>
  <c r="AR31" i="7"/>
  <c r="E31" i="8" s="1"/>
  <c r="EI16" i="7"/>
  <c r="EO16" s="1"/>
  <c r="AU18"/>
  <c r="EG20"/>
  <c r="CK30"/>
  <c r="ES30" s="1"/>
  <c r="EY30" s="1"/>
  <c r="AR47"/>
  <c r="Q9"/>
  <c r="AR30"/>
  <c r="E30" i="8" s="1"/>
  <c r="EH20" i="7"/>
  <c r="EN20" s="1"/>
  <c r="ER43"/>
  <c r="EX43" s="1"/>
  <c r="EQ30"/>
  <c r="EW30" s="1"/>
  <c r="EI36"/>
  <c r="EO36" s="1"/>
  <c r="AR48"/>
  <c r="E48" i="8" s="1"/>
  <c r="FA33" i="7"/>
  <c r="FG33" s="1"/>
  <c r="EH44"/>
  <c r="EN44" s="1"/>
  <c r="EI29"/>
  <c r="EO29" s="1"/>
  <c r="AR38"/>
  <c r="E38" i="8" s="1"/>
  <c r="ED18" i="7"/>
  <c r="ED25"/>
  <c r="BG25" i="8" s="1"/>
  <c r="ER28" i="7"/>
  <c r="EX28" s="1"/>
  <c r="EH48"/>
  <c r="EN48" s="1"/>
  <c r="AU16"/>
  <c r="Q35"/>
  <c r="DC20"/>
  <c r="BJ30"/>
  <c r="EH28"/>
  <c r="EN28" s="1"/>
  <c r="CK39"/>
  <c r="ES39" s="1"/>
  <c r="EY39" s="1"/>
  <c r="ER31"/>
  <c r="EX31" s="1"/>
  <c r="BY33"/>
  <c r="CK33"/>
  <c r="BY39"/>
  <c r="ER39"/>
  <c r="EX39" s="1"/>
  <c r="ED24"/>
  <c r="BG24" i="8" s="1"/>
  <c r="CK24" i="7"/>
  <c r="AF24" i="8" s="1"/>
  <c r="CL36" i="7"/>
  <c r="Q47"/>
  <c r="AF45" i="8"/>
  <c r="ER30" i="7"/>
  <c r="EX30" s="1"/>
  <c r="ER36"/>
  <c r="EX36" s="1"/>
  <c r="FA35"/>
  <c r="FG35" s="1"/>
  <c r="ES18"/>
  <c r="EY18" s="1"/>
  <c r="BJ33"/>
  <c r="DR40"/>
  <c r="FA19"/>
  <c r="FG19" s="1"/>
  <c r="EI20"/>
  <c r="EO20" s="1"/>
  <c r="FA43"/>
  <c r="FG43" s="1"/>
  <c r="EQ33"/>
  <c r="EW33" s="1"/>
  <c r="CN32"/>
  <c r="AR10"/>
  <c r="CK29"/>
  <c r="ES29" s="1"/>
  <c r="EY29" s="1"/>
  <c r="ED33"/>
  <c r="FB33" s="1"/>
  <c r="FH33" s="1"/>
  <c r="BJ39"/>
  <c r="ER17"/>
  <c r="EX17" s="1"/>
  <c r="EG44"/>
  <c r="Q19"/>
  <c r="EI35"/>
  <c r="EO35" s="1"/>
  <c r="CL26"/>
  <c r="EQ35"/>
  <c r="EW35" s="1"/>
  <c r="ER18"/>
  <c r="EX18" s="1"/>
  <c r="ER44"/>
  <c r="EX44" s="1"/>
  <c r="EG22"/>
  <c r="EH37"/>
  <c r="EQ43"/>
  <c r="EW43" s="1"/>
  <c r="FA26"/>
  <c r="FG26" s="1"/>
  <c r="EZ19"/>
  <c r="FF19" s="1"/>
  <c r="AR23"/>
  <c r="ED48"/>
  <c r="FB48" s="1"/>
  <c r="FH48" s="1"/>
  <c r="ED23"/>
  <c r="BG23" i="8" s="1"/>
  <c r="ED21" i="7"/>
  <c r="ED17"/>
  <c r="ED29"/>
  <c r="EI38"/>
  <c r="EO38" s="1"/>
  <c r="AT38"/>
  <c r="BJ47"/>
  <c r="CK47"/>
  <c r="DC31"/>
  <c r="EF12"/>
  <c r="ED37"/>
  <c r="BG37" i="8" s="1"/>
  <c r="BJ43" i="7"/>
  <c r="CK43"/>
  <c r="AF43" i="8" s="1"/>
  <c r="DC37" i="7"/>
  <c r="Q20"/>
  <c r="DC17"/>
  <c r="ED35"/>
  <c r="BJ27"/>
  <c r="CK27"/>
  <c r="ES27" s="1"/>
  <c r="EY27" s="1"/>
  <c r="BJ28"/>
  <c r="CK28"/>
  <c r="AF29" i="8" s="1"/>
  <c r="AR42" i="7"/>
  <c r="E42" i="8" s="1"/>
  <c r="DC29" i="7"/>
  <c r="ED38"/>
  <c r="ED26"/>
  <c r="BJ36"/>
  <c r="CK36"/>
  <c r="AF36" i="8" s="1"/>
  <c r="BJ17" i="7"/>
  <c r="CK17"/>
  <c r="AR39"/>
  <c r="AR43"/>
  <c r="E43" i="8" s="1"/>
  <c r="DC21" i="7"/>
  <c r="BJ23"/>
  <c r="BJ32"/>
  <c r="BJ29"/>
  <c r="BJ25"/>
  <c r="CK25"/>
  <c r="AF25" i="8" s="1"/>
  <c r="AR32" i="7"/>
  <c r="E45" i="8"/>
  <c r="Q28" i="7"/>
  <c r="DC48"/>
  <c r="ED47"/>
  <c r="FB47" s="1"/>
  <c r="FH47" s="1"/>
  <c r="ED43"/>
  <c r="FB43" s="1"/>
  <c r="FH43" s="1"/>
  <c r="ED27"/>
  <c r="FB27" s="1"/>
  <c r="FH27" s="1"/>
  <c r="CL39"/>
  <c r="EQ39"/>
  <c r="EW39" s="1"/>
  <c r="BJ21"/>
  <c r="CK21"/>
  <c r="BJ10"/>
  <c r="CK10"/>
  <c r="AR26"/>
  <c r="EF38"/>
  <c r="AU28"/>
  <c r="DC23"/>
  <c r="DC28"/>
  <c r="BJ48"/>
  <c r="CK48"/>
  <c r="AT12"/>
  <c r="EI12"/>
  <c r="EO12" s="1"/>
  <c r="AR22"/>
  <c r="DC38"/>
  <c r="Q36"/>
  <c r="BJ15"/>
  <c r="CK15"/>
  <c r="CK22"/>
  <c r="EE32"/>
  <c r="Q38"/>
  <c r="BJ12"/>
  <c r="CM19"/>
  <c r="ES37"/>
  <c r="EI17"/>
  <c r="EO17" s="1"/>
  <c r="EI19"/>
  <c r="EO19" s="1"/>
  <c r="EQ18"/>
  <c r="EW18" s="1"/>
  <c r="EQ38"/>
  <c r="EW38" s="1"/>
  <c r="EZ29"/>
  <c r="FF29" s="1"/>
  <c r="FB20"/>
  <c r="FH20" s="1"/>
  <c r="EQ40"/>
  <c r="EW40" s="1"/>
  <c r="ES40"/>
  <c r="EY40" s="1"/>
  <c r="EQ44"/>
  <c r="EW44" s="1"/>
  <c r="EQ47"/>
  <c r="EW47" s="1"/>
  <c r="EJ18"/>
  <c r="EP18" s="1"/>
  <c r="EH23"/>
  <c r="EN23" s="1"/>
  <c r="EQ23"/>
  <c r="EW23" s="1"/>
  <c r="EQ31"/>
  <c r="EW31" s="1"/>
  <c r="EQ19"/>
  <c r="EW19" s="1"/>
  <c r="EZ42"/>
  <c r="FF42" s="1"/>
  <c r="EI10"/>
  <c r="EJ15"/>
  <c r="EP15" s="1"/>
  <c r="EJ12"/>
  <c r="EP12" s="1"/>
  <c r="EH12"/>
  <c r="EN12" s="1"/>
  <c r="EZ48"/>
  <c r="FF48" s="1"/>
  <c r="EQ12"/>
  <c r="EW12" s="1"/>
  <c r="EI21"/>
  <c r="EO21" s="1"/>
  <c r="EZ43"/>
  <c r="FF43" s="1"/>
  <c r="FA32"/>
  <c r="FG32" s="1"/>
  <c r="EQ17"/>
  <c r="EW17" s="1"/>
  <c r="EZ30"/>
  <c r="FF30" s="1"/>
  <c r="EQ48"/>
  <c r="EW48" s="1"/>
  <c r="EH42"/>
  <c r="EN42" s="1"/>
  <c r="O51"/>
  <c r="EZ16"/>
  <c r="FF16" s="1"/>
  <c r="EZ47"/>
  <c r="FF47" s="1"/>
  <c r="EH19"/>
  <c r="EN19" s="1"/>
  <c r="EZ38"/>
  <c r="FF38" s="1"/>
  <c r="EH40"/>
  <c r="EN40" s="1"/>
  <c r="EJ33"/>
  <c r="EP33" s="1"/>
  <c r="EH38"/>
  <c r="EN38" s="1"/>
  <c r="FA21"/>
  <c r="FG21" s="1"/>
  <c r="EQ29"/>
  <c r="EW29" s="1"/>
  <c r="EZ35"/>
  <c r="FF35" s="1"/>
  <c r="EI31"/>
  <c r="EO31" s="1"/>
  <c r="EQ10"/>
  <c r="EH22"/>
  <c r="EN22" s="1"/>
  <c r="V25" i="8" l="1"/>
  <c r="AY10"/>
  <c r="AU38"/>
  <c r="S25"/>
  <c r="AV10"/>
  <c r="AX38"/>
  <c r="T40"/>
  <c r="AS10"/>
  <c r="W40"/>
  <c r="BA38"/>
  <c r="AW14"/>
  <c r="AT14"/>
  <c r="AZ14"/>
  <c r="EG28" i="7"/>
  <c r="AU36"/>
  <c r="ES16"/>
  <c r="EY16" s="1"/>
  <c r="EJ20"/>
  <c r="EP20" s="1"/>
  <c r="EG12"/>
  <c r="CN23"/>
  <c r="CN31"/>
  <c r="AF35" i="8"/>
  <c r="CC37"/>
  <c r="Z28"/>
  <c r="DC51" i="7"/>
  <c r="BW37" i="8"/>
  <c r="BG31"/>
  <c r="AU44" i="7"/>
  <c r="ES23"/>
  <c r="EY23" s="1"/>
  <c r="EJ36"/>
  <c r="EP36" s="1"/>
  <c r="FB31"/>
  <c r="FH31" s="1"/>
  <c r="CN35"/>
  <c r="EJ30"/>
  <c r="EP30" s="1"/>
  <c r="AC24" i="8"/>
  <c r="BJ51" i="7"/>
  <c r="EW37"/>
  <c r="EY37"/>
  <c r="Z24" i="8"/>
  <c r="W24"/>
  <c r="BZ22"/>
  <c r="AS51" i="7"/>
  <c r="AU37"/>
  <c r="AT51"/>
  <c r="R10" i="8"/>
  <c r="X10"/>
  <c r="U10"/>
  <c r="Z36"/>
  <c r="W36"/>
  <c r="T36"/>
  <c r="AU31"/>
  <c r="AX31"/>
  <c r="EJ31" i="7"/>
  <c r="EP31" s="1"/>
  <c r="FH9"/>
  <c r="EN10"/>
  <c r="FF10"/>
  <c r="AF9" i="8"/>
  <c r="CK51" i="7"/>
  <c r="EW9"/>
  <c r="EO10"/>
  <c r="ED51"/>
  <c r="EG51" s="1"/>
  <c r="EX9"/>
  <c r="ER51"/>
  <c r="EX51" s="1"/>
  <c r="EX10"/>
  <c r="CL51"/>
  <c r="FB10"/>
  <c r="AR51"/>
  <c r="EI51"/>
  <c r="FG9"/>
  <c r="FA51"/>
  <c r="FG10"/>
  <c r="EW10"/>
  <c r="AF20" i="8"/>
  <c r="ES20" i="7"/>
  <c r="EY20" s="1"/>
  <c r="V46" i="8"/>
  <c r="S46"/>
  <c r="Y46"/>
  <c r="AC40"/>
  <c r="BW26"/>
  <c r="T28"/>
  <c r="W28"/>
  <c r="BV41"/>
  <c r="BG44"/>
  <c r="AU21" i="7"/>
  <c r="AU23" i="8"/>
  <c r="BT26"/>
  <c r="FB30" i="7"/>
  <c r="FH30" s="1"/>
  <c r="EG30"/>
  <c r="AU19" i="8"/>
  <c r="CN19" i="7"/>
  <c r="BV30" i="8"/>
  <c r="CB30"/>
  <c r="EJ27" i="7"/>
  <c r="EP27" s="1"/>
  <c r="BT22" i="8"/>
  <c r="X46"/>
  <c r="U46"/>
  <c r="E25"/>
  <c r="EJ25" i="7"/>
  <c r="EP25" s="1"/>
  <c r="AU17"/>
  <c r="R46" i="8"/>
  <c r="EJ10" i="7"/>
  <c r="E10" i="8"/>
  <c r="AU29" i="7"/>
  <c r="EJ23"/>
  <c r="EP23" s="1"/>
  <c r="E23" i="8"/>
  <c r="E20"/>
  <c r="AU47" i="7"/>
  <c r="E47" i="8"/>
  <c r="E26"/>
  <c r="E12"/>
  <c r="AC12" s="1"/>
  <c r="EJ32" i="7"/>
  <c r="EP32" s="1"/>
  <c r="E32" i="8"/>
  <c r="E39"/>
  <c r="Z39" s="1"/>
  <c r="EJ22" i="7"/>
  <c r="EP22" s="1"/>
  <c r="E22" i="8"/>
  <c r="AD51"/>
  <c r="AE51"/>
  <c r="BE51"/>
  <c r="BF51"/>
  <c r="D51"/>
  <c r="C51"/>
  <c r="BG14"/>
  <c r="E9"/>
  <c r="EO37" i="7"/>
  <c r="EN37"/>
  <c r="BV24" i="8"/>
  <c r="BY24"/>
  <c r="CB24"/>
  <c r="AU24"/>
  <c r="BA24"/>
  <c r="AX24"/>
  <c r="BD24"/>
  <c r="BV39"/>
  <c r="BY39"/>
  <c r="CE39"/>
  <c r="CB39"/>
  <c r="CB41"/>
  <c r="BZ26"/>
  <c r="BY41"/>
  <c r="AX23"/>
  <c r="AF42"/>
  <c r="EJ17" i="7"/>
  <c r="EP17" s="1"/>
  <c r="CN12"/>
  <c r="AU12" i="8"/>
  <c r="BD12"/>
  <c r="BA12"/>
  <c r="AX12"/>
  <c r="BG10"/>
  <c r="EG10" i="7"/>
  <c r="AU14" i="8"/>
  <c r="BA14"/>
  <c r="AX14"/>
  <c r="AZ29"/>
  <c r="AW29"/>
  <c r="AT29"/>
  <c r="BC29"/>
  <c r="Y35"/>
  <c r="V35"/>
  <c r="S35"/>
  <c r="AB35"/>
  <c r="AS44"/>
  <c r="V27"/>
  <c r="S27"/>
  <c r="AB27"/>
  <c r="Y27"/>
  <c r="V43"/>
  <c r="S43"/>
  <c r="AB43"/>
  <c r="Y43"/>
  <c r="BX32"/>
  <c r="BU32"/>
  <c r="CA32"/>
  <c r="AB31"/>
  <c r="Y31"/>
  <c r="V31"/>
  <c r="S31"/>
  <c r="S29"/>
  <c r="AB29"/>
  <c r="Y29"/>
  <c r="V29"/>
  <c r="BU19"/>
  <c r="BV19"/>
  <c r="T35"/>
  <c r="W35"/>
  <c r="Z35"/>
  <c r="AC35"/>
  <c r="BX15"/>
  <c r="CD15"/>
  <c r="BU15"/>
  <c r="CA15"/>
  <c r="BB17"/>
  <c r="BU44"/>
  <c r="BU50"/>
  <c r="CA23"/>
  <c r="BX23"/>
  <c r="BU23"/>
  <c r="AS32"/>
  <c r="AY32"/>
  <c r="CD17"/>
  <c r="R19"/>
  <c r="BW32"/>
  <c r="BT32"/>
  <c r="BZ32"/>
  <c r="AT44"/>
  <c r="V33"/>
  <c r="S33"/>
  <c r="Y33"/>
  <c r="T27"/>
  <c r="AC27"/>
  <c r="Z27"/>
  <c r="W27"/>
  <c r="U29"/>
  <c r="R29"/>
  <c r="AA29"/>
  <c r="X29"/>
  <c r="AY15"/>
  <c r="AV15"/>
  <c r="BB15"/>
  <c r="AS15"/>
  <c r="BV31"/>
  <c r="BY31"/>
  <c r="CE31"/>
  <c r="BU49"/>
  <c r="T43"/>
  <c r="AC43"/>
  <c r="Z43"/>
  <c r="W43"/>
  <c r="T48"/>
  <c r="Y47"/>
  <c r="V47"/>
  <c r="S47"/>
  <c r="AU44"/>
  <c r="U15"/>
  <c r="AA15"/>
  <c r="X15"/>
  <c r="R15"/>
  <c r="AT35"/>
  <c r="AZ35"/>
  <c r="BC35"/>
  <c r="AW35"/>
  <c r="AV23"/>
  <c r="AS23"/>
  <c r="AY23"/>
  <c r="AT19"/>
  <c r="X33"/>
  <c r="U33"/>
  <c r="R33"/>
  <c r="BZ43"/>
  <c r="BW43"/>
  <c r="BT43"/>
  <c r="CC43"/>
  <c r="BV32"/>
  <c r="CB32"/>
  <c r="BY32"/>
  <c r="AV27"/>
  <c r="AS27"/>
  <c r="BB27"/>
  <c r="AY27"/>
  <c r="AZ47"/>
  <c r="AW47"/>
  <c r="AT47"/>
  <c r="BV23"/>
  <c r="BY23"/>
  <c r="CB23"/>
  <c r="BZ15"/>
  <c r="BW15"/>
  <c r="CC15"/>
  <c r="BT15"/>
  <c r="AB17"/>
  <c r="BB40"/>
  <c r="R44"/>
  <c r="T21"/>
  <c r="Z21"/>
  <c r="W21"/>
  <c r="AC21"/>
  <c r="AY43"/>
  <c r="AV43"/>
  <c r="AS43"/>
  <c r="BB43"/>
  <c r="AU32"/>
  <c r="BA32"/>
  <c r="AX32"/>
  <c r="AS35"/>
  <c r="BB35"/>
  <c r="AY35"/>
  <c r="AV35"/>
  <c r="BT19"/>
  <c r="AT32"/>
  <c r="AZ32"/>
  <c r="AW32"/>
  <c r="BU35"/>
  <c r="CD35"/>
  <c r="CA35"/>
  <c r="BX35"/>
  <c r="R48"/>
  <c r="AB28"/>
  <c r="Y28"/>
  <c r="S28"/>
  <c r="V28"/>
  <c r="CA33"/>
  <c r="BX33"/>
  <c r="BU33"/>
  <c r="AY33"/>
  <c r="AV33"/>
  <c r="AS33"/>
  <c r="AW43"/>
  <c r="AT43"/>
  <c r="BC43"/>
  <c r="AZ43"/>
  <c r="BC28"/>
  <c r="AZ28"/>
  <c r="AT28"/>
  <c r="AW28"/>
  <c r="Y21"/>
  <c r="V21"/>
  <c r="S21"/>
  <c r="AB21"/>
  <c r="AS48"/>
  <c r="AY31"/>
  <c r="AV31"/>
  <c r="AS31"/>
  <c r="BZ27"/>
  <c r="BW27"/>
  <c r="BT27"/>
  <c r="CC27"/>
  <c r="AU43"/>
  <c r="AX43"/>
  <c r="BD43"/>
  <c r="BA43"/>
  <c r="BY15"/>
  <c r="BV15"/>
  <c r="CE15"/>
  <c r="CB15"/>
  <c r="AA17"/>
  <c r="AY21"/>
  <c r="AS21"/>
  <c r="AV21"/>
  <c r="BB21"/>
  <c r="AT48"/>
  <c r="BV29"/>
  <c r="CB29"/>
  <c r="BY29"/>
  <c r="CE29"/>
  <c r="CC40"/>
  <c r="AW31"/>
  <c r="AT31"/>
  <c r="AZ31"/>
  <c r="V23"/>
  <c r="S23"/>
  <c r="Y23"/>
  <c r="T33"/>
  <c r="W33"/>
  <c r="Z33"/>
  <c r="BZ23"/>
  <c r="BW23"/>
  <c r="BT23"/>
  <c r="AW27"/>
  <c r="AT27"/>
  <c r="BC27"/>
  <c r="AZ27"/>
  <c r="AW23"/>
  <c r="AT23"/>
  <c r="AZ23"/>
  <c r="AU29"/>
  <c r="BA29"/>
  <c r="AX29"/>
  <c r="BD29"/>
  <c r="Y32"/>
  <c r="V32"/>
  <c r="S32"/>
  <c r="AW15"/>
  <c r="BC15"/>
  <c r="AZ15"/>
  <c r="AT15"/>
  <c r="AX35"/>
  <c r="BD35"/>
  <c r="BT48"/>
  <c r="CA43"/>
  <c r="BX43"/>
  <c r="BU43"/>
  <c r="CD43"/>
  <c r="CA47"/>
  <c r="BX47"/>
  <c r="BC17"/>
  <c r="BU14"/>
  <c r="BX14"/>
  <c r="T29"/>
  <c r="AC29"/>
  <c r="Z29"/>
  <c r="W29"/>
  <c r="AA28"/>
  <c r="R28"/>
  <c r="X28"/>
  <c r="U28"/>
  <c r="BT44"/>
  <c r="BZ47"/>
  <c r="BW47"/>
  <c r="W15"/>
  <c r="AC15"/>
  <c r="T15"/>
  <c r="Z15"/>
  <c r="S19"/>
  <c r="EG24" i="7"/>
  <c r="CN24"/>
  <c r="EG32"/>
  <c r="FB32"/>
  <c r="FH32" s="1"/>
  <c r="CN21"/>
  <c r="AF21" i="8"/>
  <c r="EG47" i="7"/>
  <c r="BG47" i="8"/>
  <c r="AU36"/>
  <c r="AX36"/>
  <c r="BA36"/>
  <c r="AU42" i="7"/>
  <c r="BV37" i="8"/>
  <c r="CE37"/>
  <c r="CB37"/>
  <c r="BY37"/>
  <c r="AU23" i="7"/>
  <c r="BZ10" i="8"/>
  <c r="BW10"/>
  <c r="BT10"/>
  <c r="AZ39"/>
  <c r="AW39"/>
  <c r="AT39"/>
  <c r="BC39"/>
  <c r="AW17"/>
  <c r="AT17"/>
  <c r="AZ17"/>
  <c r="AW46"/>
  <c r="AT46"/>
  <c r="V30"/>
  <c r="S30"/>
  <c r="Y30"/>
  <c r="CA26"/>
  <c r="BX26"/>
  <c r="BU26"/>
  <c r="AS41"/>
  <c r="AV41"/>
  <c r="AY41"/>
  <c r="R49"/>
  <c r="X49"/>
  <c r="U49"/>
  <c r="Y20"/>
  <c r="V20"/>
  <c r="S20"/>
  <c r="AB20"/>
  <c r="AU41"/>
  <c r="BA41"/>
  <c r="AX41"/>
  <c r="CN15" i="7"/>
  <c r="ES15"/>
  <c r="EY15" s="1"/>
  <c r="AF15" i="8"/>
  <c r="EG48" i="7"/>
  <c r="BG48" i="8"/>
  <c r="BU30"/>
  <c r="CA30"/>
  <c r="BX30"/>
  <c r="AW13"/>
  <c r="AT13"/>
  <c r="AZ13"/>
  <c r="X38"/>
  <c r="U38"/>
  <c r="R38"/>
  <c r="CA45"/>
  <c r="BU45"/>
  <c r="BW13"/>
  <c r="BT13"/>
  <c r="BZ13"/>
  <c r="BW38"/>
  <c r="BT38"/>
  <c r="BZ38"/>
  <c r="BX20"/>
  <c r="BU20"/>
  <c r="CD20"/>
  <c r="CA20"/>
  <c r="AS45"/>
  <c r="AY45"/>
  <c r="Z12"/>
  <c r="X13"/>
  <c r="U13"/>
  <c r="R13"/>
  <c r="BG45"/>
  <c r="CN10" i="7"/>
  <c r="AF10" i="8"/>
  <c r="EG43" i="7"/>
  <c r="BG43" i="8"/>
  <c r="EG35" i="7"/>
  <c r="BG35" i="8"/>
  <c r="AF50"/>
  <c r="AU45"/>
  <c r="BA45"/>
  <c r="CN30" i="7"/>
  <c r="AF30" i="8"/>
  <c r="BX10"/>
  <c r="BU10"/>
  <c r="CA10"/>
  <c r="BV22"/>
  <c r="CB22"/>
  <c r="AV17"/>
  <c r="AS17"/>
  <c r="AY17"/>
  <c r="V37"/>
  <c r="S37"/>
  <c r="AB37"/>
  <c r="Y37"/>
  <c r="AZ22"/>
  <c r="AW22"/>
  <c r="AT22"/>
  <c r="AS25"/>
  <c r="AY25"/>
  <c r="AV25"/>
  <c r="CN22" i="7"/>
  <c r="ES22"/>
  <c r="EY22" s="1"/>
  <c r="AF22" i="8"/>
  <c r="AF49"/>
  <c r="EG21" i="7"/>
  <c r="BG21" i="8"/>
  <c r="CN33" i="7"/>
  <c r="AF33" i="8"/>
  <c r="EJ47" i="7"/>
  <c r="EP47" s="1"/>
  <c r="EJ37"/>
  <c r="AU19"/>
  <c r="AV13" i="8"/>
  <c r="AS13"/>
  <c r="AY13"/>
  <c r="BW40"/>
  <c r="BT40"/>
  <c r="BZ40"/>
  <c r="AZ45"/>
  <c r="AT45"/>
  <c r="X36"/>
  <c r="U36"/>
  <c r="R36"/>
  <c r="AW30"/>
  <c r="AT30"/>
  <c r="AZ30"/>
  <c r="AW36"/>
  <c r="AT36"/>
  <c r="AZ36"/>
  <c r="AY49"/>
  <c r="AV49"/>
  <c r="AS49"/>
  <c r="Y10"/>
  <c r="V10"/>
  <c r="S10"/>
  <c r="AV30"/>
  <c r="AS30"/>
  <c r="AY30"/>
  <c r="R45"/>
  <c r="X45"/>
  <c r="AU37"/>
  <c r="BD37"/>
  <c r="BA37"/>
  <c r="AX37"/>
  <c r="AY22"/>
  <c r="AV22"/>
  <c r="AS22"/>
  <c r="BX40"/>
  <c r="BU40"/>
  <c r="CA40"/>
  <c r="X30"/>
  <c r="U30"/>
  <c r="R30"/>
  <c r="V36"/>
  <c r="S36"/>
  <c r="Y36"/>
  <c r="CN48" i="7"/>
  <c r="AF48" i="8"/>
  <c r="EG27" i="7"/>
  <c r="BG27" i="8"/>
  <c r="EG38" i="7"/>
  <c r="BG38" i="8"/>
  <c r="CN27" i="7"/>
  <c r="AF27" i="8"/>
  <c r="AU38" i="7"/>
  <c r="CN26"/>
  <c r="AF26" i="8"/>
  <c r="R18"/>
  <c r="Y17"/>
  <c r="V17"/>
  <c r="S17"/>
  <c r="AV40"/>
  <c r="AS40"/>
  <c r="AY40"/>
  <c r="BX38"/>
  <c r="BU38"/>
  <c r="CA38"/>
  <c r="Y41"/>
  <c r="S41"/>
  <c r="V41"/>
  <c r="S26"/>
  <c r="Y26"/>
  <c r="V26"/>
  <c r="R22"/>
  <c r="X22"/>
  <c r="U22"/>
  <c r="X20"/>
  <c r="U20"/>
  <c r="R20"/>
  <c r="AA20"/>
  <c r="AU13"/>
  <c r="AX13"/>
  <c r="BA13"/>
  <c r="AV46"/>
  <c r="AS46"/>
  <c r="AU25"/>
  <c r="BA25"/>
  <c r="AX25"/>
  <c r="W39"/>
  <c r="CN47" i="7"/>
  <c r="AF47" i="8"/>
  <c r="FB29" i="7"/>
  <c r="FH29" s="1"/>
  <c r="BG28" i="8"/>
  <c r="AU10" i="7"/>
  <c r="EG18"/>
  <c r="FB18"/>
  <c r="FH18" s="1"/>
  <c r="AU31"/>
  <c r="EG36"/>
  <c r="BG36" i="8"/>
  <c r="X37"/>
  <c r="U37"/>
  <c r="R37"/>
  <c r="AA37"/>
  <c r="CA25"/>
  <c r="BX25"/>
  <c r="BU25"/>
  <c r="U25"/>
  <c r="R25"/>
  <c r="X25"/>
  <c r="AY38"/>
  <c r="AV38"/>
  <c r="AS38"/>
  <c r="AW20"/>
  <c r="AT20"/>
  <c r="BC20"/>
  <c r="AZ20"/>
  <c r="CN40" i="7"/>
  <c r="AF40" i="8"/>
  <c r="AZ26"/>
  <c r="AW26"/>
  <c r="AT26"/>
  <c r="Y49"/>
  <c r="V49"/>
  <c r="S49"/>
  <c r="AU32" i="7"/>
  <c r="FB26"/>
  <c r="FH26" s="1"/>
  <c r="BG26" i="8"/>
  <c r="CN29" i="7"/>
  <c r="AF28" i="8"/>
  <c r="BV25"/>
  <c r="CB25"/>
  <c r="BY25"/>
  <c r="AU30" i="7"/>
  <c r="X17" i="8"/>
  <c r="U17"/>
  <c r="R17"/>
  <c r="T41"/>
  <c r="Z41"/>
  <c r="W41"/>
  <c r="X41"/>
  <c r="R41"/>
  <c r="U41"/>
  <c r="AX46"/>
  <c r="AU46"/>
  <c r="T25"/>
  <c r="Z25"/>
  <c r="W25"/>
  <c r="AZ10"/>
  <c r="AW10"/>
  <c r="AT10"/>
  <c r="AT25"/>
  <c r="AZ25"/>
  <c r="AW25"/>
  <c r="AU22" i="7"/>
  <c r="EG33"/>
  <c r="BG33" i="8"/>
  <c r="BW30"/>
  <c r="BT30"/>
  <c r="BZ30"/>
  <c r="BX12"/>
  <c r="BU12"/>
  <c r="CD12"/>
  <c r="CA12"/>
  <c r="U12"/>
  <c r="R12"/>
  <c r="AA12"/>
  <c r="X12"/>
  <c r="AV37"/>
  <c r="AS37"/>
  <c r="BB37"/>
  <c r="AY37"/>
  <c r="AZ49"/>
  <c r="AT49"/>
  <c r="BX17"/>
  <c r="BU17"/>
  <c r="CA17"/>
  <c r="BU36"/>
  <c r="CA36"/>
  <c r="BX36"/>
  <c r="AV36"/>
  <c r="AS36"/>
  <c r="AY36"/>
  <c r="AT41"/>
  <c r="AW41"/>
  <c r="AZ41"/>
  <c r="T13"/>
  <c r="W13"/>
  <c r="Z13"/>
  <c r="AY20"/>
  <c r="AV20"/>
  <c r="AS20"/>
  <c r="BB20"/>
  <c r="AS26"/>
  <c r="AY26"/>
  <c r="AV26"/>
  <c r="FB17" i="7"/>
  <c r="FH17" s="1"/>
  <c r="BG17" i="8"/>
  <c r="CN17" i="7"/>
  <c r="AF17" i="8"/>
  <c r="CN9" i="7"/>
  <c r="ES9"/>
  <c r="AU9"/>
  <c r="EJ9"/>
  <c r="CN39"/>
  <c r="AF39" i="8"/>
  <c r="BG18"/>
  <c r="BV12"/>
  <c r="CE12"/>
  <c r="CB12"/>
  <c r="BY12"/>
  <c r="BW12"/>
  <c r="BT12"/>
  <c r="CC12"/>
  <c r="BZ12"/>
  <c r="ES26" i="7"/>
  <c r="EY26" s="1"/>
  <c r="EJ48"/>
  <c r="EP48" s="1"/>
  <c r="AU48"/>
  <c r="EG25"/>
  <c r="FB25"/>
  <c r="FH25" s="1"/>
  <c r="AU35"/>
  <c r="EJ35"/>
  <c r="EP35" s="1"/>
  <c r="ES33"/>
  <c r="EY33" s="1"/>
  <c r="EG17"/>
  <c r="CN25"/>
  <c r="ES25"/>
  <c r="EY25" s="1"/>
  <c r="EG29"/>
  <c r="AU26"/>
  <c r="EJ26"/>
  <c r="EP26" s="1"/>
  <c r="EJ43"/>
  <c r="EP43" s="1"/>
  <c r="AU43"/>
  <c r="CN36"/>
  <c r="ES36"/>
  <c r="EY36" s="1"/>
  <c r="ES28"/>
  <c r="EY28" s="1"/>
  <c r="CN28"/>
  <c r="CN43"/>
  <c r="ES43"/>
  <c r="EY43" s="1"/>
  <c r="EG23"/>
  <c r="FB23"/>
  <c r="FH23" s="1"/>
  <c r="EG26"/>
  <c r="AU39"/>
  <c r="EJ39"/>
  <c r="EP39" s="1"/>
  <c r="EG37"/>
  <c r="FB37"/>
  <c r="FH37" s="1"/>
  <c r="EJ16"/>
  <c r="EP16" s="1"/>
  <c r="EJ44"/>
  <c r="EP44" s="1"/>
  <c r="FB36"/>
  <c r="FH36" s="1"/>
  <c r="ES47"/>
  <c r="EY47" s="1"/>
  <c r="AF51"/>
  <c r="EJ42"/>
  <c r="EP42" s="1"/>
  <c r="EJ21"/>
  <c r="EP21" s="1"/>
  <c r="EH21"/>
  <c r="EN21" s="1"/>
  <c r="EJ40"/>
  <c r="EP40" s="1"/>
  <c r="FB21"/>
  <c r="FH21" s="1"/>
  <c r="EZ21"/>
  <c r="FF21" s="1"/>
  <c r="EJ29"/>
  <c r="EP29" s="1"/>
  <c r="ES12"/>
  <c r="EY12" s="1"/>
  <c r="ES10"/>
  <c r="FB35"/>
  <c r="FH35" s="1"/>
  <c r="FB24"/>
  <c r="FH24" s="1"/>
  <c r="EJ19"/>
  <c r="EP19" s="1"/>
  <c r="AE51"/>
  <c r="ES17"/>
  <c r="EY17" s="1"/>
  <c r="FB42"/>
  <c r="FH42" s="1"/>
  <c r="EJ38"/>
  <c r="EP38" s="1"/>
  <c r="P51"/>
  <c r="FB38"/>
  <c r="FH38" s="1"/>
  <c r="FB16"/>
  <c r="FH16" s="1"/>
  <c r="EQ21"/>
  <c r="EW21" s="1"/>
  <c r="ES21"/>
  <c r="EY21" s="1"/>
  <c r="Q51"/>
  <c r="ES19"/>
  <c r="EY19" s="1"/>
  <c r="EQ24"/>
  <c r="EW24" s="1"/>
  <c r="ES24"/>
  <c r="EY24" s="1"/>
  <c r="ES48"/>
  <c r="EY48" s="1"/>
  <c r="EJ24"/>
  <c r="EP24" s="1"/>
  <c r="EH24"/>
  <c r="EN24" s="1"/>
  <c r="ES31"/>
  <c r="EY31" s="1"/>
  <c r="CB31" i="8" l="1"/>
  <c r="W12"/>
  <c r="T12"/>
  <c r="BA35"/>
  <c r="AU35"/>
  <c r="BV44"/>
  <c r="FG51" i="7"/>
  <c r="AC39" i="8"/>
  <c r="T39"/>
  <c r="AU51" i="7"/>
  <c r="CN51"/>
  <c r="FB51"/>
  <c r="EP10"/>
  <c r="EY9"/>
  <c r="ES51"/>
  <c r="EZ51"/>
  <c r="FF51" s="1"/>
  <c r="EP9"/>
  <c r="EJ51"/>
  <c r="EH51"/>
  <c r="FH10"/>
  <c r="EQ51"/>
  <c r="EY10"/>
  <c r="BA20" i="8"/>
  <c r="BD20"/>
  <c r="AX20"/>
  <c r="AU20"/>
  <c r="BY14"/>
  <c r="BV14"/>
  <c r="T26"/>
  <c r="Z26"/>
  <c r="W26"/>
  <c r="AC20"/>
  <c r="W20"/>
  <c r="Z20"/>
  <c r="T20"/>
  <c r="E51"/>
  <c r="BG51"/>
  <c r="AF51"/>
  <c r="EP37" i="7"/>
  <c r="T17" i="8"/>
  <c r="W17"/>
  <c r="AC17"/>
  <c r="Z17"/>
  <c r="BV10"/>
  <c r="CB10"/>
  <c r="BY10"/>
  <c r="T19"/>
  <c r="BV21"/>
  <c r="CB21"/>
  <c r="BY21"/>
  <c r="CE21"/>
  <c r="AU21"/>
  <c r="BA21"/>
  <c r="AX21"/>
  <c r="BD21"/>
  <c r="T14"/>
  <c r="Z14"/>
  <c r="W14"/>
  <c r="T32"/>
  <c r="Z32"/>
  <c r="W32"/>
  <c r="BD40"/>
  <c r="BV35"/>
  <c r="CE35"/>
  <c r="CB35"/>
  <c r="BY35"/>
  <c r="BV33"/>
  <c r="CB33"/>
  <c r="BY33"/>
  <c r="AC31"/>
  <c r="T31"/>
  <c r="Z31"/>
  <c r="W31"/>
  <c r="AU47"/>
  <c r="BA47"/>
  <c r="AX47"/>
  <c r="AU33"/>
  <c r="AX33"/>
  <c r="BA33"/>
  <c r="CB47"/>
  <c r="BY47"/>
  <c r="CE17"/>
  <c r="BV27"/>
  <c r="BY27"/>
  <c r="CE27"/>
  <c r="CB27"/>
  <c r="AU50"/>
  <c r="BV48"/>
  <c r="BV28"/>
  <c r="CE28"/>
  <c r="CB28"/>
  <c r="BY28"/>
  <c r="T47"/>
  <c r="W47"/>
  <c r="Z47"/>
  <c r="BD17"/>
  <c r="AU28"/>
  <c r="BA28"/>
  <c r="AX28"/>
  <c r="BD28"/>
  <c r="T23"/>
  <c r="W23"/>
  <c r="Z23"/>
  <c r="AU48"/>
  <c r="AU27"/>
  <c r="BD27"/>
  <c r="AX27"/>
  <c r="BA27"/>
  <c r="BV43"/>
  <c r="CB43"/>
  <c r="BY43"/>
  <c r="CE43"/>
  <c r="AX15"/>
  <c r="BD15"/>
  <c r="AU15"/>
  <c r="BA15"/>
  <c r="BU51"/>
  <c r="AZ51"/>
  <c r="AV51"/>
  <c r="S51"/>
  <c r="U51"/>
  <c r="AB51"/>
  <c r="Y51"/>
  <c r="V51"/>
  <c r="X51"/>
  <c r="AA51"/>
  <c r="R51"/>
  <c r="T22"/>
  <c r="Z22"/>
  <c r="W22"/>
  <c r="AU40"/>
  <c r="AX40"/>
  <c r="BA40"/>
  <c r="T38"/>
  <c r="Z38"/>
  <c r="W38"/>
  <c r="T45"/>
  <c r="Z45"/>
  <c r="T30"/>
  <c r="W30"/>
  <c r="Z30"/>
  <c r="AU30"/>
  <c r="BA30"/>
  <c r="AX30"/>
  <c r="BV17"/>
  <c r="CB17"/>
  <c r="BY17"/>
  <c r="BV26"/>
  <c r="CB26"/>
  <c r="BY26"/>
  <c r="AU26"/>
  <c r="BA26"/>
  <c r="AX26"/>
  <c r="BV45"/>
  <c r="CB45"/>
  <c r="CB36"/>
  <c r="BY36"/>
  <c r="BV36"/>
  <c r="AU22"/>
  <c r="BA22"/>
  <c r="AX22"/>
  <c r="AU17"/>
  <c r="AX17"/>
  <c r="BA17"/>
  <c r="BV38"/>
  <c r="BY38"/>
  <c r="CB38"/>
  <c r="AU10"/>
  <c r="AX10"/>
  <c r="BA10"/>
  <c r="AU39"/>
  <c r="BA39"/>
  <c r="AX39"/>
  <c r="BD39"/>
  <c r="T10"/>
  <c r="Z10"/>
  <c r="W10"/>
  <c r="T37"/>
  <c r="W37"/>
  <c r="AC37"/>
  <c r="Z37"/>
  <c r="AU49"/>
  <c r="BA49"/>
  <c r="AX49"/>
  <c r="BB51"/>
  <c r="AY51"/>
  <c r="AS51"/>
  <c r="CD51"/>
  <c r="CA51"/>
  <c r="BX51"/>
  <c r="BW51"/>
  <c r="BC51"/>
  <c r="AW51"/>
  <c r="AT51"/>
  <c r="BT51"/>
  <c r="BZ51"/>
  <c r="CC51"/>
  <c r="EO51" i="7"/>
  <c r="FH51" l="1"/>
  <c r="EY51"/>
  <c r="EW51"/>
  <c r="BV51" i="8"/>
  <c r="AX51"/>
  <c r="Z51"/>
  <c r="AC51"/>
  <c r="W51"/>
  <c r="T51"/>
  <c r="BY51"/>
  <c r="CB51"/>
  <c r="CE51"/>
  <c r="AU51"/>
  <c r="BA51"/>
  <c r="BD51"/>
  <c r="EN51" i="7"/>
  <c r="EP51"/>
</calcChain>
</file>

<file path=xl/sharedStrings.xml><?xml version="1.0" encoding="utf-8"?>
<sst xmlns="http://schemas.openxmlformats.org/spreadsheetml/2006/main" count="684" uniqueCount="109">
  <si>
    <t>Total</t>
  </si>
  <si>
    <t>Appeared</t>
  </si>
  <si>
    <t>Passed</t>
  </si>
  <si>
    <t>Name of the Board</t>
  </si>
  <si>
    <t>Boys</t>
  </si>
  <si>
    <t>Girls</t>
  </si>
  <si>
    <t>Arts</t>
  </si>
  <si>
    <t>Commerce</t>
  </si>
  <si>
    <t>Science</t>
  </si>
  <si>
    <t>Vocational</t>
  </si>
  <si>
    <t>Annual</t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</si>
  <si>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Sanskrit Board</t>
    </r>
  </si>
  <si>
    <t>Sl. No.</t>
  </si>
  <si>
    <t>Number of Students</t>
  </si>
  <si>
    <t>Pass %age</t>
  </si>
  <si>
    <t>Total Number of Students Passed</t>
  </si>
  <si>
    <t>Out of the Total, Number of Students passed with marks</t>
  </si>
  <si>
    <t>Percentage of Students passed with marks</t>
  </si>
  <si>
    <t>Supplementary</t>
  </si>
  <si>
    <t>Annual &amp; Supplementary</t>
  </si>
  <si>
    <t>Central Boards</t>
  </si>
  <si>
    <t>** Figures pertain to 'fazil' examination which is equivalent to higher secondary examination.</t>
  </si>
  <si>
    <t># The Institute is mainly meant for Women, Boys enrolment pertains to wards of the staff.</t>
  </si>
  <si>
    <t>Black cell indicates that either system does not exist or information is not available.</t>
  </si>
  <si>
    <t>60% &amp; above</t>
  </si>
  <si>
    <t>Number of Students Passed</t>
  </si>
  <si>
    <t>All Streams</t>
  </si>
  <si>
    <t>Streams</t>
  </si>
  <si>
    <t xml:space="preserve">Boys </t>
  </si>
  <si>
    <t>RESULTS OF HIGHER SECONDARY EXAMINATION- 2017</t>
  </si>
  <si>
    <t>State Boards</t>
  </si>
  <si>
    <t>All Categories</t>
  </si>
  <si>
    <t>Scheduled Caste</t>
  </si>
  <si>
    <t>Scheduled Tribe</t>
  </si>
  <si>
    <t>Chhattisgarh State Open School</t>
  </si>
  <si>
    <t>Rajasthan State Open School</t>
  </si>
  <si>
    <t xml:space="preserve">National Institute of Open Schooling </t>
  </si>
  <si>
    <t xml:space="preserve">Note: In Open Schooling System, candidates are not classified as 'Regular' or 'Private". </t>
  </si>
  <si>
    <t>Year</t>
  </si>
  <si>
    <t>Chhattisgarh Board of Secondary Education</t>
  </si>
  <si>
    <t>Meghalaya Board of School Education</t>
  </si>
  <si>
    <t>Mizoram Board of School Education</t>
  </si>
  <si>
    <t>Nagaland Board of School Education</t>
  </si>
  <si>
    <t>Tripura Board of Secondary Education</t>
  </si>
  <si>
    <t># Data repeated from previous year   2016, MHRD</t>
  </si>
  <si>
    <t>Coverage (No. of Boards)</t>
  </si>
  <si>
    <t>Central Board of Secondary Education New Delhi</t>
  </si>
  <si>
    <t>Council for the Indian School Certificate Examinations New Delhi</t>
  </si>
  <si>
    <t xml:space="preserve">Andhra Pradesh Board of Intermediate Education </t>
  </si>
  <si>
    <t xml:space="preserve">Assam Higher Secondary Education Council  </t>
  </si>
  <si>
    <t>Bihar School Examinaiton Board Patna</t>
  </si>
  <si>
    <t>Bihar State Madrasa Education Board Patna</t>
  </si>
  <si>
    <t>Banasthali Vidyapith  Rajasthan#</t>
  </si>
  <si>
    <t>Chhattisgarh Madarsa Board Raipur</t>
  </si>
  <si>
    <t>Chhatisgarh Sanskriti Vidya Mandalam Raipur</t>
  </si>
  <si>
    <t>Goa Board of Secondary and Higher Secondary Education</t>
  </si>
  <si>
    <t>Gujarat Secondary and Higher Secondary Education Board</t>
  </si>
  <si>
    <t>Board of School Education Haryana</t>
  </si>
  <si>
    <t>Himachal Pradesh Board of School Education</t>
  </si>
  <si>
    <t>Jammu and Kashmir State Board of School Education</t>
  </si>
  <si>
    <t>Jharkhand Academic Council Ranchi</t>
  </si>
  <si>
    <t>Department of Pre-University Education Karnataka</t>
  </si>
  <si>
    <t xml:space="preserve">Kerala Higher Secondary Board </t>
  </si>
  <si>
    <t>Maharashtra State Board of Secondary and Higher Secondary Education</t>
  </si>
  <si>
    <t xml:space="preserve">Board of Secondary Education Madhya Pradesh </t>
  </si>
  <si>
    <t>Council of Higher Secondary Education Manipur</t>
  </si>
  <si>
    <t xml:space="preserve">Council of Higher Secondary Education Odisha </t>
  </si>
  <si>
    <t>Punjab School Education Board</t>
  </si>
  <si>
    <t>Board of Secondary Education Rajasthan</t>
  </si>
  <si>
    <t>State Board of School Educaiton Tamil Nadu</t>
  </si>
  <si>
    <t>Madhyamik Shiksha Parishad Uttar Pradesh</t>
  </si>
  <si>
    <t>Uttarakhand Board of School Education</t>
  </si>
  <si>
    <t>West Bengal Board of Madrasah Education **</t>
  </si>
  <si>
    <t xml:space="preserve">Telangana State Board of Intermediate Education </t>
  </si>
  <si>
    <t>West Bengal Council of Higher Secondary Education</t>
  </si>
  <si>
    <t>Rashtriya Sanskrit Sansthan New delhi</t>
  </si>
  <si>
    <t>Maharshi Patanjali Sanskrit Sansthan Bhopal Madhya Pradesh</t>
  </si>
  <si>
    <t>Aligarh Muslim University Board of Secondary and Sr. Secondary Education</t>
  </si>
  <si>
    <t>Uttar Pradesh Board of Secondary Sanskrit Education</t>
  </si>
  <si>
    <t>Uttar Pradesh Dayalbag Education Institute</t>
  </si>
  <si>
    <t>Uttarakhand Sanskriti Shiksha Parishad</t>
  </si>
  <si>
    <t>Andhra Pradesh Open School Society</t>
  </si>
  <si>
    <t>Telangana Open School Society</t>
  </si>
  <si>
    <t>Madhya Pradesh State Open School Education Board</t>
  </si>
  <si>
    <t>Assam State Open School</t>
  </si>
  <si>
    <t>West Bengal Council of Rabindra Open Schooling #</t>
  </si>
  <si>
    <t>Assam Sanskrit Board</t>
  </si>
  <si>
    <t>Table 1- Annual and Supplementary Examination Results - Regular Students - All Categories</t>
  </si>
  <si>
    <t>Table 2 -Annual and Supplementary Examination Results - Private Students - All Categories</t>
  </si>
  <si>
    <t>Table 3 -Annual and Supplementary Examination Results - Regular and Private Students - All Categories</t>
  </si>
  <si>
    <t>Table 4 -Annual and Supplementary Examination Results - Regular SC Students</t>
  </si>
  <si>
    <t>Table 5 -Annual and Supplementary Examination Results - Private SC Students</t>
  </si>
  <si>
    <t>Table 6 -Annual and Supplementary Examination Results - Regular and Private SC Students</t>
  </si>
  <si>
    <t>Table 7 -Annual and Supplementary Examination Results - Regular ST Students</t>
  </si>
  <si>
    <t>Table 8 -Annual and Supplementary Examination Results - Private ST Students</t>
  </si>
  <si>
    <t>Table 9 -Annual and Supplementary Examination Results - Regular and Private ST Students</t>
  </si>
  <si>
    <t>Table 10 -Annual and Supplementary Examination Results - Percentage-wise-All Categories</t>
  </si>
  <si>
    <t>Table 11 -Annual and Supplementary Examination Results - Percentage-wise-SC Students</t>
  </si>
  <si>
    <t>Table 12 -Annual and Supplementary Examination Results - Percentage-wise-ST Students</t>
  </si>
  <si>
    <t>Table 13 -Stream-wise Results Annual &amp; Supplementary - Regular and Private Students - All Categories</t>
  </si>
  <si>
    <t>Table 14 -Share of Pass Out Students in Different Streams - All Categories</t>
  </si>
  <si>
    <t>Table 15 -Stream-wise Results Annual &amp; Supplementary - Regular and Private Students - SC Students</t>
  </si>
  <si>
    <t>Table 16 -Share of Pass Out Students in Different Streams- SC Students</t>
  </si>
  <si>
    <t>Table 17 -Stream-wise Results Annual &amp; Supplementary - Regular and Private Students - ST Students</t>
  </si>
  <si>
    <t>Table 18 -Share of Pass Out Students in Different Streams - ST Students</t>
  </si>
  <si>
    <t xml:space="preserve">Table 19 - Open Board </t>
  </si>
  <si>
    <t>Table 20 - Open Board - Percentage-wise-All Categories</t>
  </si>
  <si>
    <t>Table 21 - HIGHER SECONDARY EXAMINATION RESULTS DURING 2010 - 2017 (CENTRAL/STATE BOARDS )</t>
  </si>
  <si>
    <t>Table22 - HIGHER SECONDARY EXAMINATION RESULTS DURING 2010 - 2017 (OPEN SCHOOL BOARDS)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</si>
</sst>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;\-0;;@"/>
    <numFmt numFmtId="166" formatCode="0.0;\-0.0;;@"/>
  </numFmts>
  <fonts count="3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i/>
      <sz val="9"/>
      <name val="Cambria"/>
      <family val="1"/>
    </font>
    <font>
      <i/>
      <sz val="9"/>
      <color indexed="8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sz val="8"/>
      <name val="Cambria"/>
      <family val="1"/>
      <scheme val="major"/>
    </font>
    <font>
      <sz val="11"/>
      <color indexed="1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mbria"/>
      <family val="1"/>
    </font>
    <font>
      <i/>
      <sz val="9"/>
      <color theme="0"/>
      <name val="Cambria"/>
      <family val="1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i/>
      <sz val="10"/>
      <name val="Cambria"/>
      <family val="1"/>
    </font>
    <font>
      <b/>
      <sz val="12"/>
      <color indexed="12"/>
      <name val="Arial Narrow"/>
      <family val="2"/>
    </font>
    <font>
      <sz val="10"/>
      <name val="Arial Narrow"/>
      <family val="2"/>
    </font>
    <font>
      <sz val="9"/>
      <name val="Cambria"/>
      <family val="1"/>
      <scheme val="major"/>
    </font>
    <font>
      <b/>
      <sz val="13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176">
    <xf numFmtId="0" fontId="0" fillId="0" borderId="0" xfId="0"/>
    <xf numFmtId="0" fontId="3" fillId="0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" fontId="3" fillId="6" borderId="1" xfId="0" applyNumberFormat="1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3" fillId="8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 readingOrder="1"/>
    </xf>
    <xf numFmtId="0" fontId="16" fillId="6" borderId="1" xfId="0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vertical="center"/>
    </xf>
    <xf numFmtId="2" fontId="3" fillId="10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2" fontId="3" fillId="1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3" fillId="10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1" fontId="3" fillId="6" borderId="1" xfId="0" applyNumberFormat="1" applyFont="1" applyFill="1" applyBorder="1" applyAlignment="1" applyProtection="1">
      <alignment horizontal="right" vertical="center"/>
      <protection locked="0"/>
    </xf>
    <xf numFmtId="1" fontId="0" fillId="10" borderId="1" xfId="0" applyNumberFormat="1" applyFill="1" applyBorder="1" applyAlignment="1">
      <alignment horizontal="right" vertical="center"/>
    </xf>
    <xf numFmtId="1" fontId="3" fillId="10" borderId="1" xfId="0" applyNumberFormat="1" applyFont="1" applyFill="1" applyBorder="1" applyAlignment="1" applyProtection="1">
      <alignment horizontal="right" vertical="center"/>
      <protection locked="0"/>
    </xf>
    <xf numFmtId="1" fontId="3" fillId="6" borderId="1" xfId="0" quotePrefix="1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Fill="1" applyBorder="1" applyAlignment="1" applyProtection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" fontId="11" fillId="6" borderId="1" xfId="0" quotePrefix="1" applyNumberFormat="1" applyFont="1" applyFill="1" applyBorder="1" applyAlignment="1" applyProtection="1">
      <alignment horizontal="right" vertical="center"/>
      <protection locked="0"/>
    </xf>
    <xf numFmtId="1" fontId="11" fillId="6" borderId="1" xfId="0" quotePrefix="1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 applyProtection="1">
      <alignment horizontal="right" vertical="center"/>
      <protection locked="0"/>
    </xf>
    <xf numFmtId="1" fontId="11" fillId="3" borderId="1" xfId="0" applyNumberFormat="1" applyFont="1" applyFill="1" applyBorder="1" applyAlignment="1">
      <alignment horizontal="right" vertical="center"/>
    </xf>
    <xf numFmtId="1" fontId="11" fillId="6" borderId="1" xfId="0" applyNumberFormat="1" applyFont="1" applyFill="1" applyBorder="1" applyAlignment="1">
      <alignment horizontal="right" vertical="center"/>
    </xf>
    <xf numFmtId="1" fontId="11" fillId="7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horizontal="right" vertical="center"/>
    </xf>
    <xf numFmtId="1" fontId="3" fillId="6" borderId="1" xfId="0" quotePrefix="1" applyNumberFormat="1" applyFont="1" applyFill="1" applyBorder="1" applyAlignment="1" applyProtection="1">
      <alignment horizontal="right" vertical="center"/>
      <protection locked="0"/>
    </xf>
    <xf numFmtId="1" fontId="3" fillId="3" borderId="1" xfId="0" quotePrefix="1" applyNumberFormat="1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right" vertical="center"/>
    </xf>
    <xf numFmtId="2" fontId="12" fillId="4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0" fontId="24" fillId="3" borderId="1" xfId="0" applyFont="1" applyFill="1" applyBorder="1" applyAlignment="1">
      <alignment vertical="top"/>
    </xf>
    <xf numFmtId="164" fontId="24" fillId="0" borderId="1" xfId="0" applyNumberFormat="1" applyFont="1" applyBorder="1" applyAlignment="1">
      <alignment vertical="top"/>
    </xf>
    <xf numFmtId="0" fontId="24" fillId="0" borderId="1" xfId="0" applyFont="1" applyBorder="1" applyAlignment="1">
      <alignment vertical="top"/>
    </xf>
    <xf numFmtId="165" fontId="24" fillId="0" borderId="1" xfId="0" applyNumberFormat="1" applyFont="1" applyFill="1" applyBorder="1" applyAlignment="1" applyProtection="1">
      <alignment vertical="top"/>
      <protection locked="0"/>
    </xf>
    <xf numFmtId="165" fontId="24" fillId="0" borderId="1" xfId="0" applyNumberFormat="1" applyFont="1" applyFill="1" applyBorder="1" applyAlignment="1">
      <alignment vertical="top"/>
    </xf>
    <xf numFmtId="165" fontId="24" fillId="3" borderId="1" xfId="0" applyNumberFormat="1" applyFont="1" applyFill="1" applyBorder="1" applyAlignment="1">
      <alignment vertical="top"/>
    </xf>
    <xf numFmtId="166" fontId="24" fillId="6" borderId="1" xfId="0" applyNumberFormat="1" applyFont="1" applyFill="1" applyBorder="1" applyAlignment="1">
      <alignment vertical="top"/>
    </xf>
    <xf numFmtId="165" fontId="24" fillId="6" borderId="1" xfId="0" applyNumberFormat="1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164" fontId="26" fillId="4" borderId="1" xfId="0" applyNumberFormat="1" applyFont="1" applyFill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7" fillId="0" borderId="0" xfId="0" applyFont="1"/>
    <xf numFmtId="0" fontId="0" fillId="0" borderId="0" xfId="0" applyBorder="1"/>
    <xf numFmtId="0" fontId="34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2" fontId="0" fillId="0" borderId="0" xfId="0" applyNumberFormat="1" applyBorder="1"/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XII%202018%20Op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1">
          <cell r="C1" t="str">
            <v>RESULTS OF HIGHER SECONDARY EXAMINATION- 2017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K94"/>
  <sheetViews>
    <sheetView view="pageBreakPreview" zoomScale="70" zoomScaleSheetLayoutView="70" workbookViewId="0">
      <pane xSplit="2" ySplit="7" topLeftCell="EX14" activePane="bottomRight" state="frozen"/>
      <selection pane="topRight" activeCell="C1" sqref="C1"/>
      <selection pane="bottomLeft" activeCell="A8" sqref="A8"/>
      <selection pane="bottomRight" activeCell="BN5" sqref="BN5:BP5"/>
    </sheetView>
  </sheetViews>
  <sheetFormatPr defaultRowHeight="30" customHeight="1"/>
  <cols>
    <col min="1" max="1" width="5.140625" style="24" customWidth="1"/>
    <col min="2" max="2" width="35.140625" style="6" customWidth="1"/>
    <col min="3" max="3" width="14.42578125" style="6" customWidth="1"/>
    <col min="4" max="4" width="15" style="6" customWidth="1"/>
    <col min="5" max="5" width="13" style="6" customWidth="1"/>
    <col min="6" max="6" width="13.85546875" style="6" customWidth="1"/>
    <col min="7" max="13" width="13" style="6" customWidth="1"/>
    <col min="14" max="14" width="14" style="6" customWidth="1"/>
    <col min="15" max="15" width="11.5703125" style="6" customWidth="1"/>
    <col min="16" max="16" width="11.28515625" style="6" customWidth="1"/>
    <col min="17" max="17" width="10.28515625" style="6" customWidth="1"/>
    <col min="18" max="32" width="13.5703125" style="6" customWidth="1"/>
    <col min="33" max="33" width="12" style="6" customWidth="1"/>
    <col min="34" max="35" width="13.28515625" style="6" customWidth="1"/>
    <col min="36" max="36" width="12.85546875" style="6" customWidth="1"/>
    <col min="37" max="37" width="12.5703125" style="6" customWidth="1"/>
    <col min="38" max="43" width="12" style="6" customWidth="1"/>
    <col min="44" max="44" width="13" style="6" customWidth="1"/>
    <col min="45" max="45" width="12.85546875" style="6" customWidth="1"/>
    <col min="46" max="47" width="12" style="6" customWidth="1"/>
    <col min="48" max="62" width="13" style="6" customWidth="1"/>
    <col min="63" max="77" width="13.7109375" style="6" customWidth="1"/>
    <col min="78" max="82" width="12.5703125" style="6" customWidth="1"/>
    <col min="83" max="83" width="11" style="6" customWidth="1"/>
    <col min="84" max="84" width="11.5703125" style="6" customWidth="1"/>
    <col min="85" max="85" width="12.5703125" style="6" customWidth="1"/>
    <col min="86" max="87" width="10.7109375" style="6" customWidth="1"/>
    <col min="88" max="92" width="12.5703125" style="6" customWidth="1"/>
    <col min="93" max="107" width="13.85546875" style="6" customWidth="1"/>
    <col min="108" max="114" width="14.5703125" style="6" customWidth="1"/>
    <col min="115" max="115" width="14.42578125" style="6" customWidth="1"/>
    <col min="116" max="116" width="13.28515625" style="6" customWidth="1"/>
    <col min="117" max="117" width="13.140625" style="6" customWidth="1"/>
    <col min="118" max="118" width="13.28515625" style="6" customWidth="1"/>
    <col min="119" max="119" width="12.28515625" style="6" customWidth="1"/>
    <col min="120" max="122" width="14.5703125" style="6" customWidth="1"/>
    <col min="123" max="123" width="16" style="6" customWidth="1"/>
    <col min="124" max="124" width="14" style="6" customWidth="1"/>
    <col min="125" max="125" width="14.7109375" style="6" customWidth="1"/>
    <col min="126" max="126" width="14.5703125" style="6" customWidth="1"/>
    <col min="127" max="127" width="16" style="6" customWidth="1"/>
    <col min="128" max="128" width="13.28515625" style="6" customWidth="1"/>
    <col min="129" max="130" width="16" style="6" customWidth="1"/>
    <col min="131" max="131" width="14.5703125" style="6" customWidth="1"/>
    <col min="132" max="132" width="11.5703125" style="6" customWidth="1"/>
    <col min="133" max="133" width="13" style="6" customWidth="1"/>
    <col min="134" max="134" width="14.140625" style="6" customWidth="1"/>
    <col min="135" max="135" width="13" style="6" customWidth="1"/>
    <col min="136" max="136" width="12" style="6" customWidth="1"/>
    <col min="137" max="137" width="13.28515625" style="6" customWidth="1"/>
    <col min="138" max="138" width="23.5703125" style="6" customWidth="1"/>
    <col min="139" max="139" width="22" style="6" customWidth="1"/>
    <col min="140" max="140" width="22.42578125" style="6" customWidth="1"/>
    <col min="141" max="141" width="22.28515625" style="6" customWidth="1"/>
    <col min="142" max="142" width="21" style="6" customWidth="1"/>
    <col min="143" max="143" width="23.7109375" style="6" customWidth="1"/>
    <col min="144" max="144" width="22" style="6" customWidth="1"/>
    <col min="145" max="145" width="19.5703125" style="6" customWidth="1"/>
    <col min="146" max="146" width="21" style="6" customWidth="1"/>
    <col min="147" max="147" width="21.42578125" style="6" customWidth="1"/>
    <col min="148" max="148" width="21.28515625" style="6" customWidth="1"/>
    <col min="149" max="149" width="20.28515625" style="6" customWidth="1"/>
    <col min="150" max="150" width="19.5703125" style="6" customWidth="1"/>
    <col min="151" max="151" width="19.7109375" style="6" customWidth="1"/>
    <col min="152" max="152" width="18.7109375" style="6" customWidth="1"/>
    <col min="153" max="153" width="19.7109375" style="6" customWidth="1"/>
    <col min="154" max="154" width="18.5703125" style="6" customWidth="1"/>
    <col min="155" max="155" width="16.42578125" style="6" customWidth="1"/>
    <col min="156" max="156" width="21.42578125" style="6" customWidth="1"/>
    <col min="157" max="157" width="21.28515625" style="6" customWidth="1"/>
    <col min="158" max="158" width="21.7109375" style="6" customWidth="1"/>
    <col min="159" max="159" width="21.5703125" style="6" customWidth="1"/>
    <col min="160" max="160" width="20.85546875" style="6" customWidth="1"/>
    <col min="161" max="161" width="17.42578125" style="6" customWidth="1"/>
    <col min="162" max="162" width="17.85546875" style="6" customWidth="1"/>
    <col min="163" max="163" width="17.5703125" style="6" customWidth="1"/>
    <col min="164" max="164" width="16.85546875" style="6" customWidth="1"/>
    <col min="165" max="165" width="10.5703125" style="6" bestFit="1" customWidth="1"/>
    <col min="166" max="16384" width="9.140625" style="6"/>
  </cols>
  <sheetData>
    <row r="1" spans="1:165" ht="30" customHeight="1">
      <c r="A1" s="15"/>
      <c r="B1" s="38"/>
      <c r="C1" s="147" t="s">
        <v>29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  <c r="R1" s="146" t="str">
        <f>C1</f>
        <v>RESULTS OF HIGHER SECONDARY EXAMINATION- 2017</v>
      </c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 t="str">
        <f>R1</f>
        <v>RESULTS OF HIGHER SECONDARY EXAMINATION- 2017</v>
      </c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 t="str">
        <f>AG1</f>
        <v>RESULTS OF HIGHER SECONDARY EXAMINATION- 2017</v>
      </c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 t="str">
        <f>AV1</f>
        <v>RESULTS OF HIGHER SECONDARY EXAMINATION- 2017</v>
      </c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 t="str">
        <f>BK1</f>
        <v>RESULTS OF HIGHER SECONDARY EXAMINATION- 2017</v>
      </c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 t="str">
        <f>AG1</f>
        <v>RESULTS OF HIGHER SECONDARY EXAMINATION- 2017</v>
      </c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 t="str">
        <f>CO1</f>
        <v>RESULTS OF HIGHER SECONDARY EXAMINATION- 2017</v>
      </c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 t="str">
        <f>DD1</f>
        <v>RESULTS OF HIGHER SECONDARY EXAMINATION- 2017</v>
      </c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7" t="str">
        <f>C1</f>
        <v>RESULTS OF HIGHER SECONDARY EXAMINATION- 2017</v>
      </c>
      <c r="EI1" s="148"/>
      <c r="EJ1" s="148"/>
      <c r="EK1" s="148"/>
      <c r="EL1" s="148"/>
      <c r="EM1" s="148"/>
      <c r="EN1" s="148"/>
      <c r="EO1" s="148"/>
      <c r="EP1" s="149"/>
      <c r="EQ1" s="147" t="str">
        <f>C1</f>
        <v>RESULTS OF HIGHER SECONDARY EXAMINATION- 2017</v>
      </c>
      <c r="ER1" s="148"/>
      <c r="ES1" s="148"/>
      <c r="ET1" s="148"/>
      <c r="EU1" s="148"/>
      <c r="EV1" s="148"/>
      <c r="EW1" s="148"/>
      <c r="EX1" s="148"/>
      <c r="EY1" s="149"/>
      <c r="EZ1" s="147" t="str">
        <f>C1</f>
        <v>RESULTS OF HIGHER SECONDARY EXAMINATION- 2017</v>
      </c>
      <c r="FA1" s="148"/>
      <c r="FB1" s="148"/>
      <c r="FC1" s="148"/>
      <c r="FD1" s="148"/>
      <c r="FE1" s="148"/>
      <c r="FF1" s="148"/>
      <c r="FG1" s="148"/>
      <c r="FH1" s="149"/>
    </row>
    <row r="2" spans="1:165" s="9" customFormat="1" ht="30" customHeight="1">
      <c r="A2" s="39"/>
      <c r="B2" s="5"/>
      <c r="C2" s="145" t="s">
        <v>87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 t="s">
        <v>88</v>
      </c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 t="s">
        <v>89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 t="s">
        <v>90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 t="s">
        <v>91</v>
      </c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 t="s">
        <v>92</v>
      </c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 t="s">
        <v>93</v>
      </c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 t="s">
        <v>94</v>
      </c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 t="s">
        <v>95</v>
      </c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50" t="s">
        <v>96</v>
      </c>
      <c r="EI2" s="151"/>
      <c r="EJ2" s="151"/>
      <c r="EK2" s="151"/>
      <c r="EL2" s="151"/>
      <c r="EM2" s="151"/>
      <c r="EN2" s="151"/>
      <c r="EO2" s="151"/>
      <c r="EP2" s="152"/>
      <c r="EQ2" s="145" t="s">
        <v>97</v>
      </c>
      <c r="ER2" s="145"/>
      <c r="ES2" s="145"/>
      <c r="ET2" s="145"/>
      <c r="EU2" s="145"/>
      <c r="EV2" s="145"/>
      <c r="EW2" s="145"/>
      <c r="EX2" s="145"/>
      <c r="EY2" s="145"/>
      <c r="EZ2" s="145" t="s">
        <v>98</v>
      </c>
      <c r="FA2" s="145"/>
      <c r="FB2" s="145"/>
      <c r="FC2" s="145"/>
      <c r="FD2" s="145"/>
      <c r="FE2" s="145"/>
      <c r="FF2" s="145"/>
      <c r="FG2" s="145"/>
      <c r="FH2" s="145"/>
    </row>
    <row r="3" spans="1:165" ht="30" customHeight="1">
      <c r="A3" s="136" t="s">
        <v>12</v>
      </c>
      <c r="B3" s="144" t="s">
        <v>3</v>
      </c>
      <c r="C3" s="144" t="s">
        <v>13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 t="s">
        <v>14</v>
      </c>
      <c r="P3" s="144"/>
      <c r="Q3" s="144"/>
      <c r="R3" s="144" t="s">
        <v>13</v>
      </c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 t="s">
        <v>14</v>
      </c>
      <c r="AE3" s="144"/>
      <c r="AF3" s="144"/>
      <c r="AG3" s="144" t="s">
        <v>13</v>
      </c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 t="s">
        <v>14</v>
      </c>
      <c r="AT3" s="144"/>
      <c r="AU3" s="144"/>
      <c r="AV3" s="144" t="s">
        <v>13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 t="s">
        <v>14</v>
      </c>
      <c r="BI3" s="144"/>
      <c r="BJ3" s="144"/>
      <c r="BK3" s="144" t="s">
        <v>13</v>
      </c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 t="s">
        <v>14</v>
      </c>
      <c r="BX3" s="144"/>
      <c r="BY3" s="144"/>
      <c r="BZ3" s="144" t="s">
        <v>13</v>
      </c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 t="s">
        <v>14</v>
      </c>
      <c r="CM3" s="144"/>
      <c r="CN3" s="144"/>
      <c r="CO3" s="144" t="s">
        <v>13</v>
      </c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 t="s">
        <v>14</v>
      </c>
      <c r="DB3" s="144"/>
      <c r="DC3" s="144"/>
      <c r="DD3" s="144" t="s">
        <v>13</v>
      </c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 t="s">
        <v>14</v>
      </c>
      <c r="DQ3" s="144"/>
      <c r="DR3" s="144"/>
      <c r="DS3" s="144" t="s">
        <v>13</v>
      </c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 t="s">
        <v>14</v>
      </c>
      <c r="EF3" s="144"/>
      <c r="EG3" s="144"/>
      <c r="EH3" s="143" t="s">
        <v>15</v>
      </c>
      <c r="EI3" s="143"/>
      <c r="EJ3" s="143"/>
      <c r="EK3" s="143" t="s">
        <v>16</v>
      </c>
      <c r="EL3" s="143"/>
      <c r="EM3" s="143"/>
      <c r="EN3" s="143" t="s">
        <v>17</v>
      </c>
      <c r="EO3" s="143"/>
      <c r="EP3" s="143"/>
      <c r="EQ3" s="143" t="s">
        <v>15</v>
      </c>
      <c r="ER3" s="143"/>
      <c r="ES3" s="143"/>
      <c r="ET3" s="143" t="s">
        <v>16</v>
      </c>
      <c r="EU3" s="143"/>
      <c r="EV3" s="143"/>
      <c r="EW3" s="143" t="s">
        <v>17</v>
      </c>
      <c r="EX3" s="143"/>
      <c r="EY3" s="143"/>
      <c r="EZ3" s="143" t="s">
        <v>15</v>
      </c>
      <c r="FA3" s="143"/>
      <c r="FB3" s="143"/>
      <c r="FC3" s="143" t="s">
        <v>16</v>
      </c>
      <c r="FD3" s="143"/>
      <c r="FE3" s="143"/>
      <c r="FF3" s="143" t="s">
        <v>17</v>
      </c>
      <c r="FG3" s="143"/>
      <c r="FH3" s="143"/>
    </row>
    <row r="4" spans="1:165" ht="30" customHeight="1">
      <c r="A4" s="136"/>
      <c r="B4" s="144"/>
      <c r="C4" s="144" t="s">
        <v>1</v>
      </c>
      <c r="D4" s="144"/>
      <c r="E4" s="144"/>
      <c r="F4" s="144" t="s">
        <v>2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 t="s">
        <v>1</v>
      </c>
      <c r="S4" s="144"/>
      <c r="T4" s="144"/>
      <c r="U4" s="144" t="s">
        <v>2</v>
      </c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 t="s">
        <v>1</v>
      </c>
      <c r="AH4" s="144"/>
      <c r="AI4" s="144"/>
      <c r="AJ4" s="144" t="s">
        <v>2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 t="s">
        <v>1</v>
      </c>
      <c r="AW4" s="144"/>
      <c r="AX4" s="144"/>
      <c r="AY4" s="144" t="s">
        <v>2</v>
      </c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 t="s">
        <v>1</v>
      </c>
      <c r="BL4" s="144"/>
      <c r="BM4" s="144"/>
      <c r="BN4" s="144" t="s">
        <v>2</v>
      </c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 t="s">
        <v>1</v>
      </c>
      <c r="CA4" s="144"/>
      <c r="CB4" s="144"/>
      <c r="CC4" s="144" t="s">
        <v>2</v>
      </c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 t="s">
        <v>1</v>
      </c>
      <c r="CP4" s="144"/>
      <c r="CQ4" s="144"/>
      <c r="CR4" s="144" t="s">
        <v>2</v>
      </c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 t="s">
        <v>1</v>
      </c>
      <c r="DE4" s="144"/>
      <c r="DF4" s="144"/>
      <c r="DG4" s="144" t="s">
        <v>2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 t="s">
        <v>1</v>
      </c>
      <c r="DT4" s="144"/>
      <c r="DU4" s="144"/>
      <c r="DV4" s="144" t="s">
        <v>2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</row>
    <row r="5" spans="1:165" ht="30" customHeight="1">
      <c r="A5" s="136"/>
      <c r="B5" s="144"/>
      <c r="C5" s="144"/>
      <c r="D5" s="144"/>
      <c r="E5" s="144"/>
      <c r="F5" s="144" t="s">
        <v>10</v>
      </c>
      <c r="G5" s="144"/>
      <c r="H5" s="144"/>
      <c r="I5" s="144" t="s">
        <v>18</v>
      </c>
      <c r="J5" s="144"/>
      <c r="K5" s="144"/>
      <c r="L5" s="144" t="s">
        <v>19</v>
      </c>
      <c r="M5" s="144"/>
      <c r="N5" s="144"/>
      <c r="O5" s="144"/>
      <c r="P5" s="144"/>
      <c r="Q5" s="144"/>
      <c r="R5" s="144"/>
      <c r="S5" s="144"/>
      <c r="T5" s="144"/>
      <c r="U5" s="144" t="s">
        <v>10</v>
      </c>
      <c r="V5" s="144"/>
      <c r="W5" s="144"/>
      <c r="X5" s="144" t="s">
        <v>18</v>
      </c>
      <c r="Y5" s="144"/>
      <c r="Z5" s="144"/>
      <c r="AA5" s="144" t="s">
        <v>19</v>
      </c>
      <c r="AB5" s="144"/>
      <c r="AC5" s="144"/>
      <c r="AD5" s="144"/>
      <c r="AE5" s="144"/>
      <c r="AF5" s="144"/>
      <c r="AG5" s="144"/>
      <c r="AH5" s="144"/>
      <c r="AI5" s="144"/>
      <c r="AJ5" s="144" t="s">
        <v>10</v>
      </c>
      <c r="AK5" s="144"/>
      <c r="AL5" s="144"/>
      <c r="AM5" s="144" t="s">
        <v>18</v>
      </c>
      <c r="AN5" s="144"/>
      <c r="AO5" s="144"/>
      <c r="AP5" s="144" t="s">
        <v>19</v>
      </c>
      <c r="AQ5" s="144"/>
      <c r="AR5" s="144"/>
      <c r="AS5" s="144"/>
      <c r="AT5" s="144"/>
      <c r="AU5" s="144"/>
      <c r="AV5" s="144"/>
      <c r="AW5" s="144"/>
      <c r="AX5" s="144"/>
      <c r="AY5" s="144" t="s">
        <v>10</v>
      </c>
      <c r="AZ5" s="144"/>
      <c r="BA5" s="144"/>
      <c r="BB5" s="144" t="s">
        <v>18</v>
      </c>
      <c r="BC5" s="144"/>
      <c r="BD5" s="144"/>
      <c r="BE5" s="144" t="s">
        <v>19</v>
      </c>
      <c r="BF5" s="144"/>
      <c r="BG5" s="144"/>
      <c r="BH5" s="144"/>
      <c r="BI5" s="144"/>
      <c r="BJ5" s="144"/>
      <c r="BK5" s="144"/>
      <c r="BL5" s="144"/>
      <c r="BM5" s="144"/>
      <c r="BN5" s="144" t="s">
        <v>10</v>
      </c>
      <c r="BO5" s="144"/>
      <c r="BP5" s="144"/>
      <c r="BQ5" s="144" t="s">
        <v>18</v>
      </c>
      <c r="BR5" s="144"/>
      <c r="BS5" s="144"/>
      <c r="BT5" s="144" t="s">
        <v>19</v>
      </c>
      <c r="BU5" s="144"/>
      <c r="BV5" s="144"/>
      <c r="BW5" s="144"/>
      <c r="BX5" s="144"/>
      <c r="BY5" s="144"/>
      <c r="BZ5" s="144"/>
      <c r="CA5" s="144"/>
      <c r="CB5" s="144"/>
      <c r="CC5" s="144" t="s">
        <v>10</v>
      </c>
      <c r="CD5" s="144"/>
      <c r="CE5" s="144"/>
      <c r="CF5" s="144" t="s">
        <v>18</v>
      </c>
      <c r="CG5" s="144"/>
      <c r="CH5" s="144"/>
      <c r="CI5" s="144" t="s">
        <v>19</v>
      </c>
      <c r="CJ5" s="144"/>
      <c r="CK5" s="144"/>
      <c r="CL5" s="144"/>
      <c r="CM5" s="144"/>
      <c r="CN5" s="144"/>
      <c r="CO5" s="144"/>
      <c r="CP5" s="144"/>
      <c r="CQ5" s="144"/>
      <c r="CR5" s="144" t="s">
        <v>10</v>
      </c>
      <c r="CS5" s="144"/>
      <c r="CT5" s="144"/>
      <c r="CU5" s="144" t="s">
        <v>18</v>
      </c>
      <c r="CV5" s="144"/>
      <c r="CW5" s="144"/>
      <c r="CX5" s="144" t="s">
        <v>19</v>
      </c>
      <c r="CY5" s="144"/>
      <c r="CZ5" s="144"/>
      <c r="DA5" s="144"/>
      <c r="DB5" s="144"/>
      <c r="DC5" s="144"/>
      <c r="DD5" s="144"/>
      <c r="DE5" s="144"/>
      <c r="DF5" s="144"/>
      <c r="DG5" s="144" t="s">
        <v>10</v>
      </c>
      <c r="DH5" s="144"/>
      <c r="DI5" s="144"/>
      <c r="DJ5" s="144" t="s">
        <v>18</v>
      </c>
      <c r="DK5" s="144"/>
      <c r="DL5" s="144"/>
      <c r="DM5" s="144" t="s">
        <v>19</v>
      </c>
      <c r="DN5" s="144"/>
      <c r="DO5" s="144"/>
      <c r="DP5" s="144"/>
      <c r="DQ5" s="144"/>
      <c r="DR5" s="144"/>
      <c r="DS5" s="144"/>
      <c r="DT5" s="144"/>
      <c r="DU5" s="144"/>
      <c r="DV5" s="144" t="s">
        <v>10</v>
      </c>
      <c r="DW5" s="144"/>
      <c r="DX5" s="144"/>
      <c r="DY5" s="144" t="s">
        <v>18</v>
      </c>
      <c r="DZ5" s="144"/>
      <c r="EA5" s="144"/>
      <c r="EB5" s="144" t="s">
        <v>19</v>
      </c>
      <c r="EC5" s="144"/>
      <c r="ED5" s="144"/>
      <c r="EE5" s="144"/>
      <c r="EF5" s="144"/>
      <c r="EG5" s="144"/>
      <c r="EH5" s="143"/>
      <c r="EI5" s="143"/>
      <c r="EJ5" s="143"/>
      <c r="EK5" s="143" t="s">
        <v>24</v>
      </c>
      <c r="EL5" s="143"/>
      <c r="EM5" s="143"/>
      <c r="EN5" s="143" t="s">
        <v>24</v>
      </c>
      <c r="EO5" s="143"/>
      <c r="EP5" s="143"/>
      <c r="EQ5" s="143"/>
      <c r="ER5" s="143"/>
      <c r="ES5" s="143"/>
      <c r="ET5" s="143" t="s">
        <v>24</v>
      </c>
      <c r="EU5" s="143"/>
      <c r="EV5" s="143"/>
      <c r="EW5" s="143" t="s">
        <v>24</v>
      </c>
      <c r="EX5" s="143"/>
      <c r="EY5" s="143"/>
      <c r="EZ5" s="143"/>
      <c r="FA5" s="143"/>
      <c r="FB5" s="143"/>
      <c r="FC5" s="143" t="s">
        <v>24</v>
      </c>
      <c r="FD5" s="143"/>
      <c r="FE5" s="143"/>
      <c r="FF5" s="143" t="s">
        <v>24</v>
      </c>
      <c r="FG5" s="143"/>
      <c r="FH5" s="143"/>
      <c r="FI5" s="36"/>
    </row>
    <row r="6" spans="1:165" ht="30" customHeight="1">
      <c r="A6" s="136"/>
      <c r="B6" s="144"/>
      <c r="C6" s="35" t="s">
        <v>4</v>
      </c>
      <c r="D6" s="35" t="s">
        <v>5</v>
      </c>
      <c r="E6" s="35" t="s">
        <v>0</v>
      </c>
      <c r="F6" s="35" t="s">
        <v>4</v>
      </c>
      <c r="G6" s="35" t="s">
        <v>5</v>
      </c>
      <c r="H6" s="35" t="s">
        <v>0</v>
      </c>
      <c r="I6" s="35" t="s">
        <v>4</v>
      </c>
      <c r="J6" s="35" t="s">
        <v>5</v>
      </c>
      <c r="K6" s="35" t="s">
        <v>0</v>
      </c>
      <c r="L6" s="35" t="s">
        <v>4</v>
      </c>
      <c r="M6" s="35" t="s">
        <v>5</v>
      </c>
      <c r="N6" s="35" t="s">
        <v>0</v>
      </c>
      <c r="O6" s="35" t="s">
        <v>4</v>
      </c>
      <c r="P6" s="35" t="s">
        <v>5</v>
      </c>
      <c r="Q6" s="35" t="s">
        <v>0</v>
      </c>
      <c r="R6" s="35" t="s">
        <v>4</v>
      </c>
      <c r="S6" s="35" t="s">
        <v>5</v>
      </c>
      <c r="T6" s="35" t="s">
        <v>0</v>
      </c>
      <c r="U6" s="35" t="s">
        <v>4</v>
      </c>
      <c r="V6" s="35" t="s">
        <v>5</v>
      </c>
      <c r="W6" s="35" t="s">
        <v>0</v>
      </c>
      <c r="X6" s="35" t="s">
        <v>4</v>
      </c>
      <c r="Y6" s="35" t="s">
        <v>5</v>
      </c>
      <c r="Z6" s="35" t="s">
        <v>0</v>
      </c>
      <c r="AA6" s="35" t="s">
        <v>4</v>
      </c>
      <c r="AB6" s="35" t="s">
        <v>5</v>
      </c>
      <c r="AC6" s="35" t="s">
        <v>0</v>
      </c>
      <c r="AD6" s="35" t="s">
        <v>4</v>
      </c>
      <c r="AE6" s="35" t="s">
        <v>5</v>
      </c>
      <c r="AF6" s="35" t="s">
        <v>0</v>
      </c>
      <c r="AG6" s="35" t="s">
        <v>4</v>
      </c>
      <c r="AH6" s="35" t="s">
        <v>5</v>
      </c>
      <c r="AI6" s="35" t="s">
        <v>0</v>
      </c>
      <c r="AJ6" s="35" t="s">
        <v>4</v>
      </c>
      <c r="AK6" s="35" t="s">
        <v>5</v>
      </c>
      <c r="AL6" s="35" t="s">
        <v>0</v>
      </c>
      <c r="AM6" s="35" t="s">
        <v>4</v>
      </c>
      <c r="AN6" s="35" t="s">
        <v>5</v>
      </c>
      <c r="AO6" s="35" t="s">
        <v>0</v>
      </c>
      <c r="AP6" s="35" t="s">
        <v>4</v>
      </c>
      <c r="AQ6" s="35" t="s">
        <v>5</v>
      </c>
      <c r="AR6" s="35" t="s">
        <v>0</v>
      </c>
      <c r="AS6" s="35" t="s">
        <v>4</v>
      </c>
      <c r="AT6" s="35" t="s">
        <v>5</v>
      </c>
      <c r="AU6" s="35" t="s">
        <v>0</v>
      </c>
      <c r="AV6" s="35" t="s">
        <v>4</v>
      </c>
      <c r="AW6" s="35" t="s">
        <v>5</v>
      </c>
      <c r="AX6" s="35" t="s">
        <v>0</v>
      </c>
      <c r="AY6" s="35" t="s">
        <v>4</v>
      </c>
      <c r="AZ6" s="35" t="s">
        <v>5</v>
      </c>
      <c r="BA6" s="35" t="s">
        <v>0</v>
      </c>
      <c r="BB6" s="35" t="s">
        <v>4</v>
      </c>
      <c r="BC6" s="35" t="s">
        <v>5</v>
      </c>
      <c r="BD6" s="35" t="s">
        <v>0</v>
      </c>
      <c r="BE6" s="35" t="s">
        <v>4</v>
      </c>
      <c r="BF6" s="35" t="s">
        <v>5</v>
      </c>
      <c r="BG6" s="35" t="s">
        <v>0</v>
      </c>
      <c r="BH6" s="35" t="s">
        <v>4</v>
      </c>
      <c r="BI6" s="35" t="s">
        <v>5</v>
      </c>
      <c r="BJ6" s="35" t="s">
        <v>0</v>
      </c>
      <c r="BK6" s="35" t="s">
        <v>4</v>
      </c>
      <c r="BL6" s="35" t="s">
        <v>5</v>
      </c>
      <c r="BM6" s="35" t="s">
        <v>0</v>
      </c>
      <c r="BN6" s="35" t="s">
        <v>4</v>
      </c>
      <c r="BO6" s="35" t="s">
        <v>5</v>
      </c>
      <c r="BP6" s="35" t="s">
        <v>0</v>
      </c>
      <c r="BQ6" s="35" t="s">
        <v>4</v>
      </c>
      <c r="BR6" s="35" t="s">
        <v>5</v>
      </c>
      <c r="BS6" s="35" t="s">
        <v>0</v>
      </c>
      <c r="BT6" s="35" t="s">
        <v>4</v>
      </c>
      <c r="BU6" s="35" t="s">
        <v>5</v>
      </c>
      <c r="BV6" s="35" t="s">
        <v>0</v>
      </c>
      <c r="BW6" s="35" t="s">
        <v>4</v>
      </c>
      <c r="BX6" s="35" t="s">
        <v>5</v>
      </c>
      <c r="BY6" s="35" t="s">
        <v>0</v>
      </c>
      <c r="BZ6" s="35" t="s">
        <v>4</v>
      </c>
      <c r="CA6" s="35" t="s">
        <v>5</v>
      </c>
      <c r="CB6" s="35" t="s">
        <v>0</v>
      </c>
      <c r="CC6" s="35" t="s">
        <v>4</v>
      </c>
      <c r="CD6" s="35" t="s">
        <v>5</v>
      </c>
      <c r="CE6" s="35" t="s">
        <v>0</v>
      </c>
      <c r="CF6" s="35" t="s">
        <v>4</v>
      </c>
      <c r="CG6" s="35" t="s">
        <v>5</v>
      </c>
      <c r="CH6" s="35" t="s">
        <v>0</v>
      </c>
      <c r="CI6" s="35" t="s">
        <v>4</v>
      </c>
      <c r="CJ6" s="35" t="s">
        <v>5</v>
      </c>
      <c r="CK6" s="35" t="s">
        <v>0</v>
      </c>
      <c r="CL6" s="35" t="s">
        <v>4</v>
      </c>
      <c r="CM6" s="35" t="s">
        <v>5</v>
      </c>
      <c r="CN6" s="35" t="s">
        <v>0</v>
      </c>
      <c r="CO6" s="35" t="s">
        <v>4</v>
      </c>
      <c r="CP6" s="35" t="s">
        <v>5</v>
      </c>
      <c r="CQ6" s="35" t="s">
        <v>0</v>
      </c>
      <c r="CR6" s="35" t="s">
        <v>4</v>
      </c>
      <c r="CS6" s="35" t="s">
        <v>5</v>
      </c>
      <c r="CT6" s="35" t="s">
        <v>0</v>
      </c>
      <c r="CU6" s="35" t="s">
        <v>4</v>
      </c>
      <c r="CV6" s="35" t="s">
        <v>5</v>
      </c>
      <c r="CW6" s="35" t="s">
        <v>0</v>
      </c>
      <c r="CX6" s="35" t="s">
        <v>4</v>
      </c>
      <c r="CY6" s="35" t="s">
        <v>5</v>
      </c>
      <c r="CZ6" s="35" t="s">
        <v>0</v>
      </c>
      <c r="DA6" s="35" t="s">
        <v>4</v>
      </c>
      <c r="DB6" s="35" t="s">
        <v>5</v>
      </c>
      <c r="DC6" s="35" t="s">
        <v>0</v>
      </c>
      <c r="DD6" s="35" t="s">
        <v>4</v>
      </c>
      <c r="DE6" s="35" t="s">
        <v>5</v>
      </c>
      <c r="DF6" s="35" t="s">
        <v>0</v>
      </c>
      <c r="DG6" s="35" t="s">
        <v>4</v>
      </c>
      <c r="DH6" s="35" t="s">
        <v>5</v>
      </c>
      <c r="DI6" s="35" t="s">
        <v>0</v>
      </c>
      <c r="DJ6" s="35" t="s">
        <v>4</v>
      </c>
      <c r="DK6" s="35" t="s">
        <v>5</v>
      </c>
      <c r="DL6" s="35" t="s">
        <v>0</v>
      </c>
      <c r="DM6" s="35" t="s">
        <v>4</v>
      </c>
      <c r="DN6" s="35" t="s">
        <v>5</v>
      </c>
      <c r="DO6" s="35" t="s">
        <v>0</v>
      </c>
      <c r="DP6" s="35" t="s">
        <v>4</v>
      </c>
      <c r="DQ6" s="35" t="s">
        <v>5</v>
      </c>
      <c r="DR6" s="35" t="s">
        <v>0</v>
      </c>
      <c r="DS6" s="35" t="s">
        <v>4</v>
      </c>
      <c r="DT6" s="35" t="s">
        <v>5</v>
      </c>
      <c r="DU6" s="35" t="s">
        <v>0</v>
      </c>
      <c r="DV6" s="35" t="s">
        <v>4</v>
      </c>
      <c r="DW6" s="35" t="s">
        <v>5</v>
      </c>
      <c r="DX6" s="35" t="s">
        <v>0</v>
      </c>
      <c r="DY6" s="35" t="s">
        <v>4</v>
      </c>
      <c r="DZ6" s="35" t="s">
        <v>5</v>
      </c>
      <c r="EA6" s="35" t="s">
        <v>0</v>
      </c>
      <c r="EB6" s="35" t="s">
        <v>4</v>
      </c>
      <c r="EC6" s="35" t="s">
        <v>5</v>
      </c>
      <c r="ED6" s="35" t="s">
        <v>0</v>
      </c>
      <c r="EE6" s="35" t="s">
        <v>4</v>
      </c>
      <c r="EF6" s="35" t="s">
        <v>5</v>
      </c>
      <c r="EG6" s="35" t="s">
        <v>0</v>
      </c>
      <c r="EH6" s="35" t="s">
        <v>4</v>
      </c>
      <c r="EI6" s="35" t="s">
        <v>5</v>
      </c>
      <c r="EJ6" s="35" t="s">
        <v>0</v>
      </c>
      <c r="EK6" s="35" t="s">
        <v>4</v>
      </c>
      <c r="EL6" s="35" t="s">
        <v>5</v>
      </c>
      <c r="EM6" s="35" t="s">
        <v>0</v>
      </c>
      <c r="EN6" s="35" t="s">
        <v>4</v>
      </c>
      <c r="EO6" s="35" t="s">
        <v>5</v>
      </c>
      <c r="EP6" s="35" t="s">
        <v>0</v>
      </c>
      <c r="EQ6" s="35" t="s">
        <v>4</v>
      </c>
      <c r="ER6" s="35" t="s">
        <v>5</v>
      </c>
      <c r="ES6" s="35" t="s">
        <v>0</v>
      </c>
      <c r="ET6" s="35" t="s">
        <v>4</v>
      </c>
      <c r="EU6" s="35" t="s">
        <v>5</v>
      </c>
      <c r="EV6" s="35" t="s">
        <v>0</v>
      </c>
      <c r="EW6" s="35" t="s">
        <v>4</v>
      </c>
      <c r="EX6" s="35" t="s">
        <v>5</v>
      </c>
      <c r="EY6" s="35" t="s">
        <v>0</v>
      </c>
      <c r="EZ6" s="35" t="s">
        <v>4</v>
      </c>
      <c r="FA6" s="35" t="s">
        <v>5</v>
      </c>
      <c r="FB6" s="35" t="s">
        <v>0</v>
      </c>
      <c r="FC6" s="35" t="s">
        <v>4</v>
      </c>
      <c r="FD6" s="35" t="s">
        <v>5</v>
      </c>
      <c r="FE6" s="35" t="s">
        <v>0</v>
      </c>
      <c r="FF6" s="35" t="s">
        <v>4</v>
      </c>
      <c r="FG6" s="35" t="s">
        <v>5</v>
      </c>
      <c r="FH6" s="35" t="s">
        <v>0</v>
      </c>
      <c r="FI6" s="36"/>
    </row>
    <row r="7" spans="1:165" s="13" customFormat="1" ht="3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11">
        <v>15</v>
      </c>
      <c r="AE7" s="11">
        <v>16</v>
      </c>
      <c r="AF7" s="11">
        <v>17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11">
        <v>15</v>
      </c>
      <c r="AT7" s="11">
        <v>16</v>
      </c>
      <c r="AU7" s="11">
        <v>17</v>
      </c>
      <c r="AV7" s="11">
        <v>3</v>
      </c>
      <c r="AW7" s="11">
        <v>4</v>
      </c>
      <c r="AX7" s="11">
        <v>5</v>
      </c>
      <c r="AY7" s="11">
        <v>6</v>
      </c>
      <c r="AZ7" s="11">
        <v>7</v>
      </c>
      <c r="BA7" s="11">
        <v>8</v>
      </c>
      <c r="BB7" s="11">
        <v>9</v>
      </c>
      <c r="BC7" s="11">
        <v>10</v>
      </c>
      <c r="BD7" s="11">
        <v>11</v>
      </c>
      <c r="BE7" s="11">
        <v>12</v>
      </c>
      <c r="BF7" s="11">
        <v>13</v>
      </c>
      <c r="BG7" s="11">
        <v>14</v>
      </c>
      <c r="BH7" s="11">
        <v>15</v>
      </c>
      <c r="BI7" s="11">
        <v>16</v>
      </c>
      <c r="BJ7" s="11">
        <v>17</v>
      </c>
      <c r="BK7" s="11">
        <v>3</v>
      </c>
      <c r="BL7" s="11">
        <v>4</v>
      </c>
      <c r="BM7" s="11">
        <v>5</v>
      </c>
      <c r="BN7" s="11">
        <v>6</v>
      </c>
      <c r="BO7" s="11">
        <v>7</v>
      </c>
      <c r="BP7" s="11">
        <v>8</v>
      </c>
      <c r="BQ7" s="11">
        <v>9</v>
      </c>
      <c r="BR7" s="11">
        <v>10</v>
      </c>
      <c r="BS7" s="11">
        <v>11</v>
      </c>
      <c r="BT7" s="11">
        <v>12</v>
      </c>
      <c r="BU7" s="11">
        <v>13</v>
      </c>
      <c r="BV7" s="11">
        <v>14</v>
      </c>
      <c r="BW7" s="11">
        <v>15</v>
      </c>
      <c r="BX7" s="11">
        <v>16</v>
      </c>
      <c r="BY7" s="11">
        <v>17</v>
      </c>
      <c r="BZ7" s="11">
        <v>3</v>
      </c>
      <c r="CA7" s="11">
        <v>4</v>
      </c>
      <c r="CB7" s="11">
        <v>5</v>
      </c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  <c r="CI7" s="11">
        <v>12</v>
      </c>
      <c r="CJ7" s="11">
        <v>13</v>
      </c>
      <c r="CK7" s="11">
        <v>14</v>
      </c>
      <c r="CL7" s="11">
        <v>15</v>
      </c>
      <c r="CM7" s="11">
        <v>16</v>
      </c>
      <c r="CN7" s="11">
        <v>17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9</v>
      </c>
      <c r="CV7" s="11">
        <v>10</v>
      </c>
      <c r="CW7" s="11">
        <v>11</v>
      </c>
      <c r="CX7" s="11">
        <v>12</v>
      </c>
      <c r="CY7" s="11">
        <v>13</v>
      </c>
      <c r="CZ7" s="11">
        <v>14</v>
      </c>
      <c r="DA7" s="11">
        <v>15</v>
      </c>
      <c r="DB7" s="11">
        <v>16</v>
      </c>
      <c r="DC7" s="11">
        <v>17</v>
      </c>
      <c r="DD7" s="11">
        <v>3</v>
      </c>
      <c r="DE7" s="11">
        <v>4</v>
      </c>
      <c r="DF7" s="11">
        <v>5</v>
      </c>
      <c r="DG7" s="11">
        <v>6</v>
      </c>
      <c r="DH7" s="11">
        <v>7</v>
      </c>
      <c r="DI7" s="11">
        <v>8</v>
      </c>
      <c r="DJ7" s="11">
        <v>9</v>
      </c>
      <c r="DK7" s="11">
        <v>10</v>
      </c>
      <c r="DL7" s="11">
        <v>11</v>
      </c>
      <c r="DM7" s="11">
        <v>12</v>
      </c>
      <c r="DN7" s="11">
        <v>13</v>
      </c>
      <c r="DO7" s="11">
        <v>14</v>
      </c>
      <c r="DP7" s="11">
        <v>15</v>
      </c>
      <c r="DQ7" s="11">
        <v>16</v>
      </c>
      <c r="DR7" s="11">
        <v>17</v>
      </c>
      <c r="DS7" s="11">
        <v>3</v>
      </c>
      <c r="DT7" s="11">
        <v>4</v>
      </c>
      <c r="DU7" s="11">
        <v>5</v>
      </c>
      <c r="DV7" s="11">
        <v>6</v>
      </c>
      <c r="DW7" s="11">
        <v>7</v>
      </c>
      <c r="DX7" s="11">
        <v>8</v>
      </c>
      <c r="DY7" s="11">
        <v>9</v>
      </c>
      <c r="DZ7" s="11">
        <v>10</v>
      </c>
      <c r="EA7" s="11">
        <v>11</v>
      </c>
      <c r="EB7" s="11">
        <v>12</v>
      </c>
      <c r="EC7" s="11">
        <v>13</v>
      </c>
      <c r="ED7" s="11">
        <v>14</v>
      </c>
      <c r="EE7" s="11">
        <v>15</v>
      </c>
      <c r="EF7" s="11">
        <v>16</v>
      </c>
      <c r="EG7" s="11">
        <v>17</v>
      </c>
      <c r="EH7" s="12">
        <v>3</v>
      </c>
      <c r="EI7" s="12">
        <v>4</v>
      </c>
      <c r="EJ7" s="12">
        <v>5</v>
      </c>
      <c r="EK7" s="12">
        <v>6</v>
      </c>
      <c r="EL7" s="12">
        <v>7</v>
      </c>
      <c r="EM7" s="12">
        <v>8</v>
      </c>
      <c r="EN7" s="12">
        <v>12</v>
      </c>
      <c r="EO7" s="12">
        <v>13</v>
      </c>
      <c r="EP7" s="12">
        <v>14</v>
      </c>
      <c r="EQ7" s="12">
        <v>3</v>
      </c>
      <c r="ER7" s="12">
        <v>4</v>
      </c>
      <c r="ES7" s="12">
        <v>5</v>
      </c>
      <c r="ET7" s="12">
        <v>6</v>
      </c>
      <c r="EU7" s="12">
        <v>7</v>
      </c>
      <c r="EV7" s="12">
        <v>8</v>
      </c>
      <c r="EW7" s="12">
        <v>12</v>
      </c>
      <c r="EX7" s="12">
        <v>13</v>
      </c>
      <c r="EY7" s="12">
        <v>14</v>
      </c>
      <c r="EZ7" s="12">
        <v>3</v>
      </c>
      <c r="FA7" s="12">
        <v>4</v>
      </c>
      <c r="FB7" s="12">
        <v>5</v>
      </c>
      <c r="FC7" s="12">
        <v>6</v>
      </c>
      <c r="FD7" s="12">
        <v>7</v>
      </c>
      <c r="FE7" s="12">
        <v>8</v>
      </c>
      <c r="FF7" s="12">
        <v>12</v>
      </c>
      <c r="FG7" s="12">
        <v>13</v>
      </c>
      <c r="FH7" s="12">
        <v>14</v>
      </c>
      <c r="FI7" s="37"/>
    </row>
    <row r="8" spans="1:165" s="17" customFormat="1" ht="30" customHeight="1">
      <c r="A8" s="140" t="s">
        <v>20</v>
      </c>
      <c r="B8" s="140"/>
      <c r="C8" s="14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7"/>
      <c r="EI8" s="138"/>
      <c r="EJ8" s="138"/>
      <c r="EK8" s="138"/>
      <c r="EL8" s="138"/>
      <c r="EM8" s="138"/>
      <c r="EN8" s="138"/>
      <c r="EO8" s="138"/>
      <c r="EP8" s="138"/>
      <c r="EQ8" s="137"/>
      <c r="ER8" s="138"/>
      <c r="ES8" s="138"/>
      <c r="ET8" s="138"/>
      <c r="EU8" s="138"/>
      <c r="EV8" s="138"/>
      <c r="EW8" s="138"/>
      <c r="EX8" s="138"/>
      <c r="EY8" s="138"/>
      <c r="EZ8" s="139"/>
      <c r="FA8" s="139"/>
      <c r="FB8" s="139"/>
      <c r="FC8" s="139"/>
      <c r="FD8" s="139"/>
      <c r="FE8" s="139"/>
      <c r="FF8" s="139"/>
      <c r="FG8" s="139"/>
      <c r="FH8" s="139"/>
      <c r="FI8" s="36"/>
    </row>
    <row r="9" spans="1:165" ht="30" customHeight="1">
      <c r="A9" s="123">
        <v>1</v>
      </c>
      <c r="B9" s="122" t="s">
        <v>46</v>
      </c>
      <c r="C9" s="63">
        <v>569024</v>
      </c>
      <c r="D9" s="63">
        <v>436312</v>
      </c>
      <c r="E9" s="63">
        <f>C9+D9</f>
        <v>1005336</v>
      </c>
      <c r="F9" s="63">
        <v>448747</v>
      </c>
      <c r="G9" s="63">
        <v>385490</v>
      </c>
      <c r="H9" s="63">
        <f>F9+G9</f>
        <v>834237</v>
      </c>
      <c r="I9" s="63">
        <v>12608</v>
      </c>
      <c r="J9" s="63">
        <v>15483</v>
      </c>
      <c r="K9" s="63">
        <f>I9+J9</f>
        <v>28091</v>
      </c>
      <c r="L9" s="64">
        <f t="shared" ref="L9:N10" si="0">+F9+I9</f>
        <v>461355</v>
      </c>
      <c r="M9" s="64">
        <f t="shared" si="0"/>
        <v>400973</v>
      </c>
      <c r="N9" s="64">
        <f t="shared" si="0"/>
        <v>862328</v>
      </c>
      <c r="O9" s="54">
        <f t="shared" ref="O9:Q10" si="1">IF(C9=0,"",L9/C9*100)</f>
        <v>81.078302496906986</v>
      </c>
      <c r="P9" s="54">
        <f t="shared" si="1"/>
        <v>91.900520728286182</v>
      </c>
      <c r="Q9" s="54">
        <f t="shared" si="1"/>
        <v>85.775104044816857</v>
      </c>
      <c r="R9" s="63">
        <v>15621</v>
      </c>
      <c r="S9" s="63">
        <v>7242</v>
      </c>
      <c r="T9" s="63">
        <f>R9+S9</f>
        <v>22863</v>
      </c>
      <c r="U9" s="63">
        <v>4322</v>
      </c>
      <c r="V9" s="63">
        <v>2393</v>
      </c>
      <c r="W9" s="63">
        <f>U9+V9</f>
        <v>6715</v>
      </c>
      <c r="X9" s="63">
        <v>2745</v>
      </c>
      <c r="Y9" s="63">
        <v>1720</v>
      </c>
      <c r="Z9" s="63">
        <f>X9+Y9</f>
        <v>4465</v>
      </c>
      <c r="AA9" s="64">
        <f t="shared" ref="AA9:AC10" si="2">+U9+X9</f>
        <v>7067</v>
      </c>
      <c r="AB9" s="64">
        <f t="shared" si="2"/>
        <v>4113</v>
      </c>
      <c r="AC9" s="64">
        <f t="shared" si="2"/>
        <v>11180</v>
      </c>
      <c r="AD9" s="54">
        <f t="shared" ref="AD9:AF10" si="3">IF(R9=0,"",AA9/R9*100)</f>
        <v>45.240381537673649</v>
      </c>
      <c r="AE9" s="54">
        <f t="shared" si="3"/>
        <v>56.793703396851704</v>
      </c>
      <c r="AF9" s="54">
        <f t="shared" si="3"/>
        <v>48.899969382845647</v>
      </c>
      <c r="AG9" s="50">
        <f t="shared" ref="AG9:AR10" si="4">C9+R9</f>
        <v>584645</v>
      </c>
      <c r="AH9" s="50">
        <f t="shared" si="4"/>
        <v>443554</v>
      </c>
      <c r="AI9" s="50">
        <f t="shared" si="4"/>
        <v>1028199</v>
      </c>
      <c r="AJ9" s="50">
        <f t="shared" si="4"/>
        <v>453069</v>
      </c>
      <c r="AK9" s="50">
        <f t="shared" si="4"/>
        <v>387883</v>
      </c>
      <c r="AL9" s="50">
        <f t="shared" si="4"/>
        <v>840952</v>
      </c>
      <c r="AM9" s="50">
        <f t="shared" si="4"/>
        <v>15353</v>
      </c>
      <c r="AN9" s="50">
        <f t="shared" si="4"/>
        <v>17203</v>
      </c>
      <c r="AO9" s="50">
        <f t="shared" si="4"/>
        <v>32556</v>
      </c>
      <c r="AP9" s="50">
        <f t="shared" si="4"/>
        <v>468422</v>
      </c>
      <c r="AQ9" s="50">
        <f t="shared" si="4"/>
        <v>405086</v>
      </c>
      <c r="AR9" s="50">
        <f t="shared" si="4"/>
        <v>873508</v>
      </c>
      <c r="AS9" s="54">
        <f t="shared" ref="AS9:AU10" si="5">IF(AG9=0,"",AP9/AG9*100)</f>
        <v>80.120757040597283</v>
      </c>
      <c r="AT9" s="54">
        <f t="shared" si="5"/>
        <v>91.327324294223473</v>
      </c>
      <c r="AU9" s="54">
        <f t="shared" si="5"/>
        <v>84.955149732687929</v>
      </c>
      <c r="AV9" s="63">
        <v>43336</v>
      </c>
      <c r="AW9" s="63">
        <v>34871</v>
      </c>
      <c r="AX9" s="63">
        <f>AV9+AW9</f>
        <v>78207</v>
      </c>
      <c r="AY9" s="63">
        <v>33467</v>
      </c>
      <c r="AZ9" s="63">
        <v>30095</v>
      </c>
      <c r="BA9" s="63">
        <f>AY9+AZ9</f>
        <v>63562</v>
      </c>
      <c r="BB9" s="63">
        <v>2284</v>
      </c>
      <c r="BC9" s="63">
        <v>1675</v>
      </c>
      <c r="BD9" s="63">
        <f>BB9+BC9</f>
        <v>3959</v>
      </c>
      <c r="BE9" s="64">
        <f t="shared" ref="BE9:BG10" si="6">SUM(AY9,BB9)</f>
        <v>35751</v>
      </c>
      <c r="BF9" s="64">
        <f t="shared" si="6"/>
        <v>31770</v>
      </c>
      <c r="BG9" s="64">
        <f t="shared" si="6"/>
        <v>67521</v>
      </c>
      <c r="BH9" s="54">
        <f t="shared" ref="BH9:BJ10" si="7">IF(AV9=0,"",BE9/AV9*100)</f>
        <v>82.497230939634477</v>
      </c>
      <c r="BI9" s="54">
        <f t="shared" si="7"/>
        <v>91.107223767600587</v>
      </c>
      <c r="BJ9" s="54">
        <f t="shared" si="7"/>
        <v>86.33626145997161</v>
      </c>
      <c r="BK9" s="63">
        <v>1244</v>
      </c>
      <c r="BL9" s="63">
        <v>628</v>
      </c>
      <c r="BM9" s="63">
        <f>BK9+BL9</f>
        <v>1872</v>
      </c>
      <c r="BN9" s="63">
        <v>275</v>
      </c>
      <c r="BO9" s="63">
        <v>205</v>
      </c>
      <c r="BP9" s="63">
        <f>BN9+BO9</f>
        <v>480</v>
      </c>
      <c r="BQ9" s="63">
        <v>251</v>
      </c>
      <c r="BR9" s="63">
        <v>161</v>
      </c>
      <c r="BS9" s="63">
        <f>BQ9+BR9</f>
        <v>412</v>
      </c>
      <c r="BT9" s="64">
        <f t="shared" ref="BT9:BV10" si="8">SUM(BN9,BQ9)</f>
        <v>526</v>
      </c>
      <c r="BU9" s="64">
        <f t="shared" si="8"/>
        <v>366</v>
      </c>
      <c r="BV9" s="64">
        <f t="shared" si="8"/>
        <v>892</v>
      </c>
      <c r="BW9" s="54">
        <f t="shared" ref="BW9:BY10" si="9">IF(BK9=0,"",BT9/BK9*100)</f>
        <v>42.282958199356912</v>
      </c>
      <c r="BX9" s="54">
        <f t="shared" si="9"/>
        <v>58.280254777070063</v>
      </c>
      <c r="BY9" s="54">
        <f t="shared" si="9"/>
        <v>47.649572649572647</v>
      </c>
      <c r="BZ9" s="50">
        <f t="shared" ref="BZ9:CK10" si="10">AV9+BK9</f>
        <v>44580</v>
      </c>
      <c r="CA9" s="50">
        <f t="shared" si="10"/>
        <v>35499</v>
      </c>
      <c r="CB9" s="50">
        <f t="shared" si="10"/>
        <v>80079</v>
      </c>
      <c r="CC9" s="50">
        <f t="shared" si="10"/>
        <v>33742</v>
      </c>
      <c r="CD9" s="50">
        <f t="shared" si="10"/>
        <v>30300</v>
      </c>
      <c r="CE9" s="50">
        <f t="shared" si="10"/>
        <v>64042</v>
      </c>
      <c r="CF9" s="50">
        <f t="shared" si="10"/>
        <v>2535</v>
      </c>
      <c r="CG9" s="50">
        <f t="shared" si="10"/>
        <v>1836</v>
      </c>
      <c r="CH9" s="50">
        <f t="shared" si="10"/>
        <v>4371</v>
      </c>
      <c r="CI9" s="50">
        <f t="shared" si="10"/>
        <v>36277</v>
      </c>
      <c r="CJ9" s="50">
        <f t="shared" si="10"/>
        <v>32136</v>
      </c>
      <c r="CK9" s="50">
        <f t="shared" si="10"/>
        <v>68413</v>
      </c>
      <c r="CL9" s="54">
        <f t="shared" ref="CL9:CN10" si="11">IF(BZ9=0,"",CI9/BZ9*100)</f>
        <v>81.375056078959176</v>
      </c>
      <c r="CM9" s="54">
        <f t="shared" si="11"/>
        <v>90.526493704048008</v>
      </c>
      <c r="CN9" s="54">
        <f t="shared" si="11"/>
        <v>85.4318860125626</v>
      </c>
      <c r="CO9" s="63">
        <v>19907</v>
      </c>
      <c r="CP9" s="63">
        <v>17868</v>
      </c>
      <c r="CQ9" s="63">
        <f>CO9+CP9</f>
        <v>37775</v>
      </c>
      <c r="CR9" s="63">
        <v>13214</v>
      </c>
      <c r="CS9" s="63">
        <v>12739</v>
      </c>
      <c r="CT9" s="63">
        <f>CR9+CS9</f>
        <v>25953</v>
      </c>
      <c r="CU9" s="63">
        <v>1565</v>
      </c>
      <c r="CV9" s="63">
        <v>1416</v>
      </c>
      <c r="CW9" s="63">
        <f>CU9+CV9</f>
        <v>2981</v>
      </c>
      <c r="CX9" s="64">
        <f t="shared" ref="CX9" si="12">SUM(CR9,CU9)</f>
        <v>14779</v>
      </c>
      <c r="CY9" s="64">
        <f t="shared" ref="CY9" si="13">SUM(CS9,CV9)</f>
        <v>14155</v>
      </c>
      <c r="CZ9" s="50">
        <f t="shared" ref="CZ9" si="14">SUM(CX9,CY9)</f>
        <v>28934</v>
      </c>
      <c r="DA9" s="54">
        <f t="shared" ref="DA9:DC10" si="15">IF(CO9=0,"",CX9/CO9*100)</f>
        <v>74.240217009092277</v>
      </c>
      <c r="DB9" s="54">
        <f t="shared" si="15"/>
        <v>79.219834340720837</v>
      </c>
      <c r="DC9" s="54">
        <f t="shared" si="15"/>
        <v>76.595632031767053</v>
      </c>
      <c r="DD9" s="63">
        <v>1270</v>
      </c>
      <c r="DE9" s="63">
        <v>881</v>
      </c>
      <c r="DF9" s="63">
        <f>DD9+DE9</f>
        <v>2151</v>
      </c>
      <c r="DG9" s="63">
        <v>237</v>
      </c>
      <c r="DH9" s="63">
        <v>144</v>
      </c>
      <c r="DI9" s="63">
        <f>DG9+DH9</f>
        <v>381</v>
      </c>
      <c r="DJ9" s="63">
        <v>242</v>
      </c>
      <c r="DK9" s="63">
        <v>232</v>
      </c>
      <c r="DL9" s="63">
        <f>DJ9+DK9</f>
        <v>474</v>
      </c>
      <c r="DM9" s="64">
        <f t="shared" ref="DM9:DO10" si="16">SUM(DG9,DJ9)</f>
        <v>479</v>
      </c>
      <c r="DN9" s="64">
        <f t="shared" si="16"/>
        <v>376</v>
      </c>
      <c r="DO9" s="64">
        <f t="shared" si="16"/>
        <v>855</v>
      </c>
      <c r="DP9" s="54">
        <f t="shared" ref="DP9:DR10" si="17">IF(DD9=0,"",DM9/DD9*100)</f>
        <v>37.716535433070867</v>
      </c>
      <c r="DQ9" s="54">
        <f t="shared" si="17"/>
        <v>42.678774120317819</v>
      </c>
      <c r="DR9" s="54">
        <f t="shared" si="17"/>
        <v>39.748953974895393</v>
      </c>
      <c r="DS9" s="50">
        <f t="shared" ref="DS9:ED10" si="18">CO9+DD9</f>
        <v>21177</v>
      </c>
      <c r="DT9" s="50">
        <f t="shared" si="18"/>
        <v>18749</v>
      </c>
      <c r="DU9" s="50">
        <f t="shared" si="18"/>
        <v>39926</v>
      </c>
      <c r="DV9" s="50">
        <f t="shared" si="18"/>
        <v>13451</v>
      </c>
      <c r="DW9" s="50">
        <f t="shared" si="18"/>
        <v>12883</v>
      </c>
      <c r="DX9" s="50">
        <f t="shared" si="18"/>
        <v>26334</v>
      </c>
      <c r="DY9" s="50">
        <f t="shared" si="18"/>
        <v>1807</v>
      </c>
      <c r="DZ9" s="50">
        <f t="shared" si="18"/>
        <v>1648</v>
      </c>
      <c r="EA9" s="50">
        <f t="shared" si="18"/>
        <v>3455</v>
      </c>
      <c r="EB9" s="50">
        <f t="shared" si="18"/>
        <v>15258</v>
      </c>
      <c r="EC9" s="50">
        <f t="shared" si="18"/>
        <v>14531</v>
      </c>
      <c r="ED9" s="50">
        <f t="shared" si="18"/>
        <v>29789</v>
      </c>
      <c r="EE9" s="54">
        <f t="shared" ref="EE9:EG10" si="19">IF(DS9=0,"",EB9/DS9*100)</f>
        <v>72.049865420031168</v>
      </c>
      <c r="EF9" s="54">
        <f t="shared" si="19"/>
        <v>77.502800149341297</v>
      </c>
      <c r="EG9" s="54">
        <f t="shared" si="19"/>
        <v>74.610529479537149</v>
      </c>
      <c r="EH9" s="65">
        <f t="shared" ref="EH9:EJ10" si="20">AP9</f>
        <v>468422</v>
      </c>
      <c r="EI9" s="65">
        <f t="shared" si="20"/>
        <v>405086</v>
      </c>
      <c r="EJ9" s="65">
        <f t="shared" si="20"/>
        <v>873508</v>
      </c>
      <c r="EK9" s="63">
        <v>316161</v>
      </c>
      <c r="EL9" s="63">
        <v>296939</v>
      </c>
      <c r="EM9" s="63">
        <f>EK9+EL9</f>
        <v>613100</v>
      </c>
      <c r="EN9" s="54">
        <f t="shared" ref="EN9:EP10" si="21">IF(EH9=0,"",EK9/EH9*100)</f>
        <v>67.494908437263831</v>
      </c>
      <c r="EO9" s="54">
        <f t="shared" si="21"/>
        <v>73.302706092039713</v>
      </c>
      <c r="EP9" s="54">
        <f t="shared" si="21"/>
        <v>70.188252425850706</v>
      </c>
      <c r="EQ9" s="65">
        <f t="shared" ref="EQ9" si="22">CI9</f>
        <v>36277</v>
      </c>
      <c r="ER9" s="65">
        <f t="shared" ref="ER9" si="23">CJ9</f>
        <v>32136</v>
      </c>
      <c r="ES9" s="65">
        <f t="shared" ref="ES9" si="24">CK9</f>
        <v>68413</v>
      </c>
      <c r="ET9" s="63">
        <v>20154</v>
      </c>
      <c r="EU9" s="63">
        <v>18932</v>
      </c>
      <c r="EV9" s="63">
        <f>ET9+EU9</f>
        <v>39086</v>
      </c>
      <c r="EW9" s="54">
        <f t="shared" ref="EW9:EY10" si="25">IF(EQ9=0,"",ET9/EQ9*100)</f>
        <v>55.555861840835796</v>
      </c>
      <c r="EX9" s="54">
        <f t="shared" si="25"/>
        <v>58.912123475230274</v>
      </c>
      <c r="EY9" s="54">
        <f t="shared" si="25"/>
        <v>57.132416353616996</v>
      </c>
      <c r="EZ9" s="65">
        <f t="shared" ref="EZ9" si="26">EB9</f>
        <v>15258</v>
      </c>
      <c r="FA9" s="65">
        <f t="shared" ref="FA9" si="27">EC9</f>
        <v>14531</v>
      </c>
      <c r="FB9" s="65">
        <f t="shared" ref="FB9" si="28">ED9</f>
        <v>29789</v>
      </c>
      <c r="FC9" s="63">
        <v>7111</v>
      </c>
      <c r="FD9" s="63">
        <v>7487</v>
      </c>
      <c r="FE9" s="63">
        <f>FC9+FD9</f>
        <v>14598</v>
      </c>
      <c r="FF9" s="54">
        <f t="shared" ref="FF9:FH10" si="29">IF(EZ9=0,"",FC9/EZ9*100)</f>
        <v>46.605059640844146</v>
      </c>
      <c r="FG9" s="54">
        <f t="shared" si="29"/>
        <v>51.524327300254626</v>
      </c>
      <c r="FH9" s="54">
        <f t="shared" si="29"/>
        <v>49.004666151935275</v>
      </c>
      <c r="FI9" s="36"/>
    </row>
    <row r="10" spans="1:165" ht="30" customHeight="1">
      <c r="A10" s="123">
        <v>2</v>
      </c>
      <c r="B10" s="122" t="s">
        <v>47</v>
      </c>
      <c r="C10" s="63">
        <v>38459</v>
      </c>
      <c r="D10" s="63">
        <v>33578</v>
      </c>
      <c r="E10" s="63">
        <f>C10+D10</f>
        <v>72037</v>
      </c>
      <c r="F10" s="63">
        <v>36893</v>
      </c>
      <c r="G10" s="63">
        <v>32905</v>
      </c>
      <c r="H10" s="63">
        <f>F10+G10</f>
        <v>69798</v>
      </c>
      <c r="I10" s="66">
        <v>0</v>
      </c>
      <c r="J10" s="66">
        <v>0</v>
      </c>
      <c r="K10" s="66">
        <f>I10+J10</f>
        <v>0</v>
      </c>
      <c r="L10" s="64">
        <f t="shared" si="0"/>
        <v>36893</v>
      </c>
      <c r="M10" s="64">
        <f t="shared" si="0"/>
        <v>32905</v>
      </c>
      <c r="N10" s="64">
        <f t="shared" si="0"/>
        <v>69798</v>
      </c>
      <c r="O10" s="54">
        <f t="shared" si="1"/>
        <v>95.928131256662937</v>
      </c>
      <c r="P10" s="54">
        <f t="shared" si="1"/>
        <v>97.995711477753289</v>
      </c>
      <c r="Q10" s="54">
        <f t="shared" si="1"/>
        <v>96.891875008676095</v>
      </c>
      <c r="R10" s="63">
        <v>1240</v>
      </c>
      <c r="S10" s="63">
        <v>355</v>
      </c>
      <c r="T10" s="63">
        <f>R10+S10</f>
        <v>1595</v>
      </c>
      <c r="U10" s="63">
        <v>981</v>
      </c>
      <c r="V10" s="63">
        <v>260</v>
      </c>
      <c r="W10" s="63">
        <f>U10+V10</f>
        <v>1241</v>
      </c>
      <c r="X10" s="66">
        <v>0</v>
      </c>
      <c r="Y10" s="66">
        <v>0</v>
      </c>
      <c r="Z10" s="66">
        <f>X10+Y10</f>
        <v>0</v>
      </c>
      <c r="AA10" s="64">
        <f t="shared" si="2"/>
        <v>981</v>
      </c>
      <c r="AB10" s="64">
        <f t="shared" si="2"/>
        <v>260</v>
      </c>
      <c r="AC10" s="64">
        <f t="shared" si="2"/>
        <v>1241</v>
      </c>
      <c r="AD10" s="54">
        <f t="shared" si="3"/>
        <v>79.112903225806448</v>
      </c>
      <c r="AE10" s="54">
        <f t="shared" si="3"/>
        <v>73.239436619718319</v>
      </c>
      <c r="AF10" s="54">
        <f t="shared" si="3"/>
        <v>77.805642633228842</v>
      </c>
      <c r="AG10" s="50">
        <f t="shared" si="4"/>
        <v>39699</v>
      </c>
      <c r="AH10" s="50">
        <f t="shared" si="4"/>
        <v>33933</v>
      </c>
      <c r="AI10" s="50">
        <f t="shared" si="4"/>
        <v>73632</v>
      </c>
      <c r="AJ10" s="50">
        <f t="shared" si="4"/>
        <v>37874</v>
      </c>
      <c r="AK10" s="50">
        <f t="shared" si="4"/>
        <v>33165</v>
      </c>
      <c r="AL10" s="50">
        <f t="shared" si="4"/>
        <v>71039</v>
      </c>
      <c r="AM10" s="52">
        <f t="shared" si="4"/>
        <v>0</v>
      </c>
      <c r="AN10" s="52">
        <f t="shared" si="4"/>
        <v>0</v>
      </c>
      <c r="AO10" s="52">
        <f t="shared" si="4"/>
        <v>0</v>
      </c>
      <c r="AP10" s="50">
        <f t="shared" si="4"/>
        <v>37874</v>
      </c>
      <c r="AQ10" s="50">
        <f t="shared" si="4"/>
        <v>33165</v>
      </c>
      <c r="AR10" s="50">
        <f t="shared" si="4"/>
        <v>71039</v>
      </c>
      <c r="AS10" s="54">
        <f t="shared" si="5"/>
        <v>95.402906874228563</v>
      </c>
      <c r="AT10" s="54">
        <f t="shared" si="5"/>
        <v>97.736716470692244</v>
      </c>
      <c r="AU10" s="54">
        <f t="shared" si="5"/>
        <v>96.478433289873962</v>
      </c>
      <c r="AV10" s="63">
        <v>1446</v>
      </c>
      <c r="AW10" s="63">
        <v>1143</v>
      </c>
      <c r="AX10" s="63">
        <f>AV10+AW10</f>
        <v>2589</v>
      </c>
      <c r="AY10" s="63">
        <v>1361</v>
      </c>
      <c r="AZ10" s="63">
        <v>1095</v>
      </c>
      <c r="BA10" s="63">
        <f>AY10+AZ10</f>
        <v>2456</v>
      </c>
      <c r="BB10" s="66">
        <v>0</v>
      </c>
      <c r="BC10" s="66">
        <v>0</v>
      </c>
      <c r="BD10" s="66">
        <f>BB10+BC10</f>
        <v>0</v>
      </c>
      <c r="BE10" s="64">
        <f t="shared" si="6"/>
        <v>1361</v>
      </c>
      <c r="BF10" s="64">
        <f t="shared" si="6"/>
        <v>1095</v>
      </c>
      <c r="BG10" s="64">
        <f t="shared" si="6"/>
        <v>2456</v>
      </c>
      <c r="BH10" s="54">
        <f t="shared" si="7"/>
        <v>94.121715076071922</v>
      </c>
      <c r="BI10" s="54">
        <f t="shared" si="7"/>
        <v>95.800524934383205</v>
      </c>
      <c r="BJ10" s="54">
        <f t="shared" si="7"/>
        <v>94.862881421398228</v>
      </c>
      <c r="BK10" s="63">
        <v>67</v>
      </c>
      <c r="BL10" s="63">
        <v>20</v>
      </c>
      <c r="BM10" s="63">
        <f>BK10+BL10</f>
        <v>87</v>
      </c>
      <c r="BN10" s="63">
        <v>48</v>
      </c>
      <c r="BO10" s="63">
        <v>16</v>
      </c>
      <c r="BP10" s="63">
        <f>BN10+BO10</f>
        <v>64</v>
      </c>
      <c r="BQ10" s="66">
        <v>0</v>
      </c>
      <c r="BR10" s="66">
        <v>0</v>
      </c>
      <c r="BS10" s="66">
        <f>BQ10+BR10</f>
        <v>0</v>
      </c>
      <c r="BT10" s="64">
        <f t="shared" si="8"/>
        <v>48</v>
      </c>
      <c r="BU10" s="64">
        <f t="shared" si="8"/>
        <v>16</v>
      </c>
      <c r="BV10" s="64">
        <f t="shared" si="8"/>
        <v>64</v>
      </c>
      <c r="BW10" s="54">
        <f t="shared" si="9"/>
        <v>71.641791044776113</v>
      </c>
      <c r="BX10" s="54">
        <f t="shared" si="9"/>
        <v>80</v>
      </c>
      <c r="BY10" s="54">
        <f t="shared" si="9"/>
        <v>73.563218390804593</v>
      </c>
      <c r="BZ10" s="50">
        <f t="shared" si="10"/>
        <v>1513</v>
      </c>
      <c r="CA10" s="50">
        <f t="shared" si="10"/>
        <v>1163</v>
      </c>
      <c r="CB10" s="50">
        <f t="shared" si="10"/>
        <v>2676</v>
      </c>
      <c r="CC10" s="50">
        <f t="shared" si="10"/>
        <v>1409</v>
      </c>
      <c r="CD10" s="50">
        <f t="shared" si="10"/>
        <v>1111</v>
      </c>
      <c r="CE10" s="50">
        <f t="shared" si="10"/>
        <v>2520</v>
      </c>
      <c r="CF10" s="52">
        <f t="shared" si="10"/>
        <v>0</v>
      </c>
      <c r="CG10" s="52">
        <f t="shared" si="10"/>
        <v>0</v>
      </c>
      <c r="CH10" s="52">
        <f t="shared" si="10"/>
        <v>0</v>
      </c>
      <c r="CI10" s="50">
        <f t="shared" si="10"/>
        <v>1409</v>
      </c>
      <c r="CJ10" s="50">
        <f t="shared" si="10"/>
        <v>1111</v>
      </c>
      <c r="CK10" s="50">
        <f t="shared" si="10"/>
        <v>2520</v>
      </c>
      <c r="CL10" s="54">
        <f t="shared" si="11"/>
        <v>93.126239259748843</v>
      </c>
      <c r="CM10" s="54">
        <f t="shared" si="11"/>
        <v>95.52880481513327</v>
      </c>
      <c r="CN10" s="54">
        <f t="shared" si="11"/>
        <v>94.170403587443957</v>
      </c>
      <c r="CO10" s="63">
        <v>1259</v>
      </c>
      <c r="CP10" s="63">
        <v>1329</v>
      </c>
      <c r="CQ10" s="63">
        <f>CO10+CP10</f>
        <v>2588</v>
      </c>
      <c r="CR10" s="63">
        <v>1165</v>
      </c>
      <c r="CS10" s="63">
        <v>1274</v>
      </c>
      <c r="CT10" s="63">
        <f>CR10+CS10</f>
        <v>2439</v>
      </c>
      <c r="CU10" s="66">
        <v>0</v>
      </c>
      <c r="CV10" s="66">
        <v>0</v>
      </c>
      <c r="CW10" s="66">
        <f>CU10+CV10</f>
        <v>0</v>
      </c>
      <c r="CX10" s="64">
        <f t="shared" ref="CX10" si="30">SUM(CR10,CU10)</f>
        <v>1165</v>
      </c>
      <c r="CY10" s="64">
        <f t="shared" ref="CY10" si="31">SUM(CS10,CV10)</f>
        <v>1274</v>
      </c>
      <c r="CZ10" s="50">
        <f t="shared" ref="CZ10" si="32">SUM(CX10,CY10)</f>
        <v>2439</v>
      </c>
      <c r="DA10" s="54">
        <f t="shared" si="15"/>
        <v>92.533756949960292</v>
      </c>
      <c r="DB10" s="54">
        <f t="shared" si="15"/>
        <v>95.861550037622266</v>
      </c>
      <c r="DC10" s="54">
        <f t="shared" si="15"/>
        <v>94.24265842349304</v>
      </c>
      <c r="DD10" s="63">
        <v>82</v>
      </c>
      <c r="DE10" s="63">
        <v>35</v>
      </c>
      <c r="DF10" s="63">
        <f>DD10+DE10</f>
        <v>117</v>
      </c>
      <c r="DG10" s="63">
        <v>54</v>
      </c>
      <c r="DH10" s="63">
        <v>15</v>
      </c>
      <c r="DI10" s="63">
        <f>DG10+DH10</f>
        <v>69</v>
      </c>
      <c r="DJ10" s="66">
        <v>0</v>
      </c>
      <c r="DK10" s="66">
        <v>0</v>
      </c>
      <c r="DL10" s="66">
        <f>DJ10+DK10</f>
        <v>0</v>
      </c>
      <c r="DM10" s="64">
        <f t="shared" si="16"/>
        <v>54</v>
      </c>
      <c r="DN10" s="64">
        <f t="shared" si="16"/>
        <v>15</v>
      </c>
      <c r="DO10" s="64">
        <f t="shared" si="16"/>
        <v>69</v>
      </c>
      <c r="DP10" s="54">
        <f t="shared" si="17"/>
        <v>65.853658536585371</v>
      </c>
      <c r="DQ10" s="54">
        <f t="shared" si="17"/>
        <v>42.857142857142854</v>
      </c>
      <c r="DR10" s="54">
        <f t="shared" si="17"/>
        <v>58.974358974358978</v>
      </c>
      <c r="DS10" s="50">
        <f t="shared" si="18"/>
        <v>1341</v>
      </c>
      <c r="DT10" s="50">
        <f t="shared" si="18"/>
        <v>1364</v>
      </c>
      <c r="DU10" s="50">
        <f t="shared" si="18"/>
        <v>2705</v>
      </c>
      <c r="DV10" s="50">
        <f t="shared" si="18"/>
        <v>1219</v>
      </c>
      <c r="DW10" s="50">
        <f t="shared" si="18"/>
        <v>1289</v>
      </c>
      <c r="DX10" s="50">
        <f t="shared" si="18"/>
        <v>2508</v>
      </c>
      <c r="DY10" s="52">
        <f t="shared" si="18"/>
        <v>0</v>
      </c>
      <c r="DZ10" s="52">
        <f t="shared" si="18"/>
        <v>0</v>
      </c>
      <c r="EA10" s="52">
        <f t="shared" si="18"/>
        <v>0</v>
      </c>
      <c r="EB10" s="50">
        <f t="shared" si="18"/>
        <v>1219</v>
      </c>
      <c r="EC10" s="50">
        <f t="shared" si="18"/>
        <v>1289</v>
      </c>
      <c r="ED10" s="50">
        <f t="shared" si="18"/>
        <v>2508</v>
      </c>
      <c r="EE10" s="54">
        <f t="shared" si="19"/>
        <v>90.902311707680838</v>
      </c>
      <c r="EF10" s="54">
        <f t="shared" si="19"/>
        <v>94.501466275659823</v>
      </c>
      <c r="EG10" s="54">
        <f t="shared" si="19"/>
        <v>92.717190388170053</v>
      </c>
      <c r="EH10" s="65">
        <f t="shared" si="20"/>
        <v>37874</v>
      </c>
      <c r="EI10" s="65">
        <f t="shared" si="20"/>
        <v>33165</v>
      </c>
      <c r="EJ10" s="65">
        <f t="shared" si="20"/>
        <v>71039</v>
      </c>
      <c r="EK10" s="63">
        <v>30150</v>
      </c>
      <c r="EL10" s="63">
        <v>29220</v>
      </c>
      <c r="EM10" s="63">
        <f>EK10+EL10</f>
        <v>59370</v>
      </c>
      <c r="EN10" s="54">
        <f t="shared" si="21"/>
        <v>79.606062206262877</v>
      </c>
      <c r="EO10" s="54">
        <f t="shared" si="21"/>
        <v>88.104929895974664</v>
      </c>
      <c r="EP10" s="54">
        <f t="shared" si="21"/>
        <v>83.573811568293479</v>
      </c>
      <c r="EQ10" s="65">
        <f>CI10</f>
        <v>1409</v>
      </c>
      <c r="ER10" s="65">
        <f>CJ10</f>
        <v>1111</v>
      </c>
      <c r="ES10" s="65">
        <f>CK10</f>
        <v>2520</v>
      </c>
      <c r="ET10" s="63">
        <v>1004</v>
      </c>
      <c r="EU10" s="63">
        <v>905</v>
      </c>
      <c r="EV10" s="63">
        <f>ET10+EU10</f>
        <v>1909</v>
      </c>
      <c r="EW10" s="54">
        <f t="shared" si="25"/>
        <v>71.256210078069543</v>
      </c>
      <c r="EX10" s="54">
        <f t="shared" si="25"/>
        <v>81.458145814581457</v>
      </c>
      <c r="EY10" s="54">
        <f t="shared" si="25"/>
        <v>75.753968253968253</v>
      </c>
      <c r="EZ10" s="65">
        <f>EB10</f>
        <v>1219</v>
      </c>
      <c r="FA10" s="65">
        <f>EC10</f>
        <v>1289</v>
      </c>
      <c r="FB10" s="65">
        <f>ED10</f>
        <v>2508</v>
      </c>
      <c r="FC10" s="63">
        <v>776</v>
      </c>
      <c r="FD10" s="63">
        <v>987</v>
      </c>
      <c r="FE10" s="63">
        <f>FC10+FD10</f>
        <v>1763</v>
      </c>
      <c r="FF10" s="54">
        <f t="shared" si="29"/>
        <v>63.658736669401151</v>
      </c>
      <c r="FG10" s="54">
        <f t="shared" si="29"/>
        <v>76.570985259891387</v>
      </c>
      <c r="FH10" s="54">
        <f t="shared" si="29"/>
        <v>70.295055821371605</v>
      </c>
    </row>
    <row r="11" spans="1:165" s="17" customFormat="1" ht="30" customHeight="1">
      <c r="A11" s="140" t="s">
        <v>30</v>
      </c>
      <c r="B11" s="140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36"/>
    </row>
    <row r="12" spans="1:165" ht="30" customHeight="1">
      <c r="A12" s="123">
        <v>3</v>
      </c>
      <c r="B12" s="122" t="s">
        <v>48</v>
      </c>
      <c r="C12" s="63">
        <v>226867</v>
      </c>
      <c r="D12" s="63">
        <v>230614</v>
      </c>
      <c r="E12" s="63">
        <f>C12+D12</f>
        <v>457481</v>
      </c>
      <c r="F12" s="63">
        <v>166288</v>
      </c>
      <c r="G12" s="63">
        <v>184204</v>
      </c>
      <c r="H12" s="63">
        <f>F12+G12</f>
        <v>350492</v>
      </c>
      <c r="I12" s="66">
        <v>0</v>
      </c>
      <c r="J12" s="66">
        <v>0</v>
      </c>
      <c r="K12" s="66">
        <f>I12+J12</f>
        <v>0</v>
      </c>
      <c r="L12" s="64">
        <f>+F12+I12</f>
        <v>166288</v>
      </c>
      <c r="M12" s="64">
        <f>+G12+J12</f>
        <v>184204</v>
      </c>
      <c r="N12" s="64">
        <f>+H12+K12</f>
        <v>350492</v>
      </c>
      <c r="O12" s="54">
        <f>IF(C12=0,"",L12/C12*100)</f>
        <v>73.297570823434</v>
      </c>
      <c r="P12" s="54">
        <f>IF(D12=0,"",M12/D12*100)</f>
        <v>79.875462894707169</v>
      </c>
      <c r="Q12" s="54">
        <f>IF(E12=0,"",N12/E12*100)</f>
        <v>76.613454985015778</v>
      </c>
      <c r="R12" s="63">
        <f>31770+67433</f>
        <v>99203</v>
      </c>
      <c r="S12" s="63">
        <f>19013+45167</f>
        <v>64180</v>
      </c>
      <c r="T12" s="63">
        <f>R12+S12</f>
        <v>163383</v>
      </c>
      <c r="U12" s="63">
        <v>9974</v>
      </c>
      <c r="V12" s="63">
        <v>7057</v>
      </c>
      <c r="W12" s="63">
        <f>U12+V12</f>
        <v>17031</v>
      </c>
      <c r="X12" s="63">
        <v>30990</v>
      </c>
      <c r="Y12" s="63">
        <v>21728</v>
      </c>
      <c r="Z12" s="63">
        <f>X12+Y12</f>
        <v>52718</v>
      </c>
      <c r="AA12" s="64">
        <f>+U12+X12</f>
        <v>40964</v>
      </c>
      <c r="AB12" s="64">
        <f>+V12+Y12</f>
        <v>28785</v>
      </c>
      <c r="AC12" s="64">
        <f>+W12+Z12</f>
        <v>69749</v>
      </c>
      <c r="AD12" s="54">
        <f>IF(R12=0,"",AA12/R12*100)</f>
        <v>41.293106055260424</v>
      </c>
      <c r="AE12" s="54">
        <f>IF(S12=0,"",AB12/S12*100)</f>
        <v>44.850420691804302</v>
      </c>
      <c r="AF12" s="54">
        <f>IF(T12=0,"",AC12/T12*100)</f>
        <v>42.690487994466991</v>
      </c>
      <c r="AG12" s="50">
        <f t="shared" ref="AG12:AR12" si="33">C12+R12</f>
        <v>326070</v>
      </c>
      <c r="AH12" s="50">
        <f t="shared" si="33"/>
        <v>294794</v>
      </c>
      <c r="AI12" s="50">
        <f t="shared" si="33"/>
        <v>620864</v>
      </c>
      <c r="AJ12" s="50">
        <f t="shared" si="33"/>
        <v>176262</v>
      </c>
      <c r="AK12" s="50">
        <f t="shared" si="33"/>
        <v>191261</v>
      </c>
      <c r="AL12" s="50">
        <f t="shared" si="33"/>
        <v>367523</v>
      </c>
      <c r="AM12" s="50">
        <f t="shared" si="33"/>
        <v>30990</v>
      </c>
      <c r="AN12" s="50">
        <f t="shared" si="33"/>
        <v>21728</v>
      </c>
      <c r="AO12" s="50">
        <f t="shared" si="33"/>
        <v>52718</v>
      </c>
      <c r="AP12" s="50">
        <f t="shared" si="33"/>
        <v>207252</v>
      </c>
      <c r="AQ12" s="50">
        <f t="shared" si="33"/>
        <v>212989</v>
      </c>
      <c r="AR12" s="50">
        <f t="shared" si="33"/>
        <v>420241</v>
      </c>
      <c r="AS12" s="54">
        <f>IF(AG12=0,"",AP12/AG12*100)</f>
        <v>63.560585150427819</v>
      </c>
      <c r="AT12" s="54">
        <f>IF(AH12=0,"",AQ12/AH12*100)</f>
        <v>72.250113638676495</v>
      </c>
      <c r="AU12" s="54">
        <f>IF(AI12=0,"",AR12/AI12*100)</f>
        <v>67.686482063704773</v>
      </c>
      <c r="AV12" s="63">
        <v>38624</v>
      </c>
      <c r="AW12" s="63">
        <v>44349</v>
      </c>
      <c r="AX12" s="63">
        <f>AV12+AW12</f>
        <v>82973</v>
      </c>
      <c r="AY12" s="63">
        <v>24211</v>
      </c>
      <c r="AZ12" s="63">
        <v>31633</v>
      </c>
      <c r="BA12" s="63">
        <f>AY12+AZ12</f>
        <v>55844</v>
      </c>
      <c r="BB12" s="66">
        <v>0</v>
      </c>
      <c r="BC12" s="66">
        <v>0</v>
      </c>
      <c r="BD12" s="66">
        <f>BB12+BC12</f>
        <v>0</v>
      </c>
      <c r="BE12" s="64">
        <f>SUM(AY12,BB12)</f>
        <v>24211</v>
      </c>
      <c r="BF12" s="64">
        <f>SUM(AZ12,BC12)</f>
        <v>31633</v>
      </c>
      <c r="BG12" s="64">
        <f>SUM(BA12,BD12)</f>
        <v>55844</v>
      </c>
      <c r="BH12" s="54">
        <f>IF(AV12=0,"",BE12/AV12*100)</f>
        <v>62.683823529411761</v>
      </c>
      <c r="BI12" s="54">
        <f>IF(AW12=0,"",BF12/AW12*100)</f>
        <v>71.327425646576032</v>
      </c>
      <c r="BJ12" s="54">
        <f>IF(AX12=0,"",BG12/AX12*100)</f>
        <v>67.3038217251395</v>
      </c>
      <c r="BK12" s="63">
        <f>7874+15587</f>
        <v>23461</v>
      </c>
      <c r="BL12" s="63">
        <f>5506+12514</f>
        <v>18020</v>
      </c>
      <c r="BM12" s="63">
        <f>BK12+BL12</f>
        <v>41481</v>
      </c>
      <c r="BN12" s="63">
        <v>2228</v>
      </c>
      <c r="BO12" s="63">
        <v>1865</v>
      </c>
      <c r="BP12" s="63">
        <f>BN12+BO12</f>
        <v>4093</v>
      </c>
      <c r="BQ12" s="63">
        <v>6426</v>
      </c>
      <c r="BR12" s="63">
        <v>5489</v>
      </c>
      <c r="BS12" s="63">
        <f>BQ12+BR12</f>
        <v>11915</v>
      </c>
      <c r="BT12" s="64">
        <f>SUM(BN12,BQ12)</f>
        <v>8654</v>
      </c>
      <c r="BU12" s="64">
        <f>SUM(BO12,BR12)</f>
        <v>7354</v>
      </c>
      <c r="BV12" s="64">
        <f>SUM(BP12,BS12)</f>
        <v>16008</v>
      </c>
      <c r="BW12" s="54">
        <f>IF(BK12=0,"",BT12/BK12*100)</f>
        <v>36.886748220450961</v>
      </c>
      <c r="BX12" s="54">
        <f>IF(BL12=0,"",BU12/BL12*100)</f>
        <v>40.810210876803552</v>
      </c>
      <c r="BY12" s="54">
        <f>IF(BM12=0,"",BV12/BM12*100)</f>
        <v>38.591162218847181</v>
      </c>
      <c r="BZ12" s="50">
        <f t="shared" ref="BZ12:CK12" si="34">AV12+BK12</f>
        <v>62085</v>
      </c>
      <c r="CA12" s="50">
        <f t="shared" si="34"/>
        <v>62369</v>
      </c>
      <c r="CB12" s="50">
        <f t="shared" si="34"/>
        <v>124454</v>
      </c>
      <c r="CC12" s="50">
        <f t="shared" si="34"/>
        <v>26439</v>
      </c>
      <c r="CD12" s="50">
        <f t="shared" si="34"/>
        <v>33498</v>
      </c>
      <c r="CE12" s="50">
        <f t="shared" si="34"/>
        <v>59937</v>
      </c>
      <c r="CF12" s="50">
        <f t="shared" si="34"/>
        <v>6426</v>
      </c>
      <c r="CG12" s="50">
        <f t="shared" si="34"/>
        <v>5489</v>
      </c>
      <c r="CH12" s="50">
        <f t="shared" si="34"/>
        <v>11915</v>
      </c>
      <c r="CI12" s="50">
        <f t="shared" si="34"/>
        <v>32865</v>
      </c>
      <c r="CJ12" s="50">
        <f t="shared" si="34"/>
        <v>38987</v>
      </c>
      <c r="CK12" s="50">
        <f t="shared" si="34"/>
        <v>71852</v>
      </c>
      <c r="CL12" s="54">
        <f>IF(BZ12=0,"",CI12/BZ12*100)</f>
        <v>52.935491664653298</v>
      </c>
      <c r="CM12" s="54">
        <f>IF(CA12=0,"",CJ12/CA12*100)</f>
        <v>62.510221424104927</v>
      </c>
      <c r="CN12" s="54">
        <f>IF(CB12=0,"",CK12/CB12*100)</f>
        <v>57.733781156089805</v>
      </c>
      <c r="CO12" s="63">
        <v>10534</v>
      </c>
      <c r="CP12" s="63">
        <v>10771</v>
      </c>
      <c r="CQ12" s="63">
        <f>CO12+CP12</f>
        <v>21305</v>
      </c>
      <c r="CR12" s="63">
        <v>6771</v>
      </c>
      <c r="CS12" s="63">
        <v>7598</v>
      </c>
      <c r="CT12" s="63">
        <f>CR12+CS12</f>
        <v>14369</v>
      </c>
      <c r="CU12" s="66">
        <v>0</v>
      </c>
      <c r="CV12" s="66">
        <v>0</v>
      </c>
      <c r="CW12" s="66">
        <f>CU12+CV12</f>
        <v>0</v>
      </c>
      <c r="CX12" s="64">
        <f>SUM(CR12,CU12)</f>
        <v>6771</v>
      </c>
      <c r="CY12" s="64">
        <f>SUM(CS12,CV12)</f>
        <v>7598</v>
      </c>
      <c r="CZ12" s="50">
        <f>SUM(CX12,CY12)</f>
        <v>14369</v>
      </c>
      <c r="DA12" s="54">
        <f>IF(CO12=0,"",CX12/CO12*100)</f>
        <v>64.27757736852098</v>
      </c>
      <c r="DB12" s="54">
        <f>IF(CP12=0,"",CY12/CP12*100)</f>
        <v>70.541268220220971</v>
      </c>
      <c r="DC12" s="54">
        <f>IF(CQ12=0,"",CZ12/CQ12*100)</f>
        <v>67.444261910349681</v>
      </c>
      <c r="DD12" s="63">
        <f>1666+3589</f>
        <v>5255</v>
      </c>
      <c r="DE12" s="63">
        <f>1292+3045</f>
        <v>4337</v>
      </c>
      <c r="DF12" s="63">
        <f>DD12+DE12</f>
        <v>9592</v>
      </c>
      <c r="DG12" s="63">
        <v>486</v>
      </c>
      <c r="DH12" s="63">
        <v>405</v>
      </c>
      <c r="DI12" s="63">
        <f>DG12+DH12</f>
        <v>891</v>
      </c>
      <c r="DJ12" s="63">
        <v>1820</v>
      </c>
      <c r="DK12" s="63">
        <v>1579</v>
      </c>
      <c r="DL12" s="63">
        <f>DJ12+DK12</f>
        <v>3399</v>
      </c>
      <c r="DM12" s="64">
        <f>SUM(DG12,DJ12)</f>
        <v>2306</v>
      </c>
      <c r="DN12" s="64">
        <f>SUM(DH12,DK12)</f>
        <v>1984</v>
      </c>
      <c r="DO12" s="64">
        <f>SUM(DI12,DL12)</f>
        <v>4290</v>
      </c>
      <c r="DP12" s="54">
        <f>IF(DD12=0,"",DM12/DD12*100)</f>
        <v>43.882017126546145</v>
      </c>
      <c r="DQ12" s="54">
        <f>IF(DE12=0,"",DN12/DE12*100)</f>
        <v>45.745907309199907</v>
      </c>
      <c r="DR12" s="54">
        <f>IF(DF12=0,"",DO12/DF12*100)</f>
        <v>44.724770642201833</v>
      </c>
      <c r="DS12" s="50">
        <f t="shared" ref="DS12:ED12" si="35">CO12+DD12</f>
        <v>15789</v>
      </c>
      <c r="DT12" s="50">
        <f t="shared" si="35"/>
        <v>15108</v>
      </c>
      <c r="DU12" s="50">
        <f t="shared" si="35"/>
        <v>30897</v>
      </c>
      <c r="DV12" s="50">
        <f t="shared" si="35"/>
        <v>7257</v>
      </c>
      <c r="DW12" s="50">
        <f t="shared" si="35"/>
        <v>8003</v>
      </c>
      <c r="DX12" s="50">
        <f t="shared" si="35"/>
        <v>15260</v>
      </c>
      <c r="DY12" s="50">
        <f t="shared" si="35"/>
        <v>1820</v>
      </c>
      <c r="DZ12" s="50">
        <f t="shared" si="35"/>
        <v>1579</v>
      </c>
      <c r="EA12" s="50">
        <f t="shared" si="35"/>
        <v>3399</v>
      </c>
      <c r="EB12" s="50">
        <f t="shared" si="35"/>
        <v>9077</v>
      </c>
      <c r="EC12" s="50">
        <f t="shared" si="35"/>
        <v>9582</v>
      </c>
      <c r="ED12" s="50">
        <f t="shared" si="35"/>
        <v>18659</v>
      </c>
      <c r="EE12" s="54">
        <f>IF(DS12=0,"",EB12/DS12*100)</f>
        <v>57.489391348407118</v>
      </c>
      <c r="EF12" s="54">
        <f>IF(DT12=0,"",EC12/DT12*100)</f>
        <v>63.423351866560765</v>
      </c>
      <c r="EG12" s="54">
        <f>IF(DU12=0,"",ED12/DU12*100)</f>
        <v>60.390976470207455</v>
      </c>
      <c r="EH12" s="65">
        <f>AP12</f>
        <v>207252</v>
      </c>
      <c r="EI12" s="65">
        <f>AQ12</f>
        <v>212989</v>
      </c>
      <c r="EJ12" s="65">
        <f>AR12</f>
        <v>420241</v>
      </c>
      <c r="EK12" s="63">
        <f>102116+42670</f>
        <v>144786</v>
      </c>
      <c r="EL12" s="63">
        <f>119917+46574</f>
        <v>166491</v>
      </c>
      <c r="EM12" s="63">
        <f>EK12+EL12</f>
        <v>311277</v>
      </c>
      <c r="EN12" s="54">
        <f>IF(EH12=0,"",EK12/EH12*100)</f>
        <v>69.859880724914589</v>
      </c>
      <c r="EO12" s="54">
        <f>IF(EI12=0,"",EL12/EI12*100)</f>
        <v>78.168825620102439</v>
      </c>
      <c r="EP12" s="54">
        <f>IF(EJ12=0,"",EM12/EJ12*100)</f>
        <v>74.071068743887437</v>
      </c>
      <c r="EQ12" s="50">
        <f>CI12</f>
        <v>32865</v>
      </c>
      <c r="ER12" s="50">
        <f>CJ12</f>
        <v>38987</v>
      </c>
      <c r="ES12" s="50">
        <f>CK12</f>
        <v>71852</v>
      </c>
      <c r="ET12" s="63">
        <f>11670+7899</f>
        <v>19569</v>
      </c>
      <c r="EU12" s="63">
        <f>16877+10378</f>
        <v>27255</v>
      </c>
      <c r="EV12" s="63">
        <f>ET12+EU12</f>
        <v>46824</v>
      </c>
      <c r="EW12" s="54">
        <f>IF(EQ12=0,"",ET12/EQ12*100)</f>
        <v>59.543587403012324</v>
      </c>
      <c r="EX12" s="54">
        <f>IF(ER12=0,"",EU12/ER12*100)</f>
        <v>69.907918023956711</v>
      </c>
      <c r="EY12" s="54">
        <f>IF(ES12=0,"",EV12/ES12*100)</f>
        <v>65.167288314869452</v>
      </c>
      <c r="EZ12" s="50">
        <f>EB12</f>
        <v>9077</v>
      </c>
      <c r="FA12" s="50">
        <f>EC12</f>
        <v>9582</v>
      </c>
      <c r="FB12" s="50">
        <f>ED12</f>
        <v>18659</v>
      </c>
      <c r="FC12" s="63">
        <f>3266+2205</f>
        <v>5471</v>
      </c>
      <c r="FD12" s="63">
        <f>3982+2543</f>
        <v>6525</v>
      </c>
      <c r="FE12" s="63">
        <f>FC12+FD12</f>
        <v>11996</v>
      </c>
      <c r="FF12" s="54">
        <f>IF(EZ12=0,"",FC12/EZ12*100)</f>
        <v>60.273218023576071</v>
      </c>
      <c r="FG12" s="54">
        <f>IF(FA12=0,"",FD12/FA12*100)</f>
        <v>68.096430807764563</v>
      </c>
      <c r="FH12" s="54">
        <f>IF(FB12=0,"",FE12/FB12*100)</f>
        <v>64.290690819443697</v>
      </c>
    </row>
    <row r="13" spans="1:165" ht="30" customHeight="1">
      <c r="A13" s="123">
        <v>4</v>
      </c>
      <c r="B13" s="122" t="s">
        <v>49</v>
      </c>
      <c r="C13" s="63">
        <v>110877</v>
      </c>
      <c r="D13" s="63">
        <v>103797</v>
      </c>
      <c r="E13" s="63">
        <f t="shared" ref="E13:E46" si="36">C13+D13</f>
        <v>214674</v>
      </c>
      <c r="F13" s="63">
        <v>87156</v>
      </c>
      <c r="G13" s="63">
        <v>84925</v>
      </c>
      <c r="H13" s="63">
        <f t="shared" ref="H13:H46" si="37">F13+G13</f>
        <v>172081</v>
      </c>
      <c r="I13" s="66">
        <v>0</v>
      </c>
      <c r="J13" s="66">
        <v>0</v>
      </c>
      <c r="K13" s="66">
        <f t="shared" ref="K13:K22" si="38">I13+J13</f>
        <v>0</v>
      </c>
      <c r="L13" s="64">
        <f t="shared" ref="L13:L46" si="39">+F13+I13</f>
        <v>87156</v>
      </c>
      <c r="M13" s="64">
        <f t="shared" ref="M13:M46" si="40">+G13+J13</f>
        <v>84925</v>
      </c>
      <c r="N13" s="64">
        <f t="shared" ref="N13:N46" si="41">+H13+K13</f>
        <v>172081</v>
      </c>
      <c r="O13" s="54">
        <f t="shared" ref="O13:O46" si="42">IF(C13=0,"",L13/C13*100)</f>
        <v>78.60602289022971</v>
      </c>
      <c r="P13" s="54">
        <f t="shared" ref="P13:P46" si="43">IF(D13=0,"",M13/D13*100)</f>
        <v>81.818356985269318</v>
      </c>
      <c r="Q13" s="54">
        <f t="shared" ref="Q13:Q46" si="44">IF(E13=0,"",N13/E13*100)</f>
        <v>80.159218163354666</v>
      </c>
      <c r="R13" s="63">
        <v>15898</v>
      </c>
      <c r="S13" s="63">
        <v>12051</v>
      </c>
      <c r="T13" s="63">
        <f t="shared" ref="T13:T22" si="45">R13+S13</f>
        <v>27949</v>
      </c>
      <c r="U13" s="63">
        <v>6870</v>
      </c>
      <c r="V13" s="63">
        <v>5066</v>
      </c>
      <c r="W13" s="63">
        <f t="shared" ref="W13:W46" si="46">U13+V13</f>
        <v>11936</v>
      </c>
      <c r="X13" s="66">
        <v>0</v>
      </c>
      <c r="Y13" s="66">
        <v>0</v>
      </c>
      <c r="Z13" s="66">
        <f t="shared" ref="Z13:Z22" si="47">X13+Y13</f>
        <v>0</v>
      </c>
      <c r="AA13" s="64">
        <f t="shared" ref="AA13:AA46" si="48">+U13+X13</f>
        <v>6870</v>
      </c>
      <c r="AB13" s="64">
        <f t="shared" ref="AB13:AB46" si="49">+V13+Y13</f>
        <v>5066</v>
      </c>
      <c r="AC13" s="64">
        <f t="shared" ref="AC13:AC46" si="50">+W13+Z13</f>
        <v>11936</v>
      </c>
      <c r="AD13" s="54">
        <f t="shared" ref="AD13:AD46" si="51">IF(R13=0,"",AA13/R13*100)</f>
        <v>43.212982765127691</v>
      </c>
      <c r="AE13" s="54">
        <f t="shared" ref="AE13:AE46" si="52">IF(S13=0,"",AB13/S13*100)</f>
        <v>42.038005144801261</v>
      </c>
      <c r="AF13" s="54">
        <f t="shared" ref="AF13:AF46" si="53">IF(T13=0,"",AC13/T13*100)</f>
        <v>42.706358009231096</v>
      </c>
      <c r="AG13" s="50">
        <f t="shared" ref="AG13:AG46" si="54">C13+R13</f>
        <v>126775</v>
      </c>
      <c r="AH13" s="50">
        <f t="shared" ref="AH13:AH46" si="55">D13+S13</f>
        <v>115848</v>
      </c>
      <c r="AI13" s="50">
        <f>E13+T13</f>
        <v>242623</v>
      </c>
      <c r="AJ13" s="50">
        <f t="shared" ref="AJ13:AJ46" si="56">F13+U13</f>
        <v>94026</v>
      </c>
      <c r="AK13" s="50">
        <f t="shared" ref="AK13:AK46" si="57">G13+V13</f>
        <v>89991</v>
      </c>
      <c r="AL13" s="50">
        <f t="shared" ref="AL13:AL46" si="58">H13+W13</f>
        <v>184017</v>
      </c>
      <c r="AM13" s="52">
        <f t="shared" ref="AM13:AM46" si="59">I13+X13</f>
        <v>0</v>
      </c>
      <c r="AN13" s="52">
        <f t="shared" ref="AN13:AN46" si="60">J13+Y13</f>
        <v>0</v>
      </c>
      <c r="AO13" s="52">
        <f t="shared" ref="AO13:AO46" si="61">K13+Z13</f>
        <v>0</v>
      </c>
      <c r="AP13" s="50">
        <f t="shared" ref="AP13:AP46" si="62">L13+AA13</f>
        <v>94026</v>
      </c>
      <c r="AQ13" s="50">
        <f t="shared" ref="AQ13:AQ46" si="63">M13+AB13</f>
        <v>89991</v>
      </c>
      <c r="AR13" s="50">
        <f t="shared" ref="AR13:AR46" si="64">N13+AC13</f>
        <v>184017</v>
      </c>
      <c r="AS13" s="54">
        <f t="shared" ref="AS13:AS46" si="65">IF(AG13=0,"",AP13/AG13*100)</f>
        <v>74.167619798856236</v>
      </c>
      <c r="AT13" s="54">
        <f t="shared" ref="AT13:AT46" si="66">IF(AH13=0,"",AQ13/AH13*100)</f>
        <v>77.680236171535114</v>
      </c>
      <c r="AU13" s="54">
        <f>IF(AI13=0,"",AR13/AI13*100)</f>
        <v>75.844829220642723</v>
      </c>
      <c r="AV13" s="63">
        <v>9623</v>
      </c>
      <c r="AW13" s="63">
        <v>8281</v>
      </c>
      <c r="AX13" s="63">
        <f t="shared" ref="AX13:AX46" si="67">AV13+AW13</f>
        <v>17904</v>
      </c>
      <c r="AY13" s="63">
        <v>7486</v>
      </c>
      <c r="AZ13" s="63">
        <v>6642</v>
      </c>
      <c r="BA13" s="63">
        <f t="shared" ref="BA13:BA46" si="68">AY13+AZ13</f>
        <v>14128</v>
      </c>
      <c r="BB13" s="66">
        <v>0</v>
      </c>
      <c r="BC13" s="66">
        <v>0</v>
      </c>
      <c r="BD13" s="66">
        <f t="shared" ref="BD13:BD22" si="69">BB13+BC13</f>
        <v>0</v>
      </c>
      <c r="BE13" s="64">
        <f t="shared" ref="BE13:BE46" si="70">SUM(AY13,BB13)</f>
        <v>7486</v>
      </c>
      <c r="BF13" s="64">
        <f t="shared" ref="BF13:BF46" si="71">SUM(AZ13,BC13)</f>
        <v>6642</v>
      </c>
      <c r="BG13" s="64">
        <f t="shared" ref="BG13:BG46" si="72">SUM(BA13,BD13)</f>
        <v>14128</v>
      </c>
      <c r="BH13" s="54">
        <f t="shared" ref="BH13:BH46" si="73">IF(AV13=0,"",BE13/AV13*100)</f>
        <v>77.79278811181544</v>
      </c>
      <c r="BI13" s="54">
        <f t="shared" ref="BI13:BI46" si="74">IF(AW13=0,"",BF13/AW13*100)</f>
        <v>80.207704383528551</v>
      </c>
      <c r="BJ13" s="54">
        <f t="shared" ref="BJ13:BJ46" si="75">IF(AX13=0,"",BG13/AX13*100)</f>
        <v>78.909740840035752</v>
      </c>
      <c r="BK13" s="63">
        <v>1520</v>
      </c>
      <c r="BL13" s="63">
        <v>1149</v>
      </c>
      <c r="BM13" s="63">
        <f t="shared" ref="BM13:BM22" si="76">BK13+BL13</f>
        <v>2669</v>
      </c>
      <c r="BN13" s="63">
        <v>654</v>
      </c>
      <c r="BO13" s="63">
        <v>499</v>
      </c>
      <c r="BP13" s="63">
        <f t="shared" ref="BP13:BP46" si="77">BN13+BO13</f>
        <v>1153</v>
      </c>
      <c r="BQ13" s="66">
        <v>0</v>
      </c>
      <c r="BR13" s="66">
        <v>0</v>
      </c>
      <c r="BS13" s="66">
        <f t="shared" ref="BS13:BS22" si="78">BQ13+BR13</f>
        <v>0</v>
      </c>
      <c r="BT13" s="64">
        <f t="shared" ref="BT13:BT46" si="79">SUM(BN13,BQ13)</f>
        <v>654</v>
      </c>
      <c r="BU13" s="64">
        <f t="shared" ref="BU13:BU46" si="80">SUM(BO13,BR13)</f>
        <v>499</v>
      </c>
      <c r="BV13" s="64">
        <f t="shared" ref="BV13:BV46" si="81">SUM(BP13,BS13)</f>
        <v>1153</v>
      </c>
      <c r="BW13" s="54">
        <f t="shared" ref="BW13:BW46" si="82">IF(BK13=0,"",BT13/BK13*100)</f>
        <v>43.026315789473685</v>
      </c>
      <c r="BX13" s="54">
        <f t="shared" ref="BX13:BX46" si="83">IF(BL13=0,"",BU13/BL13*100)</f>
        <v>43.429068755439516</v>
      </c>
      <c r="BY13" s="54">
        <f t="shared" ref="BY13:BY46" si="84">IF(BM13=0,"",BV13/BM13*100)</f>
        <v>43.199700262270511</v>
      </c>
      <c r="BZ13" s="50">
        <f t="shared" ref="BZ13:BZ46" si="85">AV13+BK13</f>
        <v>11143</v>
      </c>
      <c r="CA13" s="50">
        <f t="shared" ref="CA13:CA46" si="86">AW13+BL13</f>
        <v>9430</v>
      </c>
      <c r="CB13" s="50">
        <f t="shared" ref="CB13:CB46" si="87">AX13+BM13</f>
        <v>20573</v>
      </c>
      <c r="CC13" s="50">
        <f t="shared" ref="CC13:CC46" si="88">AY13+BN13</f>
        <v>8140</v>
      </c>
      <c r="CD13" s="50">
        <f t="shared" ref="CD13:CD46" si="89">AZ13+BO13</f>
        <v>7141</v>
      </c>
      <c r="CE13" s="50">
        <f t="shared" ref="CE13:CE46" si="90">BA13+BP13</f>
        <v>15281</v>
      </c>
      <c r="CF13" s="52">
        <f t="shared" ref="CF13:CF46" si="91">BB13+BQ13</f>
        <v>0</v>
      </c>
      <c r="CG13" s="52">
        <f t="shared" ref="CG13:CG46" si="92">BC13+BR13</f>
        <v>0</v>
      </c>
      <c r="CH13" s="52">
        <f t="shared" ref="CH13:CH46" si="93">BD13+BS13</f>
        <v>0</v>
      </c>
      <c r="CI13" s="50">
        <f t="shared" ref="CI13:CI46" si="94">BE13+BT13</f>
        <v>8140</v>
      </c>
      <c r="CJ13" s="50">
        <f t="shared" ref="CJ13:CJ46" si="95">BF13+BU13</f>
        <v>7141</v>
      </c>
      <c r="CK13" s="50">
        <f t="shared" ref="CK13:CK46" si="96">BG13+BV13</f>
        <v>15281</v>
      </c>
      <c r="CL13" s="54">
        <f t="shared" ref="CL13:CL46" si="97">IF(BZ13=0,"",CI13/BZ13*100)</f>
        <v>73.050345508390919</v>
      </c>
      <c r="CM13" s="54">
        <f t="shared" ref="CM13:CM46" si="98">IF(CA13=0,"",CJ13/CA13*100)</f>
        <v>75.72640509013786</v>
      </c>
      <c r="CN13" s="54">
        <f t="shared" ref="CN13:CN46" si="99">IF(CB13=0,"",CK13/CB13*100)</f>
        <v>74.276964954066003</v>
      </c>
      <c r="CO13" s="63">
        <v>20916</v>
      </c>
      <c r="CP13" s="63">
        <v>19402</v>
      </c>
      <c r="CQ13" s="63">
        <f t="shared" ref="CQ13:CQ46" si="100">CO13+CP13</f>
        <v>40318</v>
      </c>
      <c r="CR13" s="63">
        <v>14924</v>
      </c>
      <c r="CS13" s="63">
        <v>14404</v>
      </c>
      <c r="CT13" s="63">
        <f t="shared" ref="CT13:CT46" si="101">CR13+CS13</f>
        <v>29328</v>
      </c>
      <c r="CU13" s="66">
        <v>0</v>
      </c>
      <c r="CV13" s="66">
        <v>0</v>
      </c>
      <c r="CW13" s="66">
        <f t="shared" ref="CW13:CW22" si="102">CU13+CV13</f>
        <v>0</v>
      </c>
      <c r="CX13" s="64">
        <f t="shared" ref="CX13:CZ13" si="103">SUM(CR13,CU13)</f>
        <v>14924</v>
      </c>
      <c r="CY13" s="64">
        <f t="shared" si="103"/>
        <v>14404</v>
      </c>
      <c r="CZ13" s="64">
        <f t="shared" si="103"/>
        <v>29328</v>
      </c>
      <c r="DA13" s="54">
        <f t="shared" ref="DA13:DA46" si="104">IF(CO13=0,"",CX13/CO13*100)</f>
        <v>71.352074966532797</v>
      </c>
      <c r="DB13" s="54">
        <f t="shared" ref="DB13:DB46" si="105">IF(CP13=0,"",CY13/CP13*100)</f>
        <v>74.239769095969493</v>
      </c>
      <c r="DC13" s="54">
        <f t="shared" ref="DC13:DC46" si="106">IF(CQ13=0,"",CZ13/CQ13*100)</f>
        <v>72.74170345751277</v>
      </c>
      <c r="DD13" s="63">
        <v>4429</v>
      </c>
      <c r="DE13" s="63">
        <v>3603</v>
      </c>
      <c r="DF13" s="63">
        <f t="shared" ref="DF13:DF22" si="107">DD13+DE13</f>
        <v>8032</v>
      </c>
      <c r="DG13" s="63">
        <v>1563</v>
      </c>
      <c r="DH13" s="63">
        <v>1252</v>
      </c>
      <c r="DI13" s="63">
        <f t="shared" ref="DI13:DI22" si="108">DG13+DH13</f>
        <v>2815</v>
      </c>
      <c r="DJ13" s="66">
        <v>0</v>
      </c>
      <c r="DK13" s="66">
        <v>0</v>
      </c>
      <c r="DL13" s="66">
        <f t="shared" ref="DL13:DL22" si="109">DJ13+DK13</f>
        <v>0</v>
      </c>
      <c r="DM13" s="64">
        <f t="shared" ref="DM13:DM46" si="110">SUM(DG13,DJ13)</f>
        <v>1563</v>
      </c>
      <c r="DN13" s="64">
        <f t="shared" ref="DN13:DN46" si="111">SUM(DH13,DK13)</f>
        <v>1252</v>
      </c>
      <c r="DO13" s="64">
        <f t="shared" ref="DO13:DO46" si="112">SUM(DI13,DL13)</f>
        <v>2815</v>
      </c>
      <c r="DP13" s="54">
        <f t="shared" ref="DP13:DP46" si="113">IF(DD13=0,"",DM13/DD13*100)</f>
        <v>35.290133212914881</v>
      </c>
      <c r="DQ13" s="54">
        <f t="shared" ref="DQ13:DQ46" si="114">IF(DE13=0,"",DN13/DE13*100)</f>
        <v>34.748820427421592</v>
      </c>
      <c r="DR13" s="54">
        <f t="shared" ref="DR13:DR46" si="115">IF(DF13=0,"",DO13/DF13*100)</f>
        <v>35.047310756972109</v>
      </c>
      <c r="DS13" s="50">
        <f t="shared" ref="DS13:DS46" si="116">CO13+DD13</f>
        <v>25345</v>
      </c>
      <c r="DT13" s="50">
        <f t="shared" ref="DT13:DT46" si="117">CP13+DE13</f>
        <v>23005</v>
      </c>
      <c r="DU13" s="50">
        <f t="shared" ref="DU13:DU46" si="118">CQ13+DF13</f>
        <v>48350</v>
      </c>
      <c r="DV13" s="50">
        <f t="shared" ref="DV13:DV46" si="119">CR13+DG13</f>
        <v>16487</v>
      </c>
      <c r="DW13" s="50">
        <f t="shared" ref="DW13:DW46" si="120">CS13+DH13</f>
        <v>15656</v>
      </c>
      <c r="DX13" s="50">
        <f t="shared" ref="DX13:DX46" si="121">CT13+DI13</f>
        <v>32143</v>
      </c>
      <c r="DY13" s="52">
        <f t="shared" ref="DY13:DY46" si="122">CU13+DJ13</f>
        <v>0</v>
      </c>
      <c r="DZ13" s="52">
        <f t="shared" ref="DZ13:DZ46" si="123">CV13+DK13</f>
        <v>0</v>
      </c>
      <c r="EA13" s="52">
        <f t="shared" ref="EA13:EA46" si="124">CW13+DL13</f>
        <v>0</v>
      </c>
      <c r="EB13" s="50">
        <f t="shared" ref="EB13:EB46" si="125">CX13+DM13</f>
        <v>16487</v>
      </c>
      <c r="EC13" s="50">
        <f t="shared" ref="EC13:EC46" si="126">CY13+DN13</f>
        <v>15656</v>
      </c>
      <c r="ED13" s="50">
        <f t="shared" ref="ED13:ED46" si="127">CZ13+DO13</f>
        <v>32143</v>
      </c>
      <c r="EE13" s="54">
        <f t="shared" ref="EE13:EE46" si="128">IF(DS13=0,"",EB13/DS13*100)</f>
        <v>65.05030578023279</v>
      </c>
      <c r="EF13" s="54">
        <f t="shared" ref="EF13:EF46" si="129">IF(DT13=0,"",EC13/DT13*100)</f>
        <v>68.054770702021301</v>
      </c>
      <c r="EG13" s="54">
        <f t="shared" ref="EG13:EG46" si="130">IF(DU13=0,"",ED13/DU13*100)</f>
        <v>66.479834539813851</v>
      </c>
      <c r="EH13" s="65">
        <f t="shared" ref="EH13:EJ13" si="131">AP13</f>
        <v>94026</v>
      </c>
      <c r="EI13" s="65">
        <f t="shared" si="131"/>
        <v>89991</v>
      </c>
      <c r="EJ13" s="65">
        <f t="shared" si="131"/>
        <v>184017</v>
      </c>
      <c r="EK13" s="66"/>
      <c r="EL13" s="66">
        <v>0</v>
      </c>
      <c r="EM13" s="63">
        <f>28872+1208+9503+115</f>
        <v>39698</v>
      </c>
      <c r="EN13" s="55">
        <f t="shared" ref="EN13:EN46" si="132">IF(EH13=0,"",EK13/EH13*100)</f>
        <v>0</v>
      </c>
      <c r="EO13" s="55">
        <f t="shared" ref="EO13:EO46" si="133">IF(EI13=0,"",EL13/EI13*100)</f>
        <v>0</v>
      </c>
      <c r="EP13" s="54">
        <f t="shared" ref="EP13:EP46" si="134">IF(EJ13=0,"",EM13/EJ13*100)</f>
        <v>21.573006841759184</v>
      </c>
      <c r="EQ13" s="65">
        <f t="shared" ref="EQ13:ES13" si="135">CI13</f>
        <v>8140</v>
      </c>
      <c r="ER13" s="65">
        <f t="shared" si="135"/>
        <v>7141</v>
      </c>
      <c r="ES13" s="65">
        <f t="shared" si="135"/>
        <v>15281</v>
      </c>
      <c r="ET13" s="66">
        <v>0</v>
      </c>
      <c r="EU13" s="66">
        <v>0</v>
      </c>
      <c r="EV13" s="63">
        <f>1983+553+93+8</f>
        <v>2637</v>
      </c>
      <c r="EW13" s="55">
        <f t="shared" ref="EW13:EW46" si="136">IF(EQ13=0,"",ET13/EQ13*100)</f>
        <v>0</v>
      </c>
      <c r="EX13" s="55">
        <f t="shared" ref="EX13:EX46" si="137">IF(ER13=0,"",EU13/ER13*100)</f>
        <v>0</v>
      </c>
      <c r="EY13" s="54">
        <f t="shared" ref="EY13:EY46" si="138">IF(ES13=0,"",EV13/ES13*100)</f>
        <v>17.256724036385055</v>
      </c>
      <c r="EZ13" s="65">
        <f t="shared" ref="EZ13:FB14" si="139">EB13</f>
        <v>16487</v>
      </c>
      <c r="FA13" s="65">
        <f t="shared" si="139"/>
        <v>15656</v>
      </c>
      <c r="FB13" s="65">
        <f t="shared" si="139"/>
        <v>32143</v>
      </c>
      <c r="FC13" s="66">
        <v>0</v>
      </c>
      <c r="FD13" s="66"/>
      <c r="FE13" s="63">
        <f>3254+618+160+7</f>
        <v>4039</v>
      </c>
      <c r="FF13" s="55">
        <f t="shared" ref="FF13:FF46" si="140">IF(EZ13=0,"",FC13/EZ13*100)</f>
        <v>0</v>
      </c>
      <c r="FG13" s="55">
        <f t="shared" ref="FG13:FG46" si="141">IF(FA13=0,"",FD13/FA13*100)</f>
        <v>0</v>
      </c>
      <c r="FH13" s="54">
        <f t="shared" ref="FH13:FH46" si="142">IF(FB13=0,"",FE13/FB13*100)</f>
        <v>12.565721930124754</v>
      </c>
    </row>
    <row r="14" spans="1:165" ht="30" customHeight="1">
      <c r="A14" s="123">
        <v>5</v>
      </c>
      <c r="B14" s="122" t="s">
        <v>52</v>
      </c>
      <c r="C14" s="63">
        <v>17</v>
      </c>
      <c r="D14" s="63">
        <v>484</v>
      </c>
      <c r="E14" s="63">
        <f t="shared" si="36"/>
        <v>501</v>
      </c>
      <c r="F14" s="63">
        <v>17</v>
      </c>
      <c r="G14" s="63">
        <v>484</v>
      </c>
      <c r="H14" s="63">
        <f t="shared" si="37"/>
        <v>501</v>
      </c>
      <c r="I14" s="68"/>
      <c r="J14" s="68"/>
      <c r="K14" s="68">
        <f t="shared" si="38"/>
        <v>0</v>
      </c>
      <c r="L14" s="64">
        <f t="shared" si="39"/>
        <v>17</v>
      </c>
      <c r="M14" s="64">
        <f t="shared" si="40"/>
        <v>484</v>
      </c>
      <c r="N14" s="64">
        <f t="shared" si="41"/>
        <v>501</v>
      </c>
      <c r="O14" s="54">
        <f t="shared" si="42"/>
        <v>100</v>
      </c>
      <c r="P14" s="54">
        <f t="shared" si="43"/>
        <v>100</v>
      </c>
      <c r="Q14" s="54">
        <f t="shared" si="44"/>
        <v>100</v>
      </c>
      <c r="R14" s="68"/>
      <c r="S14" s="68"/>
      <c r="T14" s="68">
        <f t="shared" si="45"/>
        <v>0</v>
      </c>
      <c r="U14" s="68"/>
      <c r="V14" s="68"/>
      <c r="W14" s="68">
        <f t="shared" si="46"/>
        <v>0</v>
      </c>
      <c r="X14" s="66"/>
      <c r="Y14" s="66"/>
      <c r="Z14" s="66">
        <f t="shared" si="47"/>
        <v>0</v>
      </c>
      <c r="AA14" s="69">
        <f t="shared" si="48"/>
        <v>0</v>
      </c>
      <c r="AB14" s="69">
        <f t="shared" si="49"/>
        <v>0</v>
      </c>
      <c r="AC14" s="69">
        <f t="shared" si="50"/>
        <v>0</v>
      </c>
      <c r="AD14" s="57" t="str">
        <f t="shared" si="51"/>
        <v/>
      </c>
      <c r="AE14" s="57" t="str">
        <f t="shared" si="52"/>
        <v/>
      </c>
      <c r="AF14" s="57" t="str">
        <f t="shared" si="53"/>
        <v/>
      </c>
      <c r="AG14" s="50">
        <f t="shared" si="54"/>
        <v>17</v>
      </c>
      <c r="AH14" s="50">
        <f t="shared" si="55"/>
        <v>484</v>
      </c>
      <c r="AI14" s="50">
        <f t="shared" ref="AI14:AI46" si="143">E14+T14</f>
        <v>501</v>
      </c>
      <c r="AJ14" s="50">
        <f t="shared" si="56"/>
        <v>17</v>
      </c>
      <c r="AK14" s="50">
        <f t="shared" si="57"/>
        <v>484</v>
      </c>
      <c r="AL14" s="50">
        <f t="shared" si="58"/>
        <v>501</v>
      </c>
      <c r="AM14" s="52">
        <f t="shared" si="59"/>
        <v>0</v>
      </c>
      <c r="AN14" s="52">
        <f t="shared" si="60"/>
        <v>0</v>
      </c>
      <c r="AO14" s="52">
        <f t="shared" si="61"/>
        <v>0</v>
      </c>
      <c r="AP14" s="50">
        <f t="shared" si="62"/>
        <v>17</v>
      </c>
      <c r="AQ14" s="50">
        <f t="shared" si="63"/>
        <v>484</v>
      </c>
      <c r="AR14" s="50">
        <f t="shared" si="64"/>
        <v>501</v>
      </c>
      <c r="AS14" s="54">
        <f t="shared" si="65"/>
        <v>100</v>
      </c>
      <c r="AT14" s="54">
        <f t="shared" si="66"/>
        <v>100</v>
      </c>
      <c r="AU14" s="54">
        <f t="shared" ref="AU14:AU46" si="144">IF(AI14=0,"",AR14/AI14*100)</f>
        <v>100</v>
      </c>
      <c r="AV14" s="63">
        <v>0</v>
      </c>
      <c r="AW14" s="63">
        <v>24</v>
      </c>
      <c r="AX14" s="63">
        <f t="shared" si="67"/>
        <v>24</v>
      </c>
      <c r="AY14" s="63">
        <v>0</v>
      </c>
      <c r="AZ14" s="63">
        <v>24</v>
      </c>
      <c r="BA14" s="63">
        <f t="shared" si="68"/>
        <v>24</v>
      </c>
      <c r="BB14" s="68"/>
      <c r="BC14" s="68"/>
      <c r="BD14" s="68">
        <f t="shared" si="69"/>
        <v>0</v>
      </c>
      <c r="BE14" s="64">
        <f t="shared" si="70"/>
        <v>0</v>
      </c>
      <c r="BF14" s="64">
        <f t="shared" si="71"/>
        <v>24</v>
      </c>
      <c r="BG14" s="64">
        <f t="shared" si="72"/>
        <v>24</v>
      </c>
      <c r="BH14" s="54">
        <v>0</v>
      </c>
      <c r="BI14" s="54">
        <f t="shared" si="74"/>
        <v>100</v>
      </c>
      <c r="BJ14" s="54">
        <f t="shared" si="75"/>
        <v>100</v>
      </c>
      <c r="BK14" s="68"/>
      <c r="BL14" s="68"/>
      <c r="BM14" s="68">
        <f t="shared" si="76"/>
        <v>0</v>
      </c>
      <c r="BN14" s="68"/>
      <c r="BO14" s="68"/>
      <c r="BP14" s="68">
        <f t="shared" si="77"/>
        <v>0</v>
      </c>
      <c r="BQ14" s="66"/>
      <c r="BR14" s="66"/>
      <c r="BS14" s="66">
        <f t="shared" si="78"/>
        <v>0</v>
      </c>
      <c r="BT14" s="69">
        <f t="shared" si="79"/>
        <v>0</v>
      </c>
      <c r="BU14" s="69">
        <f t="shared" si="80"/>
        <v>0</v>
      </c>
      <c r="BV14" s="69">
        <f t="shared" si="81"/>
        <v>0</v>
      </c>
      <c r="BW14" s="57" t="str">
        <f t="shared" si="82"/>
        <v/>
      </c>
      <c r="BX14" s="57" t="str">
        <f t="shared" si="83"/>
        <v/>
      </c>
      <c r="BY14" s="57" t="str">
        <f t="shared" si="84"/>
        <v/>
      </c>
      <c r="BZ14" s="50">
        <f t="shared" si="85"/>
        <v>0</v>
      </c>
      <c r="CA14" s="50">
        <f t="shared" si="86"/>
        <v>24</v>
      </c>
      <c r="CB14" s="50">
        <f t="shared" si="87"/>
        <v>24</v>
      </c>
      <c r="CC14" s="50">
        <f t="shared" si="88"/>
        <v>0</v>
      </c>
      <c r="CD14" s="50">
        <f t="shared" si="89"/>
        <v>24</v>
      </c>
      <c r="CE14" s="50">
        <f t="shared" si="90"/>
        <v>24</v>
      </c>
      <c r="CF14" s="52">
        <f t="shared" si="91"/>
        <v>0</v>
      </c>
      <c r="CG14" s="52">
        <f t="shared" si="92"/>
        <v>0</v>
      </c>
      <c r="CH14" s="52">
        <f t="shared" si="93"/>
        <v>0</v>
      </c>
      <c r="CI14" s="50">
        <f t="shared" si="94"/>
        <v>0</v>
      </c>
      <c r="CJ14" s="50">
        <f t="shared" si="95"/>
        <v>24</v>
      </c>
      <c r="CK14" s="50">
        <f t="shared" si="96"/>
        <v>24</v>
      </c>
      <c r="CL14" s="54">
        <v>0</v>
      </c>
      <c r="CM14" s="54">
        <f t="shared" si="98"/>
        <v>100</v>
      </c>
      <c r="CN14" s="54">
        <f t="shared" si="99"/>
        <v>100</v>
      </c>
      <c r="CO14" s="63">
        <v>0</v>
      </c>
      <c r="CP14" s="63">
        <v>6</v>
      </c>
      <c r="CQ14" s="63">
        <f t="shared" si="100"/>
        <v>6</v>
      </c>
      <c r="CR14" s="63">
        <v>0</v>
      </c>
      <c r="CS14" s="63">
        <v>6</v>
      </c>
      <c r="CT14" s="63">
        <f t="shared" si="101"/>
        <v>6</v>
      </c>
      <c r="CU14" s="66"/>
      <c r="CV14" s="66"/>
      <c r="CW14" s="66">
        <f t="shared" si="102"/>
        <v>0</v>
      </c>
      <c r="CX14" s="64">
        <f t="shared" ref="CX14:CY16" si="145">SUM(CR14,CU14)</f>
        <v>0</v>
      </c>
      <c r="CY14" s="64">
        <f t="shared" si="145"/>
        <v>6</v>
      </c>
      <c r="CZ14" s="50">
        <f t="shared" ref="CZ14:CZ16" si="146">SUM(CX14,CY14)</f>
        <v>6</v>
      </c>
      <c r="DA14" s="54">
        <v>0</v>
      </c>
      <c r="DB14" s="54">
        <f t="shared" si="105"/>
        <v>100</v>
      </c>
      <c r="DC14" s="54">
        <f t="shared" si="106"/>
        <v>100</v>
      </c>
      <c r="DD14" s="68"/>
      <c r="DE14" s="68"/>
      <c r="DF14" s="68">
        <f t="shared" si="107"/>
        <v>0</v>
      </c>
      <c r="DG14" s="68"/>
      <c r="DH14" s="68"/>
      <c r="DI14" s="68">
        <f t="shared" si="108"/>
        <v>0</v>
      </c>
      <c r="DJ14" s="68"/>
      <c r="DK14" s="68"/>
      <c r="DL14" s="68">
        <f t="shared" si="109"/>
        <v>0</v>
      </c>
      <c r="DM14" s="69">
        <f t="shared" si="110"/>
        <v>0</v>
      </c>
      <c r="DN14" s="69">
        <f t="shared" si="111"/>
        <v>0</v>
      </c>
      <c r="DO14" s="69">
        <f t="shared" si="112"/>
        <v>0</v>
      </c>
      <c r="DP14" s="57" t="str">
        <f t="shared" si="113"/>
        <v/>
      </c>
      <c r="DQ14" s="57" t="str">
        <f t="shared" si="114"/>
        <v/>
      </c>
      <c r="DR14" s="57" t="str">
        <f t="shared" si="115"/>
        <v/>
      </c>
      <c r="DS14" s="50">
        <f t="shared" si="116"/>
        <v>0</v>
      </c>
      <c r="DT14" s="50">
        <f t="shared" si="117"/>
        <v>6</v>
      </c>
      <c r="DU14" s="50">
        <f t="shared" si="118"/>
        <v>6</v>
      </c>
      <c r="DV14" s="50">
        <f t="shared" si="119"/>
        <v>0</v>
      </c>
      <c r="DW14" s="50">
        <f t="shared" si="120"/>
        <v>6</v>
      </c>
      <c r="DX14" s="50">
        <f t="shared" si="121"/>
        <v>6</v>
      </c>
      <c r="DY14" s="52">
        <f t="shared" si="122"/>
        <v>0</v>
      </c>
      <c r="DZ14" s="52">
        <f t="shared" si="123"/>
        <v>0</v>
      </c>
      <c r="EA14" s="52">
        <f t="shared" si="124"/>
        <v>0</v>
      </c>
      <c r="EB14" s="50">
        <f t="shared" si="125"/>
        <v>0</v>
      </c>
      <c r="EC14" s="50">
        <f t="shared" si="126"/>
        <v>6</v>
      </c>
      <c r="ED14" s="50">
        <f t="shared" si="127"/>
        <v>6</v>
      </c>
      <c r="EE14" s="54">
        <v>0</v>
      </c>
      <c r="EF14" s="54">
        <f t="shared" si="129"/>
        <v>100</v>
      </c>
      <c r="EG14" s="54">
        <f t="shared" si="130"/>
        <v>100</v>
      </c>
      <c r="EH14" s="65">
        <f t="shared" ref="EH14:EJ22" si="147">AP14</f>
        <v>17</v>
      </c>
      <c r="EI14" s="65">
        <f t="shared" si="147"/>
        <v>484</v>
      </c>
      <c r="EJ14" s="65">
        <f t="shared" si="147"/>
        <v>501</v>
      </c>
      <c r="EK14" s="63">
        <v>15</v>
      </c>
      <c r="EL14" s="63">
        <v>394</v>
      </c>
      <c r="EM14" s="63">
        <f t="shared" ref="EM14:EM22" si="148">EK14+EL14</f>
        <v>409</v>
      </c>
      <c r="EN14" s="54">
        <f t="shared" si="132"/>
        <v>88.235294117647058</v>
      </c>
      <c r="EO14" s="54">
        <f t="shared" si="133"/>
        <v>81.40495867768594</v>
      </c>
      <c r="EP14" s="54">
        <f t="shared" si="134"/>
        <v>81.636726546906189</v>
      </c>
      <c r="EQ14" s="65">
        <f t="shared" ref="EQ14:ES16" si="149">CI14</f>
        <v>0</v>
      </c>
      <c r="ER14" s="65">
        <f t="shared" si="149"/>
        <v>24</v>
      </c>
      <c r="ES14" s="65">
        <f t="shared" si="149"/>
        <v>24</v>
      </c>
      <c r="ET14" s="63">
        <v>0</v>
      </c>
      <c r="EU14" s="63">
        <v>19</v>
      </c>
      <c r="EV14" s="63">
        <f t="shared" ref="EV14:EV46" si="150">ET14+EU14</f>
        <v>19</v>
      </c>
      <c r="EW14" s="54">
        <v>0</v>
      </c>
      <c r="EX14" s="54">
        <f t="shared" si="137"/>
        <v>79.166666666666657</v>
      </c>
      <c r="EY14" s="54">
        <f t="shared" si="138"/>
        <v>79.166666666666657</v>
      </c>
      <c r="EZ14" s="65">
        <f t="shared" ref="EZ14:FB16" si="151">EB14</f>
        <v>0</v>
      </c>
      <c r="FA14" s="65">
        <f t="shared" si="139"/>
        <v>6</v>
      </c>
      <c r="FB14" s="65">
        <f t="shared" si="139"/>
        <v>6</v>
      </c>
      <c r="FC14" s="63">
        <v>0</v>
      </c>
      <c r="FD14" s="63">
        <v>4</v>
      </c>
      <c r="FE14" s="63">
        <f t="shared" ref="FE14:FE22" si="152">FC14+FD14</f>
        <v>4</v>
      </c>
      <c r="FF14" s="54">
        <v>0</v>
      </c>
      <c r="FG14" s="54">
        <f t="shared" si="141"/>
        <v>66.666666666666657</v>
      </c>
      <c r="FH14" s="54">
        <f t="shared" si="142"/>
        <v>66.666666666666657</v>
      </c>
    </row>
    <row r="15" spans="1:165" ht="30" customHeight="1">
      <c r="A15" s="123">
        <v>6</v>
      </c>
      <c r="B15" s="122" t="s">
        <v>50</v>
      </c>
      <c r="C15" s="63">
        <v>560711</v>
      </c>
      <c r="D15" s="63">
        <v>444779</v>
      </c>
      <c r="E15" s="63">
        <f t="shared" si="36"/>
        <v>1005490</v>
      </c>
      <c r="F15" s="63">
        <v>220700</v>
      </c>
      <c r="G15" s="63">
        <v>171810</v>
      </c>
      <c r="H15" s="63">
        <f t="shared" si="37"/>
        <v>392510</v>
      </c>
      <c r="I15" s="63">
        <v>446</v>
      </c>
      <c r="J15" s="63">
        <v>774</v>
      </c>
      <c r="K15" s="63">
        <f t="shared" si="38"/>
        <v>1220</v>
      </c>
      <c r="L15" s="64">
        <f t="shared" si="39"/>
        <v>221146</v>
      </c>
      <c r="M15" s="64">
        <f t="shared" si="40"/>
        <v>172584</v>
      </c>
      <c r="N15" s="64">
        <f t="shared" si="41"/>
        <v>393730</v>
      </c>
      <c r="O15" s="54">
        <f t="shared" si="42"/>
        <v>39.440282070442706</v>
      </c>
      <c r="P15" s="54">
        <f t="shared" si="43"/>
        <v>38.802191650235287</v>
      </c>
      <c r="Q15" s="54">
        <f t="shared" si="44"/>
        <v>39.158022456712651</v>
      </c>
      <c r="R15" s="63">
        <v>7230</v>
      </c>
      <c r="S15" s="63">
        <v>12974</v>
      </c>
      <c r="T15" s="63">
        <f t="shared" si="45"/>
        <v>20204</v>
      </c>
      <c r="U15" s="63">
        <v>3400</v>
      </c>
      <c r="V15" s="63">
        <v>4930</v>
      </c>
      <c r="W15" s="63">
        <f t="shared" si="46"/>
        <v>8330</v>
      </c>
      <c r="X15" s="66">
        <v>0</v>
      </c>
      <c r="Y15" s="66">
        <v>0</v>
      </c>
      <c r="Z15" s="66">
        <f t="shared" si="47"/>
        <v>0</v>
      </c>
      <c r="AA15" s="64">
        <f t="shared" si="48"/>
        <v>3400</v>
      </c>
      <c r="AB15" s="64">
        <f t="shared" si="49"/>
        <v>4930</v>
      </c>
      <c r="AC15" s="64">
        <f t="shared" si="50"/>
        <v>8330</v>
      </c>
      <c r="AD15" s="54">
        <f t="shared" si="51"/>
        <v>47.026279391424616</v>
      </c>
      <c r="AE15" s="54">
        <f t="shared" si="52"/>
        <v>37.999075073223374</v>
      </c>
      <c r="AF15" s="54">
        <f t="shared" si="53"/>
        <v>41.229459512967729</v>
      </c>
      <c r="AG15" s="50">
        <f t="shared" si="54"/>
        <v>567941</v>
      </c>
      <c r="AH15" s="50">
        <f t="shared" si="55"/>
        <v>457753</v>
      </c>
      <c r="AI15" s="50">
        <f t="shared" si="143"/>
        <v>1025694</v>
      </c>
      <c r="AJ15" s="50">
        <f t="shared" si="56"/>
        <v>224100</v>
      </c>
      <c r="AK15" s="50">
        <f t="shared" si="57"/>
        <v>176740</v>
      </c>
      <c r="AL15" s="50">
        <f t="shared" si="58"/>
        <v>400840</v>
      </c>
      <c r="AM15" s="50">
        <f t="shared" si="59"/>
        <v>446</v>
      </c>
      <c r="AN15" s="50">
        <f t="shared" si="60"/>
        <v>774</v>
      </c>
      <c r="AO15" s="50">
        <f t="shared" si="61"/>
        <v>1220</v>
      </c>
      <c r="AP15" s="50">
        <f t="shared" si="62"/>
        <v>224546</v>
      </c>
      <c r="AQ15" s="50">
        <f t="shared" si="63"/>
        <v>177514</v>
      </c>
      <c r="AR15" s="50">
        <f t="shared" si="64"/>
        <v>402060</v>
      </c>
      <c r="AS15" s="54">
        <f t="shared" si="65"/>
        <v>39.536853299902631</v>
      </c>
      <c r="AT15" s="54">
        <f t="shared" si="66"/>
        <v>38.779429080748791</v>
      </c>
      <c r="AU15" s="54">
        <f t="shared" si="144"/>
        <v>39.198825380669092</v>
      </c>
      <c r="AV15" s="63">
        <v>83628</v>
      </c>
      <c r="AW15" s="63">
        <v>54362</v>
      </c>
      <c r="AX15" s="63">
        <f t="shared" si="67"/>
        <v>137990</v>
      </c>
      <c r="AY15" s="63">
        <v>25606</v>
      </c>
      <c r="AZ15" s="63">
        <v>14234</v>
      </c>
      <c r="BA15" s="63">
        <f t="shared" si="68"/>
        <v>39840</v>
      </c>
      <c r="BB15" s="63">
        <v>85</v>
      </c>
      <c r="BC15" s="63">
        <v>105</v>
      </c>
      <c r="BD15" s="63">
        <f t="shared" si="69"/>
        <v>190</v>
      </c>
      <c r="BE15" s="64">
        <f t="shared" si="70"/>
        <v>25691</v>
      </c>
      <c r="BF15" s="64">
        <f t="shared" si="71"/>
        <v>14339</v>
      </c>
      <c r="BG15" s="64">
        <f t="shared" si="72"/>
        <v>40030</v>
      </c>
      <c r="BH15" s="54">
        <f t="shared" si="73"/>
        <v>30.720572057205718</v>
      </c>
      <c r="BI15" s="54">
        <f t="shared" si="74"/>
        <v>26.376880909458812</v>
      </c>
      <c r="BJ15" s="54">
        <f t="shared" si="75"/>
        <v>29.009348503514747</v>
      </c>
      <c r="BK15" s="63">
        <v>1137</v>
      </c>
      <c r="BL15" s="63">
        <v>1695</v>
      </c>
      <c r="BM15" s="63">
        <f t="shared" si="76"/>
        <v>2832</v>
      </c>
      <c r="BN15" s="63">
        <v>455</v>
      </c>
      <c r="BO15" s="63">
        <v>466</v>
      </c>
      <c r="BP15" s="63">
        <f t="shared" si="77"/>
        <v>921</v>
      </c>
      <c r="BQ15" s="66">
        <v>0</v>
      </c>
      <c r="BR15" s="66">
        <v>0</v>
      </c>
      <c r="BS15" s="66">
        <f t="shared" si="78"/>
        <v>0</v>
      </c>
      <c r="BT15" s="64">
        <f t="shared" si="79"/>
        <v>455</v>
      </c>
      <c r="BU15" s="64">
        <f t="shared" si="80"/>
        <v>466</v>
      </c>
      <c r="BV15" s="64">
        <f t="shared" si="81"/>
        <v>921</v>
      </c>
      <c r="BW15" s="54">
        <f t="shared" si="82"/>
        <v>40.017590149516266</v>
      </c>
      <c r="BX15" s="54">
        <f t="shared" si="83"/>
        <v>27.492625368731566</v>
      </c>
      <c r="BY15" s="54">
        <f t="shared" si="84"/>
        <v>32.521186440677965</v>
      </c>
      <c r="BZ15" s="50">
        <f t="shared" si="85"/>
        <v>84765</v>
      </c>
      <c r="CA15" s="50">
        <f t="shared" si="86"/>
        <v>56057</v>
      </c>
      <c r="CB15" s="50">
        <f t="shared" si="87"/>
        <v>140822</v>
      </c>
      <c r="CC15" s="50">
        <f t="shared" si="88"/>
        <v>26061</v>
      </c>
      <c r="CD15" s="50">
        <f t="shared" si="89"/>
        <v>14700</v>
      </c>
      <c r="CE15" s="50">
        <f t="shared" si="90"/>
        <v>40761</v>
      </c>
      <c r="CF15" s="50">
        <f t="shared" si="91"/>
        <v>85</v>
      </c>
      <c r="CG15" s="50">
        <f t="shared" si="92"/>
        <v>105</v>
      </c>
      <c r="CH15" s="50">
        <f t="shared" si="93"/>
        <v>190</v>
      </c>
      <c r="CI15" s="50">
        <f t="shared" si="94"/>
        <v>26146</v>
      </c>
      <c r="CJ15" s="50">
        <f t="shared" si="95"/>
        <v>14805</v>
      </c>
      <c r="CK15" s="50">
        <f t="shared" si="96"/>
        <v>40951</v>
      </c>
      <c r="CL15" s="54">
        <f t="shared" si="97"/>
        <v>30.845278121866336</v>
      </c>
      <c r="CM15" s="54">
        <f t="shared" si="98"/>
        <v>26.410617764061577</v>
      </c>
      <c r="CN15" s="54">
        <f t="shared" si="99"/>
        <v>29.079973299626477</v>
      </c>
      <c r="CO15" s="63">
        <v>8727</v>
      </c>
      <c r="CP15" s="63">
        <v>6766</v>
      </c>
      <c r="CQ15" s="63">
        <f t="shared" si="100"/>
        <v>15493</v>
      </c>
      <c r="CR15" s="63">
        <v>3321</v>
      </c>
      <c r="CS15" s="63">
        <v>2762</v>
      </c>
      <c r="CT15" s="63">
        <f t="shared" si="101"/>
        <v>6083</v>
      </c>
      <c r="CU15" s="63">
        <v>2</v>
      </c>
      <c r="CV15" s="63">
        <v>8</v>
      </c>
      <c r="CW15" s="63">
        <f t="shared" si="102"/>
        <v>10</v>
      </c>
      <c r="CX15" s="64">
        <f t="shared" ref="CX15" si="153">SUM(CR15,CU15)</f>
        <v>3323</v>
      </c>
      <c r="CY15" s="64">
        <f t="shared" ref="CY15" si="154">SUM(CS15,CV15)</f>
        <v>2770</v>
      </c>
      <c r="CZ15" s="50">
        <f t="shared" ref="CZ15" si="155">SUM(CX15,CY15)</f>
        <v>6093</v>
      </c>
      <c r="DA15" s="54">
        <f t="shared" si="104"/>
        <v>38.077231580153551</v>
      </c>
      <c r="DB15" s="54">
        <f t="shared" si="105"/>
        <v>40.939994088087495</v>
      </c>
      <c r="DC15" s="54">
        <f t="shared" si="106"/>
        <v>39.327438197895823</v>
      </c>
      <c r="DD15" s="63">
        <v>210</v>
      </c>
      <c r="DE15" s="63">
        <v>387</v>
      </c>
      <c r="DF15" s="63">
        <f t="shared" si="107"/>
        <v>597</v>
      </c>
      <c r="DG15" s="63">
        <v>109</v>
      </c>
      <c r="DH15" s="63">
        <v>181</v>
      </c>
      <c r="DI15" s="63">
        <f t="shared" si="108"/>
        <v>290</v>
      </c>
      <c r="DJ15" s="66">
        <v>0</v>
      </c>
      <c r="DK15" s="66">
        <v>0</v>
      </c>
      <c r="DL15" s="66">
        <f t="shared" si="109"/>
        <v>0</v>
      </c>
      <c r="DM15" s="64">
        <f t="shared" si="110"/>
        <v>109</v>
      </c>
      <c r="DN15" s="64">
        <f t="shared" si="111"/>
        <v>181</v>
      </c>
      <c r="DO15" s="64">
        <f t="shared" si="112"/>
        <v>290</v>
      </c>
      <c r="DP15" s="54">
        <f t="shared" si="113"/>
        <v>51.904761904761912</v>
      </c>
      <c r="DQ15" s="54">
        <f t="shared" si="114"/>
        <v>46.770025839793284</v>
      </c>
      <c r="DR15" s="54">
        <f t="shared" si="115"/>
        <v>48.576214405360133</v>
      </c>
      <c r="DS15" s="50">
        <f t="shared" si="116"/>
        <v>8937</v>
      </c>
      <c r="DT15" s="50">
        <f t="shared" si="117"/>
        <v>7153</v>
      </c>
      <c r="DU15" s="50">
        <f t="shared" si="118"/>
        <v>16090</v>
      </c>
      <c r="DV15" s="50">
        <f t="shared" si="119"/>
        <v>3430</v>
      </c>
      <c r="DW15" s="50">
        <f t="shared" si="120"/>
        <v>2943</v>
      </c>
      <c r="DX15" s="50">
        <f t="shared" si="121"/>
        <v>6373</v>
      </c>
      <c r="DY15" s="50">
        <f t="shared" si="122"/>
        <v>2</v>
      </c>
      <c r="DZ15" s="50">
        <f t="shared" si="123"/>
        <v>8</v>
      </c>
      <c r="EA15" s="50">
        <f t="shared" si="124"/>
        <v>10</v>
      </c>
      <c r="EB15" s="50">
        <f t="shared" si="125"/>
        <v>3432</v>
      </c>
      <c r="EC15" s="50">
        <f t="shared" si="126"/>
        <v>2951</v>
      </c>
      <c r="ED15" s="50">
        <f t="shared" si="127"/>
        <v>6383</v>
      </c>
      <c r="EE15" s="54">
        <f t="shared" si="128"/>
        <v>38.402148371936889</v>
      </c>
      <c r="EF15" s="54">
        <f t="shared" si="129"/>
        <v>41.255417307423457</v>
      </c>
      <c r="EG15" s="54">
        <f t="shared" si="130"/>
        <v>39.670602858918585</v>
      </c>
      <c r="EH15" s="65">
        <f t="shared" si="147"/>
        <v>224546</v>
      </c>
      <c r="EI15" s="65">
        <f t="shared" si="147"/>
        <v>177514</v>
      </c>
      <c r="EJ15" s="65">
        <f t="shared" si="147"/>
        <v>402060</v>
      </c>
      <c r="EK15" s="63">
        <v>58109</v>
      </c>
      <c r="EL15" s="63">
        <v>43291</v>
      </c>
      <c r="EM15" s="63">
        <f t="shared" si="148"/>
        <v>101400</v>
      </c>
      <c r="EN15" s="54">
        <f t="shared" si="132"/>
        <v>25.878439161686245</v>
      </c>
      <c r="EO15" s="54">
        <f t="shared" si="133"/>
        <v>24.387372263596109</v>
      </c>
      <c r="EP15" s="54">
        <f t="shared" si="134"/>
        <v>25.220116400537236</v>
      </c>
      <c r="EQ15" s="65">
        <f>CI15</f>
        <v>26146</v>
      </c>
      <c r="ER15" s="65">
        <f>CJ15</f>
        <v>14805</v>
      </c>
      <c r="ES15" s="65">
        <f>CK15</f>
        <v>40951</v>
      </c>
      <c r="ET15" s="63">
        <v>4767</v>
      </c>
      <c r="EU15" s="63">
        <v>2498</v>
      </c>
      <c r="EV15" s="63">
        <f t="shared" si="150"/>
        <v>7265</v>
      </c>
      <c r="EW15" s="54">
        <f t="shared" si="136"/>
        <v>18.232234376195212</v>
      </c>
      <c r="EX15" s="54">
        <f t="shared" si="137"/>
        <v>16.872678149273895</v>
      </c>
      <c r="EY15" s="54">
        <f t="shared" si="138"/>
        <v>17.74071451246612</v>
      </c>
      <c r="EZ15" s="65">
        <f>EB15</f>
        <v>3432</v>
      </c>
      <c r="FA15" s="65">
        <f>EC15</f>
        <v>2951</v>
      </c>
      <c r="FB15" s="65">
        <f>ED15</f>
        <v>6383</v>
      </c>
      <c r="FC15" s="63">
        <v>753</v>
      </c>
      <c r="FD15" s="63">
        <v>741</v>
      </c>
      <c r="FE15" s="63">
        <f t="shared" si="152"/>
        <v>1494</v>
      </c>
      <c r="FF15" s="54">
        <f t="shared" si="140"/>
        <v>21.94055944055944</v>
      </c>
      <c r="FG15" s="54">
        <f t="shared" si="141"/>
        <v>25.110132158590311</v>
      </c>
      <c r="FH15" s="54">
        <f t="shared" si="142"/>
        <v>23.405921980260068</v>
      </c>
    </row>
    <row r="16" spans="1:165" s="17" customFormat="1" ht="30" customHeight="1">
      <c r="A16" s="123">
        <v>7</v>
      </c>
      <c r="B16" s="124" t="s">
        <v>51</v>
      </c>
      <c r="C16" s="63">
        <v>18388</v>
      </c>
      <c r="D16" s="63">
        <v>32716</v>
      </c>
      <c r="E16" s="63">
        <f t="shared" si="36"/>
        <v>51104</v>
      </c>
      <c r="F16" s="63">
        <v>12916</v>
      </c>
      <c r="G16" s="63">
        <v>24696</v>
      </c>
      <c r="H16" s="63">
        <f t="shared" si="37"/>
        <v>37612</v>
      </c>
      <c r="I16" s="66">
        <v>0</v>
      </c>
      <c r="J16" s="66">
        <v>0</v>
      </c>
      <c r="K16" s="66">
        <f t="shared" si="38"/>
        <v>0</v>
      </c>
      <c r="L16" s="64">
        <f t="shared" si="39"/>
        <v>12916</v>
      </c>
      <c r="M16" s="64">
        <f t="shared" si="40"/>
        <v>24696</v>
      </c>
      <c r="N16" s="64">
        <f t="shared" si="41"/>
        <v>37612</v>
      </c>
      <c r="O16" s="54">
        <f t="shared" si="42"/>
        <v>70.241461822928002</v>
      </c>
      <c r="P16" s="54">
        <f t="shared" si="43"/>
        <v>75.48600073358601</v>
      </c>
      <c r="Q16" s="54">
        <f t="shared" si="44"/>
        <v>73.598935504070127</v>
      </c>
      <c r="R16" s="66">
        <v>0</v>
      </c>
      <c r="S16" s="66">
        <v>0</v>
      </c>
      <c r="T16" s="66">
        <f t="shared" si="45"/>
        <v>0</v>
      </c>
      <c r="U16" s="66">
        <v>0</v>
      </c>
      <c r="V16" s="66">
        <v>0</v>
      </c>
      <c r="W16" s="66">
        <f t="shared" si="46"/>
        <v>0</v>
      </c>
      <c r="X16" s="66">
        <v>0</v>
      </c>
      <c r="Y16" s="66">
        <v>0</v>
      </c>
      <c r="Z16" s="66">
        <f t="shared" si="47"/>
        <v>0</v>
      </c>
      <c r="AA16" s="67">
        <f t="shared" si="48"/>
        <v>0</v>
      </c>
      <c r="AB16" s="67">
        <f t="shared" si="49"/>
        <v>0</v>
      </c>
      <c r="AC16" s="67">
        <f t="shared" si="50"/>
        <v>0</v>
      </c>
      <c r="AD16" s="55" t="str">
        <f t="shared" si="51"/>
        <v/>
      </c>
      <c r="AE16" s="55" t="str">
        <f t="shared" si="52"/>
        <v/>
      </c>
      <c r="AF16" s="55" t="str">
        <f t="shared" si="53"/>
        <v/>
      </c>
      <c r="AG16" s="50">
        <f t="shared" si="54"/>
        <v>18388</v>
      </c>
      <c r="AH16" s="50">
        <f t="shared" si="55"/>
        <v>32716</v>
      </c>
      <c r="AI16" s="50">
        <f t="shared" si="143"/>
        <v>51104</v>
      </c>
      <c r="AJ16" s="50">
        <f t="shared" si="56"/>
        <v>12916</v>
      </c>
      <c r="AK16" s="50">
        <f t="shared" si="57"/>
        <v>24696</v>
      </c>
      <c r="AL16" s="50">
        <f t="shared" si="58"/>
        <v>37612</v>
      </c>
      <c r="AM16" s="52">
        <f t="shared" si="59"/>
        <v>0</v>
      </c>
      <c r="AN16" s="52">
        <f t="shared" si="60"/>
        <v>0</v>
      </c>
      <c r="AO16" s="52">
        <f t="shared" si="61"/>
        <v>0</v>
      </c>
      <c r="AP16" s="50">
        <f t="shared" si="62"/>
        <v>12916</v>
      </c>
      <c r="AQ16" s="50">
        <f t="shared" si="63"/>
        <v>24696</v>
      </c>
      <c r="AR16" s="50">
        <f t="shared" si="64"/>
        <v>37612</v>
      </c>
      <c r="AS16" s="54">
        <f t="shared" si="65"/>
        <v>70.241461822928002</v>
      </c>
      <c r="AT16" s="54">
        <f t="shared" si="66"/>
        <v>75.48600073358601</v>
      </c>
      <c r="AU16" s="54">
        <f t="shared" si="144"/>
        <v>73.598935504070127</v>
      </c>
      <c r="AV16" s="66">
        <v>0</v>
      </c>
      <c r="AW16" s="66">
        <v>0</v>
      </c>
      <c r="AX16" s="66">
        <f t="shared" si="67"/>
        <v>0</v>
      </c>
      <c r="AY16" s="66">
        <v>0</v>
      </c>
      <c r="AZ16" s="66">
        <v>0</v>
      </c>
      <c r="BA16" s="66">
        <f t="shared" si="68"/>
        <v>0</v>
      </c>
      <c r="BB16" s="66">
        <v>0</v>
      </c>
      <c r="BC16" s="66">
        <v>0</v>
      </c>
      <c r="BD16" s="66">
        <f t="shared" si="69"/>
        <v>0</v>
      </c>
      <c r="BE16" s="67">
        <f t="shared" si="70"/>
        <v>0</v>
      </c>
      <c r="BF16" s="67">
        <f t="shared" si="71"/>
        <v>0</v>
      </c>
      <c r="BG16" s="67">
        <f t="shared" si="72"/>
        <v>0</v>
      </c>
      <c r="BH16" s="55" t="str">
        <f t="shared" si="73"/>
        <v/>
      </c>
      <c r="BI16" s="55" t="str">
        <f t="shared" si="74"/>
        <v/>
      </c>
      <c r="BJ16" s="55" t="str">
        <f t="shared" si="75"/>
        <v/>
      </c>
      <c r="BK16" s="66">
        <v>0</v>
      </c>
      <c r="BL16" s="66">
        <v>0</v>
      </c>
      <c r="BM16" s="66">
        <f t="shared" si="76"/>
        <v>0</v>
      </c>
      <c r="BN16" s="66">
        <v>0</v>
      </c>
      <c r="BO16" s="66">
        <v>0</v>
      </c>
      <c r="BP16" s="66">
        <f t="shared" si="77"/>
        <v>0</v>
      </c>
      <c r="BQ16" s="66">
        <v>0</v>
      </c>
      <c r="BR16" s="66">
        <v>0</v>
      </c>
      <c r="BS16" s="66">
        <f t="shared" si="78"/>
        <v>0</v>
      </c>
      <c r="BT16" s="67">
        <f t="shared" si="79"/>
        <v>0</v>
      </c>
      <c r="BU16" s="67">
        <f t="shared" si="80"/>
        <v>0</v>
      </c>
      <c r="BV16" s="67">
        <f t="shared" si="81"/>
        <v>0</v>
      </c>
      <c r="BW16" s="55" t="str">
        <f t="shared" si="82"/>
        <v/>
      </c>
      <c r="BX16" s="55" t="str">
        <f t="shared" si="83"/>
        <v/>
      </c>
      <c r="BY16" s="55" t="str">
        <f t="shared" si="84"/>
        <v/>
      </c>
      <c r="BZ16" s="52">
        <f t="shared" si="85"/>
        <v>0</v>
      </c>
      <c r="CA16" s="52">
        <f t="shared" si="86"/>
        <v>0</v>
      </c>
      <c r="CB16" s="52">
        <f t="shared" si="87"/>
        <v>0</v>
      </c>
      <c r="CC16" s="52">
        <f t="shared" si="88"/>
        <v>0</v>
      </c>
      <c r="CD16" s="52">
        <f t="shared" si="89"/>
        <v>0</v>
      </c>
      <c r="CE16" s="52">
        <f t="shared" si="90"/>
        <v>0</v>
      </c>
      <c r="CF16" s="52">
        <f t="shared" si="91"/>
        <v>0</v>
      </c>
      <c r="CG16" s="52">
        <f t="shared" si="92"/>
        <v>0</v>
      </c>
      <c r="CH16" s="52">
        <f t="shared" si="93"/>
        <v>0</v>
      </c>
      <c r="CI16" s="52">
        <f t="shared" si="94"/>
        <v>0</v>
      </c>
      <c r="CJ16" s="52">
        <f t="shared" si="95"/>
        <v>0</v>
      </c>
      <c r="CK16" s="52">
        <f t="shared" si="96"/>
        <v>0</v>
      </c>
      <c r="CL16" s="55" t="str">
        <f t="shared" si="97"/>
        <v/>
      </c>
      <c r="CM16" s="55" t="str">
        <f t="shared" si="98"/>
        <v/>
      </c>
      <c r="CN16" s="55" t="str">
        <f t="shared" si="99"/>
        <v/>
      </c>
      <c r="CO16" s="66">
        <v>0</v>
      </c>
      <c r="CP16" s="66">
        <v>0</v>
      </c>
      <c r="CQ16" s="66">
        <f t="shared" si="100"/>
        <v>0</v>
      </c>
      <c r="CR16" s="66">
        <v>0</v>
      </c>
      <c r="CS16" s="66">
        <v>0</v>
      </c>
      <c r="CT16" s="66">
        <f t="shared" si="101"/>
        <v>0</v>
      </c>
      <c r="CU16" s="66">
        <v>0</v>
      </c>
      <c r="CV16" s="66">
        <v>0</v>
      </c>
      <c r="CW16" s="66">
        <f t="shared" si="102"/>
        <v>0</v>
      </c>
      <c r="CX16" s="70">
        <v>0</v>
      </c>
      <c r="CY16" s="70">
        <f t="shared" si="145"/>
        <v>0</v>
      </c>
      <c r="CZ16" s="52">
        <f t="shared" si="146"/>
        <v>0</v>
      </c>
      <c r="DA16" s="55" t="str">
        <f t="shared" si="104"/>
        <v/>
      </c>
      <c r="DB16" s="55" t="str">
        <f t="shared" si="105"/>
        <v/>
      </c>
      <c r="DC16" s="55" t="str">
        <f t="shared" si="106"/>
        <v/>
      </c>
      <c r="DD16" s="66">
        <v>0</v>
      </c>
      <c r="DE16" s="66">
        <v>0</v>
      </c>
      <c r="DF16" s="66">
        <f t="shared" si="107"/>
        <v>0</v>
      </c>
      <c r="DG16" s="66">
        <v>0</v>
      </c>
      <c r="DH16" s="66">
        <v>0</v>
      </c>
      <c r="DI16" s="66">
        <f t="shared" si="108"/>
        <v>0</v>
      </c>
      <c r="DJ16" s="66">
        <v>0</v>
      </c>
      <c r="DK16" s="66">
        <v>0</v>
      </c>
      <c r="DL16" s="66">
        <f t="shared" si="109"/>
        <v>0</v>
      </c>
      <c r="DM16" s="67">
        <f t="shared" si="110"/>
        <v>0</v>
      </c>
      <c r="DN16" s="67">
        <f t="shared" si="111"/>
        <v>0</v>
      </c>
      <c r="DO16" s="67">
        <f t="shared" si="112"/>
        <v>0</v>
      </c>
      <c r="DP16" s="55" t="str">
        <f t="shared" si="113"/>
        <v/>
      </c>
      <c r="DQ16" s="55" t="str">
        <f t="shared" si="114"/>
        <v/>
      </c>
      <c r="DR16" s="55" t="str">
        <f t="shared" si="115"/>
        <v/>
      </c>
      <c r="DS16" s="52">
        <f t="shared" si="116"/>
        <v>0</v>
      </c>
      <c r="DT16" s="52">
        <f t="shared" si="117"/>
        <v>0</v>
      </c>
      <c r="DU16" s="52">
        <f t="shared" si="118"/>
        <v>0</v>
      </c>
      <c r="DV16" s="52">
        <f t="shared" si="119"/>
        <v>0</v>
      </c>
      <c r="DW16" s="52">
        <f t="shared" si="120"/>
        <v>0</v>
      </c>
      <c r="DX16" s="52">
        <f t="shared" si="121"/>
        <v>0</v>
      </c>
      <c r="DY16" s="52">
        <f t="shared" si="122"/>
        <v>0</v>
      </c>
      <c r="DZ16" s="52">
        <f t="shared" si="123"/>
        <v>0</v>
      </c>
      <c r="EA16" s="52">
        <f t="shared" si="124"/>
        <v>0</v>
      </c>
      <c r="EB16" s="52">
        <f t="shared" si="125"/>
        <v>0</v>
      </c>
      <c r="EC16" s="52">
        <f t="shared" si="126"/>
        <v>0</v>
      </c>
      <c r="ED16" s="52">
        <f t="shared" si="127"/>
        <v>0</v>
      </c>
      <c r="EE16" s="55" t="str">
        <f t="shared" si="128"/>
        <v/>
      </c>
      <c r="EF16" s="55" t="str">
        <f t="shared" si="129"/>
        <v/>
      </c>
      <c r="EG16" s="55" t="str">
        <f t="shared" si="130"/>
        <v/>
      </c>
      <c r="EH16" s="65">
        <f t="shared" ref="EH16:EI21" si="156">AP16</f>
        <v>12916</v>
      </c>
      <c r="EI16" s="65">
        <f t="shared" si="156"/>
        <v>24696</v>
      </c>
      <c r="EJ16" s="65">
        <f t="shared" si="147"/>
        <v>37612</v>
      </c>
      <c r="EK16" s="66">
        <v>0</v>
      </c>
      <c r="EL16" s="66">
        <v>0</v>
      </c>
      <c r="EM16" s="66">
        <f t="shared" si="148"/>
        <v>0</v>
      </c>
      <c r="EN16" s="55">
        <f t="shared" si="132"/>
        <v>0</v>
      </c>
      <c r="EO16" s="55">
        <f t="shared" si="133"/>
        <v>0</v>
      </c>
      <c r="EP16" s="55">
        <f t="shared" si="134"/>
        <v>0</v>
      </c>
      <c r="EQ16" s="52">
        <f t="shared" ref="EQ16:ER22" si="157">CI16</f>
        <v>0</v>
      </c>
      <c r="ER16" s="52">
        <f t="shared" si="157"/>
        <v>0</v>
      </c>
      <c r="ES16" s="52">
        <f t="shared" si="149"/>
        <v>0</v>
      </c>
      <c r="ET16" s="66">
        <v>0</v>
      </c>
      <c r="EU16" s="66">
        <v>0</v>
      </c>
      <c r="EV16" s="66">
        <f t="shared" si="150"/>
        <v>0</v>
      </c>
      <c r="EW16" s="55" t="str">
        <f t="shared" si="136"/>
        <v/>
      </c>
      <c r="EX16" s="55" t="str">
        <f t="shared" si="137"/>
        <v/>
      </c>
      <c r="EY16" s="55" t="str">
        <f t="shared" si="138"/>
        <v/>
      </c>
      <c r="EZ16" s="52">
        <f t="shared" si="151"/>
        <v>0</v>
      </c>
      <c r="FA16" s="52">
        <f t="shared" si="151"/>
        <v>0</v>
      </c>
      <c r="FB16" s="52">
        <f t="shared" si="151"/>
        <v>0</v>
      </c>
      <c r="FC16" s="66">
        <v>0</v>
      </c>
      <c r="FD16" s="66">
        <v>0</v>
      </c>
      <c r="FE16" s="66">
        <f t="shared" si="152"/>
        <v>0</v>
      </c>
      <c r="FF16" s="55" t="str">
        <f t="shared" si="140"/>
        <v/>
      </c>
      <c r="FG16" s="55" t="str">
        <f t="shared" si="141"/>
        <v/>
      </c>
      <c r="FH16" s="55" t="str">
        <f t="shared" si="142"/>
        <v/>
      </c>
    </row>
    <row r="17" spans="1:164" ht="30" customHeight="1">
      <c r="A17" s="123">
        <v>8</v>
      </c>
      <c r="B17" s="122" t="s">
        <v>39</v>
      </c>
      <c r="C17" s="63">
        <v>127200</v>
      </c>
      <c r="D17" s="63">
        <v>129615</v>
      </c>
      <c r="E17" s="63">
        <f>C17+D17</f>
        <v>256815</v>
      </c>
      <c r="F17" s="63">
        <v>97462</v>
      </c>
      <c r="G17" s="63">
        <v>104737</v>
      </c>
      <c r="H17" s="63">
        <f>F17+G17</f>
        <v>202199</v>
      </c>
      <c r="I17" s="63">
        <v>3845</v>
      </c>
      <c r="J17" s="63">
        <v>4516</v>
      </c>
      <c r="K17" s="63">
        <f>I17+J17</f>
        <v>8361</v>
      </c>
      <c r="L17" s="64">
        <f t="shared" ref="L17:N21" si="158">+F17+I17</f>
        <v>101307</v>
      </c>
      <c r="M17" s="64">
        <f t="shared" si="158"/>
        <v>109253</v>
      </c>
      <c r="N17" s="64">
        <f t="shared" si="158"/>
        <v>210560</v>
      </c>
      <c r="O17" s="54">
        <f t="shared" ref="O17:Q21" si="159">IF(C17=0,"",L17/C17*100)</f>
        <v>79.643867924528294</v>
      </c>
      <c r="P17" s="54">
        <f t="shared" si="159"/>
        <v>84.29039848782935</v>
      </c>
      <c r="Q17" s="54">
        <f t="shared" si="159"/>
        <v>81.988980394447367</v>
      </c>
      <c r="R17" s="63">
        <v>8937</v>
      </c>
      <c r="S17" s="63">
        <v>5578</v>
      </c>
      <c r="T17" s="63">
        <f>R17+S17</f>
        <v>14515</v>
      </c>
      <c r="U17" s="63">
        <v>3057</v>
      </c>
      <c r="V17" s="63">
        <v>2283</v>
      </c>
      <c r="W17" s="63">
        <f>U17+V17</f>
        <v>5340</v>
      </c>
      <c r="X17" s="63">
        <v>1382</v>
      </c>
      <c r="Y17" s="63">
        <v>1231</v>
      </c>
      <c r="Z17" s="63">
        <f>X17+Y17</f>
        <v>2613</v>
      </c>
      <c r="AA17" s="64">
        <f t="shared" ref="AA17:AC21" si="160">+U17+X17</f>
        <v>4439</v>
      </c>
      <c r="AB17" s="64">
        <f t="shared" si="160"/>
        <v>3514</v>
      </c>
      <c r="AC17" s="64">
        <f t="shared" si="160"/>
        <v>7953</v>
      </c>
      <c r="AD17" s="54">
        <f t="shared" ref="AD17:AF21" si="161">IF(R17=0,"",AA17/R17*100)</f>
        <v>49.669911603446351</v>
      </c>
      <c r="AE17" s="54">
        <f t="shared" si="161"/>
        <v>62.997490139835065</v>
      </c>
      <c r="AF17" s="54">
        <f t="shared" si="161"/>
        <v>54.791594901825704</v>
      </c>
      <c r="AG17" s="50">
        <f t="shared" ref="AG17:AR21" si="162">C17+R17</f>
        <v>136137</v>
      </c>
      <c r="AH17" s="50">
        <f t="shared" si="162"/>
        <v>135193</v>
      </c>
      <c r="AI17" s="50">
        <f t="shared" si="162"/>
        <v>271330</v>
      </c>
      <c r="AJ17" s="50">
        <f t="shared" si="162"/>
        <v>100519</v>
      </c>
      <c r="AK17" s="50">
        <f t="shared" si="162"/>
        <v>107020</v>
      </c>
      <c r="AL17" s="50">
        <f t="shared" si="162"/>
        <v>207539</v>
      </c>
      <c r="AM17" s="50">
        <f t="shared" si="162"/>
        <v>5227</v>
      </c>
      <c r="AN17" s="50">
        <f t="shared" si="162"/>
        <v>5747</v>
      </c>
      <c r="AO17" s="50">
        <f t="shared" si="162"/>
        <v>10974</v>
      </c>
      <c r="AP17" s="50">
        <f t="shared" si="162"/>
        <v>105746</v>
      </c>
      <c r="AQ17" s="50">
        <f t="shared" si="162"/>
        <v>112767</v>
      </c>
      <c r="AR17" s="50">
        <f t="shared" si="162"/>
        <v>218513</v>
      </c>
      <c r="AS17" s="54">
        <f t="shared" ref="AS17:AU21" si="163">IF(AG17=0,"",AP17/AG17*100)</f>
        <v>77.676164451985869</v>
      </c>
      <c r="AT17" s="54">
        <f t="shared" si="163"/>
        <v>83.411863040246175</v>
      </c>
      <c r="AU17" s="54">
        <f t="shared" si="163"/>
        <v>80.534036044668852</v>
      </c>
      <c r="AV17" s="63">
        <v>18865</v>
      </c>
      <c r="AW17" s="63">
        <v>17957</v>
      </c>
      <c r="AX17" s="63">
        <f>AV17+AW17</f>
        <v>36822</v>
      </c>
      <c r="AY17" s="63">
        <v>13779</v>
      </c>
      <c r="AZ17" s="63">
        <v>14094</v>
      </c>
      <c r="BA17" s="63">
        <f>AY17+AZ17</f>
        <v>27873</v>
      </c>
      <c r="BB17" s="63">
        <v>621</v>
      </c>
      <c r="BC17" s="63">
        <v>642</v>
      </c>
      <c r="BD17" s="63">
        <f>BB17+BC17</f>
        <v>1263</v>
      </c>
      <c r="BE17" s="64">
        <f t="shared" ref="BE17:BG21" si="164">SUM(AY17,BB17)</f>
        <v>14400</v>
      </c>
      <c r="BF17" s="64">
        <f t="shared" si="164"/>
        <v>14736</v>
      </c>
      <c r="BG17" s="64">
        <f t="shared" si="164"/>
        <v>29136</v>
      </c>
      <c r="BH17" s="54">
        <f t="shared" ref="BH17:BJ21" si="165">IF(AV17=0,"",BE17/AV17*100)</f>
        <v>76.331831433872253</v>
      </c>
      <c r="BI17" s="54">
        <f t="shared" si="165"/>
        <v>82.062705351673443</v>
      </c>
      <c r="BJ17" s="54">
        <f t="shared" si="165"/>
        <v>79.126609092390424</v>
      </c>
      <c r="BK17" s="63">
        <v>1259</v>
      </c>
      <c r="BL17" s="63">
        <v>780</v>
      </c>
      <c r="BM17" s="63">
        <f>BK17+BL17</f>
        <v>2039</v>
      </c>
      <c r="BN17" s="63">
        <v>431</v>
      </c>
      <c r="BO17" s="63">
        <v>348</v>
      </c>
      <c r="BP17" s="63">
        <f>BN17+BO17</f>
        <v>779</v>
      </c>
      <c r="BQ17" s="63">
        <v>209</v>
      </c>
      <c r="BR17" s="63">
        <v>189</v>
      </c>
      <c r="BS17" s="63">
        <f>BQ17+BR17</f>
        <v>398</v>
      </c>
      <c r="BT17" s="64">
        <f t="shared" ref="BT17:BV21" si="166">SUM(BN17,BQ17)</f>
        <v>640</v>
      </c>
      <c r="BU17" s="64">
        <f t="shared" si="166"/>
        <v>537</v>
      </c>
      <c r="BV17" s="64">
        <f t="shared" si="166"/>
        <v>1177</v>
      </c>
      <c r="BW17" s="54">
        <f t="shared" ref="BW17:BY21" si="167">IF(BK17=0,"",BT17/BK17*100)</f>
        <v>50.833995234312944</v>
      </c>
      <c r="BX17" s="54">
        <f t="shared" si="167"/>
        <v>68.84615384615384</v>
      </c>
      <c r="BY17" s="54">
        <f t="shared" si="167"/>
        <v>57.724374693477202</v>
      </c>
      <c r="BZ17" s="50">
        <f t="shared" ref="BZ17" si="168">AV17+BK17</f>
        <v>20124</v>
      </c>
      <c r="CA17" s="50">
        <f t="shared" ref="CA17" si="169">AW17+BL17</f>
        <v>18737</v>
      </c>
      <c r="CB17" s="50">
        <f t="shared" ref="CB17" si="170">AX17+BM17</f>
        <v>38861</v>
      </c>
      <c r="CC17" s="50">
        <f t="shared" ref="BZ17:CK21" si="171">AY17+BN17</f>
        <v>14210</v>
      </c>
      <c r="CD17" s="50">
        <f t="shared" si="171"/>
        <v>14442</v>
      </c>
      <c r="CE17" s="50">
        <f t="shared" si="171"/>
        <v>28652</v>
      </c>
      <c r="CF17" s="50">
        <f t="shared" si="171"/>
        <v>830</v>
      </c>
      <c r="CG17" s="50">
        <f t="shared" si="171"/>
        <v>831</v>
      </c>
      <c r="CH17" s="50">
        <f t="shared" si="171"/>
        <v>1661</v>
      </c>
      <c r="CI17" s="50">
        <f t="shared" si="171"/>
        <v>15040</v>
      </c>
      <c r="CJ17" s="50">
        <f t="shared" si="171"/>
        <v>15273</v>
      </c>
      <c r="CK17" s="50">
        <f t="shared" si="171"/>
        <v>30313</v>
      </c>
      <c r="CL17" s="54">
        <f t="shared" ref="CL17:CN21" si="172">IF(BZ17=0,"",CI17/BZ17*100)</f>
        <v>74.736632876167761</v>
      </c>
      <c r="CM17" s="54">
        <f t="shared" si="172"/>
        <v>81.512515343971828</v>
      </c>
      <c r="CN17" s="54">
        <f t="shared" si="172"/>
        <v>78.003654049046602</v>
      </c>
      <c r="CO17" s="63">
        <v>32647</v>
      </c>
      <c r="CP17" s="63">
        <v>35132</v>
      </c>
      <c r="CQ17" s="63">
        <f>CO17+CP17</f>
        <v>67779</v>
      </c>
      <c r="CR17" s="63">
        <v>23907</v>
      </c>
      <c r="CS17" s="63">
        <v>26405</v>
      </c>
      <c r="CT17" s="63">
        <f>CR17+CS17</f>
        <v>50312</v>
      </c>
      <c r="CU17" s="63">
        <v>1003</v>
      </c>
      <c r="CV17" s="63">
        <v>1279</v>
      </c>
      <c r="CW17" s="63">
        <f>CU17+CV17</f>
        <v>2282</v>
      </c>
      <c r="CX17" s="64">
        <f t="shared" ref="CX17:CY21" si="173">SUM(CR17,CU17)</f>
        <v>24910</v>
      </c>
      <c r="CY17" s="64">
        <f t="shared" si="173"/>
        <v>27684</v>
      </c>
      <c r="CZ17" s="50">
        <f>SUM(CX17,CY17)</f>
        <v>52594</v>
      </c>
      <c r="DA17" s="54">
        <f t="shared" ref="DA17:DC21" si="174">IF(CO17=0,"",CX17/CO17*100)</f>
        <v>76.301038380249338</v>
      </c>
      <c r="DB17" s="54">
        <f t="shared" si="174"/>
        <v>78.799954457474669</v>
      </c>
      <c r="DC17" s="54">
        <f t="shared" si="174"/>
        <v>77.596305640390099</v>
      </c>
      <c r="DD17" s="63">
        <v>2109</v>
      </c>
      <c r="DE17" s="63">
        <v>1582</v>
      </c>
      <c r="DF17" s="63">
        <f>DD17+DE17</f>
        <v>3691</v>
      </c>
      <c r="DG17" s="63">
        <v>649</v>
      </c>
      <c r="DH17" s="63">
        <v>522</v>
      </c>
      <c r="DI17" s="63">
        <f>DG17+DH17</f>
        <v>1171</v>
      </c>
      <c r="DJ17" s="63">
        <v>305</v>
      </c>
      <c r="DK17" s="63">
        <v>332</v>
      </c>
      <c r="DL17" s="63">
        <f>DJ17+DK17</f>
        <v>637</v>
      </c>
      <c r="DM17" s="64">
        <f t="shared" ref="DM17:DO21" si="175">SUM(DG17,DJ17)</f>
        <v>954</v>
      </c>
      <c r="DN17" s="64">
        <f t="shared" si="175"/>
        <v>854</v>
      </c>
      <c r="DO17" s="64">
        <f t="shared" si="175"/>
        <v>1808</v>
      </c>
      <c r="DP17" s="54">
        <f t="shared" ref="DP17:DR21" si="176">IF(DD17=0,"",DM17/DD17*100)</f>
        <v>45.234708392603132</v>
      </c>
      <c r="DQ17" s="54">
        <f t="shared" si="176"/>
        <v>53.982300884955748</v>
      </c>
      <c r="DR17" s="54">
        <f t="shared" si="176"/>
        <v>48.984015172040095</v>
      </c>
      <c r="DS17" s="50">
        <f t="shared" ref="DS17:ED21" si="177">CO17+DD17</f>
        <v>34756</v>
      </c>
      <c r="DT17" s="50">
        <f t="shared" si="177"/>
        <v>36714</v>
      </c>
      <c r="DU17" s="50">
        <f t="shared" si="177"/>
        <v>71470</v>
      </c>
      <c r="DV17" s="50">
        <f t="shared" si="177"/>
        <v>24556</v>
      </c>
      <c r="DW17" s="50">
        <f t="shared" si="177"/>
        <v>26927</v>
      </c>
      <c r="DX17" s="50">
        <f t="shared" si="177"/>
        <v>51483</v>
      </c>
      <c r="DY17" s="50">
        <f t="shared" si="177"/>
        <v>1308</v>
      </c>
      <c r="DZ17" s="50">
        <f t="shared" si="177"/>
        <v>1611</v>
      </c>
      <c r="EA17" s="50">
        <f t="shared" si="177"/>
        <v>2919</v>
      </c>
      <c r="EB17" s="50">
        <f t="shared" si="177"/>
        <v>25864</v>
      </c>
      <c r="EC17" s="50">
        <f t="shared" si="177"/>
        <v>28538</v>
      </c>
      <c r="ED17" s="50">
        <f t="shared" si="177"/>
        <v>54402</v>
      </c>
      <c r="EE17" s="54">
        <f t="shared" ref="EE17:EG21" si="178">IF(DS17=0,"",EB17/DS17*100)</f>
        <v>74.415928185061574</v>
      </c>
      <c r="EF17" s="54">
        <f t="shared" si="178"/>
        <v>77.730565996622545</v>
      </c>
      <c r="EG17" s="54">
        <f t="shared" si="178"/>
        <v>76.118651182314252</v>
      </c>
      <c r="EH17" s="65">
        <f t="shared" si="156"/>
        <v>105746</v>
      </c>
      <c r="EI17" s="65">
        <f t="shared" si="156"/>
        <v>112767</v>
      </c>
      <c r="EJ17" s="65">
        <f>AR17</f>
        <v>218513</v>
      </c>
      <c r="EK17" s="63">
        <v>28802</v>
      </c>
      <c r="EL17" s="63">
        <v>30363</v>
      </c>
      <c r="EM17" s="63">
        <f>EK17+EL17</f>
        <v>59165</v>
      </c>
      <c r="EN17" s="54">
        <f t="shared" ref="EN17:EP21" si="179">IF(EH17=0,"",EK17/EH17*100)</f>
        <v>27.236964045921358</v>
      </c>
      <c r="EO17" s="54">
        <f t="shared" si="179"/>
        <v>26.92543031205938</v>
      </c>
      <c r="EP17" s="54">
        <f t="shared" si="179"/>
        <v>27.076192263160543</v>
      </c>
      <c r="EQ17" s="50">
        <f t="shared" ref="EQ17:ES21" si="180">CI17</f>
        <v>15040</v>
      </c>
      <c r="ER17" s="50">
        <f t="shared" si="180"/>
        <v>15273</v>
      </c>
      <c r="ES17" s="50">
        <f t="shared" si="180"/>
        <v>30313</v>
      </c>
      <c r="ET17" s="63">
        <v>3815</v>
      </c>
      <c r="EU17" s="63">
        <v>3831</v>
      </c>
      <c r="EV17" s="63">
        <f>ET17+EU17</f>
        <v>7646</v>
      </c>
      <c r="EW17" s="54">
        <f t="shared" ref="EW17:EY21" si="181">IF(EQ17=0,"",ET17/EQ17*100)</f>
        <v>25.365691489361701</v>
      </c>
      <c r="EX17" s="54">
        <f t="shared" si="181"/>
        <v>25.083480652131211</v>
      </c>
      <c r="EY17" s="54">
        <f t="shared" si="181"/>
        <v>25.223501468017023</v>
      </c>
      <c r="EZ17" s="50">
        <f>EB17</f>
        <v>25864</v>
      </c>
      <c r="FA17" s="50">
        <f>EC17</f>
        <v>28538</v>
      </c>
      <c r="FB17" s="50">
        <f>ED17</f>
        <v>54402</v>
      </c>
      <c r="FC17" s="63">
        <v>4898</v>
      </c>
      <c r="FD17" s="63">
        <v>4838</v>
      </c>
      <c r="FE17" s="63">
        <f>FC17+FD17</f>
        <v>9736</v>
      </c>
      <c r="FF17" s="54">
        <f t="shared" ref="FF17:FH21" si="182">IF(EZ17=0,"",FC17/EZ17*100)</f>
        <v>18.937519331889884</v>
      </c>
      <c r="FG17" s="54">
        <f t="shared" si="182"/>
        <v>16.952834816735582</v>
      </c>
      <c r="FH17" s="54">
        <f t="shared" si="182"/>
        <v>17.89640086761516</v>
      </c>
    </row>
    <row r="18" spans="1:164" ht="30" customHeight="1">
      <c r="A18" s="123">
        <v>9</v>
      </c>
      <c r="B18" s="124" t="s">
        <v>53</v>
      </c>
      <c r="C18" s="66"/>
      <c r="D18" s="66"/>
      <c r="E18" s="66">
        <f>C18+D18</f>
        <v>0</v>
      </c>
      <c r="F18" s="66"/>
      <c r="G18" s="66"/>
      <c r="H18" s="66">
        <f>F18+G18</f>
        <v>0</v>
      </c>
      <c r="I18" s="66"/>
      <c r="J18" s="66"/>
      <c r="K18" s="66">
        <f>I18+J18</f>
        <v>0</v>
      </c>
      <c r="L18" s="67">
        <f t="shared" si="158"/>
        <v>0</v>
      </c>
      <c r="M18" s="67">
        <f t="shared" si="158"/>
        <v>0</v>
      </c>
      <c r="N18" s="67">
        <f t="shared" si="158"/>
        <v>0</v>
      </c>
      <c r="O18" s="55" t="str">
        <f t="shared" si="159"/>
        <v/>
      </c>
      <c r="P18" s="55" t="str">
        <f t="shared" si="159"/>
        <v/>
      </c>
      <c r="Q18" s="55" t="str">
        <f t="shared" si="159"/>
        <v/>
      </c>
      <c r="R18" s="63">
        <v>37</v>
      </c>
      <c r="S18" s="63">
        <v>74</v>
      </c>
      <c r="T18" s="63">
        <f>R18+S18</f>
        <v>111</v>
      </c>
      <c r="U18" s="63">
        <v>33</v>
      </c>
      <c r="V18" s="63">
        <v>67</v>
      </c>
      <c r="W18" s="63">
        <f>U18+V18</f>
        <v>100</v>
      </c>
      <c r="X18" s="66"/>
      <c r="Y18" s="66"/>
      <c r="Z18" s="66">
        <f>X18+Y18</f>
        <v>0</v>
      </c>
      <c r="AA18" s="64">
        <f t="shared" si="160"/>
        <v>33</v>
      </c>
      <c r="AB18" s="64">
        <f t="shared" si="160"/>
        <v>67</v>
      </c>
      <c r="AC18" s="64">
        <f t="shared" si="160"/>
        <v>100</v>
      </c>
      <c r="AD18" s="54">
        <f t="shared" si="161"/>
        <v>89.189189189189193</v>
      </c>
      <c r="AE18" s="54">
        <f t="shared" si="161"/>
        <v>90.540540540540533</v>
      </c>
      <c r="AF18" s="54">
        <f t="shared" si="161"/>
        <v>90.090090090090087</v>
      </c>
      <c r="AG18" s="50">
        <f t="shared" si="162"/>
        <v>37</v>
      </c>
      <c r="AH18" s="50">
        <f t="shared" si="162"/>
        <v>74</v>
      </c>
      <c r="AI18" s="50">
        <f t="shared" si="162"/>
        <v>111</v>
      </c>
      <c r="AJ18" s="50">
        <f t="shared" si="162"/>
        <v>33</v>
      </c>
      <c r="AK18" s="50">
        <f t="shared" si="162"/>
        <v>67</v>
      </c>
      <c r="AL18" s="50">
        <f t="shared" si="162"/>
        <v>100</v>
      </c>
      <c r="AM18" s="52">
        <f t="shared" si="162"/>
        <v>0</v>
      </c>
      <c r="AN18" s="52">
        <f t="shared" si="162"/>
        <v>0</v>
      </c>
      <c r="AO18" s="52">
        <f t="shared" si="162"/>
        <v>0</v>
      </c>
      <c r="AP18" s="50">
        <f t="shared" si="162"/>
        <v>33</v>
      </c>
      <c r="AQ18" s="50">
        <f t="shared" si="162"/>
        <v>67</v>
      </c>
      <c r="AR18" s="50">
        <f t="shared" si="162"/>
        <v>100</v>
      </c>
      <c r="AS18" s="54">
        <f t="shared" si="163"/>
        <v>89.189189189189193</v>
      </c>
      <c r="AT18" s="54">
        <f t="shared" si="163"/>
        <v>90.540540540540533</v>
      </c>
      <c r="AU18" s="54">
        <f t="shared" si="163"/>
        <v>90.090090090090087</v>
      </c>
      <c r="AV18" s="66"/>
      <c r="AW18" s="66"/>
      <c r="AX18" s="66">
        <f>AV18+AW18</f>
        <v>0</v>
      </c>
      <c r="AY18" s="66"/>
      <c r="AZ18" s="66"/>
      <c r="BA18" s="66">
        <f>AY18+AZ18</f>
        <v>0</v>
      </c>
      <c r="BB18" s="66">
        <v>0</v>
      </c>
      <c r="BC18" s="66">
        <v>0</v>
      </c>
      <c r="BD18" s="66">
        <f>BB18+BC18</f>
        <v>0</v>
      </c>
      <c r="BE18" s="67">
        <f t="shared" si="164"/>
        <v>0</v>
      </c>
      <c r="BF18" s="67">
        <f t="shared" si="164"/>
        <v>0</v>
      </c>
      <c r="BG18" s="67">
        <f t="shared" si="164"/>
        <v>0</v>
      </c>
      <c r="BH18" s="55" t="str">
        <f t="shared" si="165"/>
        <v/>
      </c>
      <c r="BI18" s="55" t="str">
        <f t="shared" si="165"/>
        <v/>
      </c>
      <c r="BJ18" s="55" t="str">
        <f t="shared" si="165"/>
        <v/>
      </c>
      <c r="BK18" s="66">
        <v>0</v>
      </c>
      <c r="BL18" s="66"/>
      <c r="BM18" s="66">
        <f>BK18+BL18</f>
        <v>0</v>
      </c>
      <c r="BN18" s="66">
        <v>0</v>
      </c>
      <c r="BO18" s="66"/>
      <c r="BP18" s="66">
        <f>BN18+BO18</f>
        <v>0</v>
      </c>
      <c r="BQ18" s="66">
        <v>0</v>
      </c>
      <c r="BR18" s="66">
        <v>0</v>
      </c>
      <c r="BS18" s="66">
        <f>BQ18+BR18</f>
        <v>0</v>
      </c>
      <c r="BT18" s="67">
        <f t="shared" si="166"/>
        <v>0</v>
      </c>
      <c r="BU18" s="67">
        <f t="shared" si="166"/>
        <v>0</v>
      </c>
      <c r="BV18" s="67">
        <f t="shared" si="166"/>
        <v>0</v>
      </c>
      <c r="BW18" s="55" t="str">
        <f t="shared" si="167"/>
        <v/>
      </c>
      <c r="BX18" s="55" t="str">
        <f t="shared" si="167"/>
        <v/>
      </c>
      <c r="BY18" s="55" t="str">
        <f t="shared" si="167"/>
        <v/>
      </c>
      <c r="BZ18" s="52">
        <f t="shared" si="171"/>
        <v>0</v>
      </c>
      <c r="CA18" s="52">
        <f t="shared" si="171"/>
        <v>0</v>
      </c>
      <c r="CB18" s="52">
        <f t="shared" si="171"/>
        <v>0</v>
      </c>
      <c r="CC18" s="52">
        <f t="shared" si="171"/>
        <v>0</v>
      </c>
      <c r="CD18" s="52">
        <f t="shared" si="171"/>
        <v>0</v>
      </c>
      <c r="CE18" s="52">
        <f t="shared" si="171"/>
        <v>0</v>
      </c>
      <c r="CF18" s="52">
        <f t="shared" si="171"/>
        <v>0</v>
      </c>
      <c r="CG18" s="52">
        <f t="shared" si="171"/>
        <v>0</v>
      </c>
      <c r="CH18" s="52">
        <f t="shared" si="171"/>
        <v>0</v>
      </c>
      <c r="CI18" s="52">
        <f t="shared" si="171"/>
        <v>0</v>
      </c>
      <c r="CJ18" s="52">
        <f t="shared" si="171"/>
        <v>0</v>
      </c>
      <c r="CK18" s="52">
        <f t="shared" si="171"/>
        <v>0</v>
      </c>
      <c r="CL18" s="55" t="str">
        <f t="shared" si="172"/>
        <v/>
      </c>
      <c r="CM18" s="55" t="str">
        <f t="shared" si="172"/>
        <v/>
      </c>
      <c r="CN18" s="55" t="str">
        <f t="shared" si="172"/>
        <v/>
      </c>
      <c r="CO18" s="66"/>
      <c r="CP18" s="66"/>
      <c r="CQ18" s="66">
        <f>CO18+CP18</f>
        <v>0</v>
      </c>
      <c r="CR18" s="66"/>
      <c r="CS18" s="66"/>
      <c r="CT18" s="66">
        <f>CR18+CS18</f>
        <v>0</v>
      </c>
      <c r="CU18" s="66">
        <v>0</v>
      </c>
      <c r="CV18" s="66">
        <v>0</v>
      </c>
      <c r="CW18" s="66">
        <f>CU18+CV18</f>
        <v>0</v>
      </c>
      <c r="CX18" s="67">
        <f t="shared" si="173"/>
        <v>0</v>
      </c>
      <c r="CY18" s="67">
        <f t="shared" si="173"/>
        <v>0</v>
      </c>
      <c r="CZ18" s="52">
        <f>SUM(CX18,CY18)</f>
        <v>0</v>
      </c>
      <c r="DA18" s="55" t="str">
        <f t="shared" si="174"/>
        <v/>
      </c>
      <c r="DB18" s="55" t="str">
        <f t="shared" si="174"/>
        <v/>
      </c>
      <c r="DC18" s="55" t="str">
        <f t="shared" si="174"/>
        <v/>
      </c>
      <c r="DD18" s="66"/>
      <c r="DE18" s="66"/>
      <c r="DF18" s="66">
        <f>DD18+DE18</f>
        <v>0</v>
      </c>
      <c r="DG18" s="66"/>
      <c r="DH18" s="66"/>
      <c r="DI18" s="66">
        <f>DG18+DH18</f>
        <v>0</v>
      </c>
      <c r="DJ18" s="66">
        <v>0</v>
      </c>
      <c r="DK18" s="66">
        <v>0</v>
      </c>
      <c r="DL18" s="66">
        <f>DJ18+DK18</f>
        <v>0</v>
      </c>
      <c r="DM18" s="67">
        <f t="shared" si="175"/>
        <v>0</v>
      </c>
      <c r="DN18" s="67">
        <f t="shared" si="175"/>
        <v>0</v>
      </c>
      <c r="DO18" s="67">
        <f t="shared" si="175"/>
        <v>0</v>
      </c>
      <c r="DP18" s="55" t="str">
        <f t="shared" si="176"/>
        <v/>
      </c>
      <c r="DQ18" s="55" t="str">
        <f t="shared" si="176"/>
        <v/>
      </c>
      <c r="DR18" s="55" t="str">
        <f t="shared" si="176"/>
        <v/>
      </c>
      <c r="DS18" s="52">
        <f t="shared" si="177"/>
        <v>0</v>
      </c>
      <c r="DT18" s="52">
        <f t="shared" si="177"/>
        <v>0</v>
      </c>
      <c r="DU18" s="52">
        <f t="shared" si="177"/>
        <v>0</v>
      </c>
      <c r="DV18" s="52">
        <f t="shared" si="177"/>
        <v>0</v>
      </c>
      <c r="DW18" s="52">
        <f t="shared" si="177"/>
        <v>0</v>
      </c>
      <c r="DX18" s="52">
        <f t="shared" si="177"/>
        <v>0</v>
      </c>
      <c r="DY18" s="52">
        <f t="shared" si="177"/>
        <v>0</v>
      </c>
      <c r="DZ18" s="52">
        <f t="shared" si="177"/>
        <v>0</v>
      </c>
      <c r="EA18" s="52">
        <f t="shared" si="177"/>
        <v>0</v>
      </c>
      <c r="EB18" s="52">
        <f t="shared" si="177"/>
        <v>0</v>
      </c>
      <c r="EC18" s="52">
        <f t="shared" si="177"/>
        <v>0</v>
      </c>
      <c r="ED18" s="52">
        <f t="shared" si="177"/>
        <v>0</v>
      </c>
      <c r="EE18" s="55" t="str">
        <f t="shared" si="178"/>
        <v/>
      </c>
      <c r="EF18" s="55" t="str">
        <f t="shared" si="178"/>
        <v/>
      </c>
      <c r="EG18" s="55" t="str">
        <f t="shared" si="178"/>
        <v/>
      </c>
      <c r="EH18" s="65">
        <f t="shared" si="156"/>
        <v>33</v>
      </c>
      <c r="EI18" s="65">
        <f t="shared" si="156"/>
        <v>67</v>
      </c>
      <c r="EJ18" s="65">
        <f>AR18</f>
        <v>100</v>
      </c>
      <c r="EK18" s="63">
        <v>4</v>
      </c>
      <c r="EL18" s="63">
        <v>17</v>
      </c>
      <c r="EM18" s="63">
        <f>EK18+EL18</f>
        <v>21</v>
      </c>
      <c r="EN18" s="54">
        <f t="shared" si="179"/>
        <v>12.121212121212121</v>
      </c>
      <c r="EO18" s="54">
        <f t="shared" si="179"/>
        <v>25.373134328358208</v>
      </c>
      <c r="EP18" s="54">
        <f t="shared" si="179"/>
        <v>21</v>
      </c>
      <c r="EQ18" s="52">
        <f t="shared" si="180"/>
        <v>0</v>
      </c>
      <c r="ER18" s="52">
        <f t="shared" si="180"/>
        <v>0</v>
      </c>
      <c r="ES18" s="52">
        <f t="shared" si="180"/>
        <v>0</v>
      </c>
      <c r="ET18" s="66">
        <v>0</v>
      </c>
      <c r="EU18" s="66">
        <v>0</v>
      </c>
      <c r="EV18" s="66">
        <f>ET18+EU18</f>
        <v>0</v>
      </c>
      <c r="EW18" s="55" t="str">
        <f t="shared" si="181"/>
        <v/>
      </c>
      <c r="EX18" s="55" t="str">
        <f t="shared" si="181"/>
        <v/>
      </c>
      <c r="EY18" s="55" t="str">
        <f t="shared" si="181"/>
        <v/>
      </c>
      <c r="EZ18" s="52">
        <f t="shared" ref="EZ18" si="183">EB18</f>
        <v>0</v>
      </c>
      <c r="FA18" s="52">
        <f t="shared" ref="FA18" si="184">EC18</f>
        <v>0</v>
      </c>
      <c r="FB18" s="52">
        <f t="shared" ref="FB18" si="185">ED18</f>
        <v>0</v>
      </c>
      <c r="FC18" s="66">
        <v>0</v>
      </c>
      <c r="FD18" s="66">
        <v>0</v>
      </c>
      <c r="FE18" s="66">
        <f>FC18+FD18</f>
        <v>0</v>
      </c>
      <c r="FF18" s="55" t="str">
        <f t="shared" si="182"/>
        <v/>
      </c>
      <c r="FG18" s="55" t="str">
        <f t="shared" si="182"/>
        <v/>
      </c>
      <c r="FH18" s="55" t="str">
        <f t="shared" si="182"/>
        <v/>
      </c>
    </row>
    <row r="19" spans="1:164" ht="30" customHeight="1">
      <c r="A19" s="123">
        <v>10</v>
      </c>
      <c r="B19" s="124" t="s">
        <v>54</v>
      </c>
      <c r="C19" s="63">
        <v>255</v>
      </c>
      <c r="D19" s="63">
        <v>221</v>
      </c>
      <c r="E19" s="63">
        <f>C19+D19</f>
        <v>476</v>
      </c>
      <c r="F19" s="63">
        <v>249</v>
      </c>
      <c r="G19" s="63">
        <v>219</v>
      </c>
      <c r="H19" s="63">
        <f>F19+G19</f>
        <v>468</v>
      </c>
      <c r="I19" s="63">
        <v>2</v>
      </c>
      <c r="J19" s="63">
        <v>0</v>
      </c>
      <c r="K19" s="63">
        <f>I19+J19</f>
        <v>2</v>
      </c>
      <c r="L19" s="64">
        <f t="shared" si="158"/>
        <v>251</v>
      </c>
      <c r="M19" s="64">
        <f t="shared" si="158"/>
        <v>219</v>
      </c>
      <c r="N19" s="64">
        <f t="shared" si="158"/>
        <v>470</v>
      </c>
      <c r="O19" s="54">
        <f t="shared" si="159"/>
        <v>98.431372549019599</v>
      </c>
      <c r="P19" s="54">
        <f t="shared" si="159"/>
        <v>99.095022624434392</v>
      </c>
      <c r="Q19" s="54">
        <f t="shared" si="159"/>
        <v>98.739495798319325</v>
      </c>
      <c r="R19" s="68"/>
      <c r="S19" s="68"/>
      <c r="T19" s="68">
        <f>R19+S19</f>
        <v>0</v>
      </c>
      <c r="U19" s="68"/>
      <c r="V19" s="68"/>
      <c r="W19" s="68">
        <f>U19+V19</f>
        <v>0</v>
      </c>
      <c r="X19" s="68"/>
      <c r="Y19" s="68"/>
      <c r="Z19" s="68">
        <f>X19+Y19</f>
        <v>0</v>
      </c>
      <c r="AA19" s="69">
        <f t="shared" si="160"/>
        <v>0</v>
      </c>
      <c r="AB19" s="69">
        <f t="shared" si="160"/>
        <v>0</v>
      </c>
      <c r="AC19" s="69">
        <f t="shared" si="160"/>
        <v>0</v>
      </c>
      <c r="AD19" s="57" t="str">
        <f t="shared" si="161"/>
        <v/>
      </c>
      <c r="AE19" s="57" t="str">
        <f t="shared" si="161"/>
        <v/>
      </c>
      <c r="AF19" s="57" t="str">
        <f t="shared" si="161"/>
        <v/>
      </c>
      <c r="AG19" s="50">
        <f t="shared" si="162"/>
        <v>255</v>
      </c>
      <c r="AH19" s="50">
        <f t="shared" si="162"/>
        <v>221</v>
      </c>
      <c r="AI19" s="50">
        <f t="shared" si="162"/>
        <v>476</v>
      </c>
      <c r="AJ19" s="50">
        <f t="shared" si="162"/>
        <v>249</v>
      </c>
      <c r="AK19" s="50">
        <f t="shared" si="162"/>
        <v>219</v>
      </c>
      <c r="AL19" s="50">
        <f t="shared" si="162"/>
        <v>468</v>
      </c>
      <c r="AM19" s="50">
        <f t="shared" si="162"/>
        <v>2</v>
      </c>
      <c r="AN19" s="50">
        <f t="shared" si="162"/>
        <v>0</v>
      </c>
      <c r="AO19" s="50">
        <f t="shared" si="162"/>
        <v>2</v>
      </c>
      <c r="AP19" s="50">
        <f t="shared" si="162"/>
        <v>251</v>
      </c>
      <c r="AQ19" s="50">
        <f t="shared" si="162"/>
        <v>219</v>
      </c>
      <c r="AR19" s="50">
        <f t="shared" si="162"/>
        <v>470</v>
      </c>
      <c r="AS19" s="54">
        <f t="shared" si="163"/>
        <v>98.431372549019599</v>
      </c>
      <c r="AT19" s="54">
        <f t="shared" si="163"/>
        <v>99.095022624434392</v>
      </c>
      <c r="AU19" s="54">
        <f t="shared" si="163"/>
        <v>98.739495798319325</v>
      </c>
      <c r="AV19" s="63">
        <v>13</v>
      </c>
      <c r="AW19" s="63">
        <v>15</v>
      </c>
      <c r="AX19" s="63">
        <f>AV19+AW19</f>
        <v>28</v>
      </c>
      <c r="AY19" s="63">
        <v>12</v>
      </c>
      <c r="AZ19" s="63">
        <v>13</v>
      </c>
      <c r="BA19" s="63">
        <f>AY19+AZ19</f>
        <v>25</v>
      </c>
      <c r="BB19" s="68"/>
      <c r="BC19" s="68"/>
      <c r="BD19" s="68">
        <f>BB19+BC19</f>
        <v>0</v>
      </c>
      <c r="BE19" s="64">
        <f t="shared" si="164"/>
        <v>12</v>
      </c>
      <c r="BF19" s="64">
        <f t="shared" si="164"/>
        <v>13</v>
      </c>
      <c r="BG19" s="64">
        <f t="shared" si="164"/>
        <v>25</v>
      </c>
      <c r="BH19" s="54">
        <f t="shared" si="165"/>
        <v>92.307692307692307</v>
      </c>
      <c r="BI19" s="54">
        <f t="shared" si="165"/>
        <v>86.666666666666671</v>
      </c>
      <c r="BJ19" s="54">
        <f t="shared" si="165"/>
        <v>89.285714285714292</v>
      </c>
      <c r="BK19" s="68">
        <v>0</v>
      </c>
      <c r="BL19" s="68"/>
      <c r="BM19" s="68">
        <f>BK19+BL19</f>
        <v>0</v>
      </c>
      <c r="BN19" s="68">
        <v>0</v>
      </c>
      <c r="BO19" s="68"/>
      <c r="BP19" s="68">
        <f>BN19+BO19</f>
        <v>0</v>
      </c>
      <c r="BQ19" s="68"/>
      <c r="BR19" s="68"/>
      <c r="BS19" s="68">
        <f>BQ19+BR19</f>
        <v>0</v>
      </c>
      <c r="BT19" s="69">
        <f t="shared" si="166"/>
        <v>0</v>
      </c>
      <c r="BU19" s="69">
        <f t="shared" si="166"/>
        <v>0</v>
      </c>
      <c r="BV19" s="69">
        <f t="shared" si="166"/>
        <v>0</v>
      </c>
      <c r="BW19" s="57" t="str">
        <f t="shared" si="167"/>
        <v/>
      </c>
      <c r="BX19" s="57" t="str">
        <f t="shared" si="167"/>
        <v/>
      </c>
      <c r="BY19" s="57" t="str">
        <f t="shared" si="167"/>
        <v/>
      </c>
      <c r="BZ19" s="50">
        <f t="shared" si="171"/>
        <v>13</v>
      </c>
      <c r="CA19" s="50">
        <f t="shared" si="171"/>
        <v>15</v>
      </c>
      <c r="CB19" s="50">
        <f t="shared" si="171"/>
        <v>28</v>
      </c>
      <c r="CC19" s="50">
        <f t="shared" si="171"/>
        <v>12</v>
      </c>
      <c r="CD19" s="50">
        <f t="shared" si="171"/>
        <v>13</v>
      </c>
      <c r="CE19" s="50">
        <f t="shared" si="171"/>
        <v>25</v>
      </c>
      <c r="CF19" s="52">
        <f t="shared" si="171"/>
        <v>0</v>
      </c>
      <c r="CG19" s="52">
        <f t="shared" si="171"/>
        <v>0</v>
      </c>
      <c r="CH19" s="52">
        <f t="shared" si="171"/>
        <v>0</v>
      </c>
      <c r="CI19" s="50">
        <f t="shared" si="171"/>
        <v>12</v>
      </c>
      <c r="CJ19" s="50">
        <f t="shared" si="171"/>
        <v>13</v>
      </c>
      <c r="CK19" s="50">
        <f t="shared" si="171"/>
        <v>25</v>
      </c>
      <c r="CL19" s="54">
        <f t="shared" si="172"/>
        <v>92.307692307692307</v>
      </c>
      <c r="CM19" s="54">
        <f t="shared" si="172"/>
        <v>86.666666666666671</v>
      </c>
      <c r="CN19" s="54">
        <f t="shared" si="172"/>
        <v>89.285714285714292</v>
      </c>
      <c r="CO19" s="63">
        <v>123</v>
      </c>
      <c r="CP19" s="63">
        <v>116</v>
      </c>
      <c r="CQ19" s="63">
        <f>CO19+CP19</f>
        <v>239</v>
      </c>
      <c r="CR19" s="63">
        <v>121</v>
      </c>
      <c r="CS19" s="63">
        <v>115</v>
      </c>
      <c r="CT19" s="63">
        <f>CR19+CS19</f>
        <v>236</v>
      </c>
      <c r="CU19" s="68"/>
      <c r="CV19" s="68"/>
      <c r="CW19" s="68">
        <f>CU19+CV19</f>
        <v>0</v>
      </c>
      <c r="CX19" s="64">
        <f t="shared" si="173"/>
        <v>121</v>
      </c>
      <c r="CY19" s="64">
        <f t="shared" si="173"/>
        <v>115</v>
      </c>
      <c r="CZ19" s="50">
        <f>SUM(CX19,CY19)</f>
        <v>236</v>
      </c>
      <c r="DA19" s="54">
        <f t="shared" si="174"/>
        <v>98.373983739837399</v>
      </c>
      <c r="DB19" s="54">
        <f t="shared" si="174"/>
        <v>99.137931034482762</v>
      </c>
      <c r="DC19" s="54">
        <f t="shared" si="174"/>
        <v>98.744769874476987</v>
      </c>
      <c r="DD19" s="68"/>
      <c r="DE19" s="68"/>
      <c r="DF19" s="68"/>
      <c r="DG19" s="68"/>
      <c r="DH19" s="68"/>
      <c r="DI19" s="68">
        <f>DG19+DH19</f>
        <v>0</v>
      </c>
      <c r="DJ19" s="68"/>
      <c r="DK19" s="68"/>
      <c r="DL19" s="68">
        <f>DJ19+DK19</f>
        <v>0</v>
      </c>
      <c r="DM19" s="69">
        <f t="shared" si="175"/>
        <v>0</v>
      </c>
      <c r="DN19" s="69">
        <f t="shared" si="175"/>
        <v>0</v>
      </c>
      <c r="DO19" s="69">
        <f t="shared" si="175"/>
        <v>0</v>
      </c>
      <c r="DP19" s="57" t="str">
        <f t="shared" si="176"/>
        <v/>
      </c>
      <c r="DQ19" s="57" t="str">
        <f t="shared" si="176"/>
        <v/>
      </c>
      <c r="DR19" s="57" t="str">
        <f t="shared" si="176"/>
        <v/>
      </c>
      <c r="DS19" s="50">
        <f t="shared" si="177"/>
        <v>123</v>
      </c>
      <c r="DT19" s="50">
        <f t="shared" si="177"/>
        <v>116</v>
      </c>
      <c r="DU19" s="50">
        <f t="shared" si="177"/>
        <v>239</v>
      </c>
      <c r="DV19" s="50">
        <f t="shared" si="177"/>
        <v>121</v>
      </c>
      <c r="DW19" s="50">
        <f t="shared" si="177"/>
        <v>115</v>
      </c>
      <c r="DX19" s="50">
        <f t="shared" si="177"/>
        <v>236</v>
      </c>
      <c r="DY19" s="52">
        <f t="shared" si="177"/>
        <v>0</v>
      </c>
      <c r="DZ19" s="52">
        <f t="shared" si="177"/>
        <v>0</v>
      </c>
      <c r="EA19" s="52">
        <f t="shared" si="177"/>
        <v>0</v>
      </c>
      <c r="EB19" s="50">
        <f t="shared" si="177"/>
        <v>121</v>
      </c>
      <c r="EC19" s="50">
        <f t="shared" si="177"/>
        <v>115</v>
      </c>
      <c r="ED19" s="50">
        <f t="shared" si="177"/>
        <v>236</v>
      </c>
      <c r="EE19" s="54">
        <f t="shared" si="178"/>
        <v>98.373983739837399</v>
      </c>
      <c r="EF19" s="54">
        <f t="shared" si="178"/>
        <v>99.137931034482762</v>
      </c>
      <c r="EG19" s="54">
        <f t="shared" si="178"/>
        <v>98.744769874476987</v>
      </c>
      <c r="EH19" s="65">
        <f t="shared" si="156"/>
        <v>251</v>
      </c>
      <c r="EI19" s="65">
        <f t="shared" si="156"/>
        <v>219</v>
      </c>
      <c r="EJ19" s="65">
        <f>AR19</f>
        <v>470</v>
      </c>
      <c r="EK19" s="50">
        <v>180</v>
      </c>
      <c r="EL19" s="50">
        <v>195</v>
      </c>
      <c r="EM19" s="63">
        <f>EK19+EL19</f>
        <v>375</v>
      </c>
      <c r="EN19" s="54">
        <f t="shared" si="179"/>
        <v>71.713147410358573</v>
      </c>
      <c r="EO19" s="54">
        <f t="shared" si="179"/>
        <v>89.041095890410958</v>
      </c>
      <c r="EP19" s="54">
        <f t="shared" si="179"/>
        <v>79.787234042553195</v>
      </c>
      <c r="EQ19" s="50">
        <f t="shared" si="180"/>
        <v>12</v>
      </c>
      <c r="ER19" s="50">
        <f t="shared" si="180"/>
        <v>13</v>
      </c>
      <c r="ES19" s="50">
        <f t="shared" si="180"/>
        <v>25</v>
      </c>
      <c r="ET19" s="63">
        <v>8</v>
      </c>
      <c r="EU19" s="63">
        <v>5</v>
      </c>
      <c r="EV19" s="63">
        <f>ET19+EU19</f>
        <v>13</v>
      </c>
      <c r="EW19" s="54">
        <f t="shared" si="181"/>
        <v>66.666666666666657</v>
      </c>
      <c r="EX19" s="54">
        <f t="shared" si="181"/>
        <v>38.461538461538467</v>
      </c>
      <c r="EY19" s="54">
        <f t="shared" si="181"/>
        <v>52</v>
      </c>
      <c r="EZ19" s="50">
        <f t="shared" ref="EZ19:FB21" si="186">EB19</f>
        <v>121</v>
      </c>
      <c r="FA19" s="50">
        <f t="shared" si="186"/>
        <v>115</v>
      </c>
      <c r="FB19" s="50">
        <f t="shared" si="186"/>
        <v>236</v>
      </c>
      <c r="FC19" s="63">
        <v>98</v>
      </c>
      <c r="FD19" s="63">
        <v>86</v>
      </c>
      <c r="FE19" s="63">
        <f>FC19+FD19</f>
        <v>184</v>
      </c>
      <c r="FF19" s="54">
        <f t="shared" si="182"/>
        <v>80.991735537190081</v>
      </c>
      <c r="FG19" s="54">
        <f t="shared" si="182"/>
        <v>74.782608695652172</v>
      </c>
      <c r="FH19" s="54">
        <f t="shared" si="182"/>
        <v>77.966101694915253</v>
      </c>
    </row>
    <row r="20" spans="1:164" ht="30" customHeight="1">
      <c r="A20" s="123">
        <v>11</v>
      </c>
      <c r="B20" s="124" t="s">
        <v>55</v>
      </c>
      <c r="C20" s="64">
        <v>7891</v>
      </c>
      <c r="D20" s="64">
        <v>8599</v>
      </c>
      <c r="E20" s="63">
        <f>C20+D20</f>
        <v>16490</v>
      </c>
      <c r="F20" s="63">
        <v>6902</v>
      </c>
      <c r="G20" s="63">
        <v>7851</v>
      </c>
      <c r="H20" s="63">
        <f>F20+G20</f>
        <v>14753</v>
      </c>
      <c r="I20" s="63">
        <v>426</v>
      </c>
      <c r="J20" s="63">
        <v>335</v>
      </c>
      <c r="K20" s="63">
        <f>I20+J20</f>
        <v>761</v>
      </c>
      <c r="L20" s="64">
        <f t="shared" si="158"/>
        <v>7328</v>
      </c>
      <c r="M20" s="64">
        <f t="shared" si="158"/>
        <v>8186</v>
      </c>
      <c r="N20" s="64">
        <f t="shared" si="158"/>
        <v>15514</v>
      </c>
      <c r="O20" s="54">
        <f t="shared" si="159"/>
        <v>92.865289570396655</v>
      </c>
      <c r="P20" s="54">
        <f t="shared" si="159"/>
        <v>95.19711594371438</v>
      </c>
      <c r="Q20" s="54">
        <f t="shared" si="159"/>
        <v>94.081261370527585</v>
      </c>
      <c r="R20" s="63">
        <v>259</v>
      </c>
      <c r="S20" s="63">
        <v>135</v>
      </c>
      <c r="T20" s="63">
        <f>R20+S20</f>
        <v>394</v>
      </c>
      <c r="U20" s="63">
        <v>96</v>
      </c>
      <c r="V20" s="63">
        <v>51</v>
      </c>
      <c r="W20" s="63">
        <f>U20+V20</f>
        <v>147</v>
      </c>
      <c r="X20" s="63">
        <v>40</v>
      </c>
      <c r="Y20" s="63">
        <v>25</v>
      </c>
      <c r="Z20" s="63">
        <f>X20+Y20</f>
        <v>65</v>
      </c>
      <c r="AA20" s="64">
        <f t="shared" si="160"/>
        <v>136</v>
      </c>
      <c r="AB20" s="64">
        <f t="shared" si="160"/>
        <v>76</v>
      </c>
      <c r="AC20" s="64">
        <f t="shared" si="160"/>
        <v>212</v>
      </c>
      <c r="AD20" s="54">
        <f t="shared" si="161"/>
        <v>52.509652509652504</v>
      </c>
      <c r="AE20" s="54">
        <f t="shared" si="161"/>
        <v>56.296296296296298</v>
      </c>
      <c r="AF20" s="54">
        <f t="shared" si="161"/>
        <v>53.807106598984767</v>
      </c>
      <c r="AG20" s="50">
        <f t="shared" si="162"/>
        <v>8150</v>
      </c>
      <c r="AH20" s="50">
        <f t="shared" si="162"/>
        <v>8734</v>
      </c>
      <c r="AI20" s="50">
        <f t="shared" si="162"/>
        <v>16884</v>
      </c>
      <c r="AJ20" s="50">
        <f t="shared" si="162"/>
        <v>6998</v>
      </c>
      <c r="AK20" s="50">
        <f t="shared" si="162"/>
        <v>7902</v>
      </c>
      <c r="AL20" s="50">
        <f t="shared" si="162"/>
        <v>14900</v>
      </c>
      <c r="AM20" s="50">
        <f t="shared" si="162"/>
        <v>466</v>
      </c>
      <c r="AN20" s="50">
        <f t="shared" si="162"/>
        <v>360</v>
      </c>
      <c r="AO20" s="50">
        <f t="shared" si="162"/>
        <v>826</v>
      </c>
      <c r="AP20" s="50">
        <f t="shared" si="162"/>
        <v>7464</v>
      </c>
      <c r="AQ20" s="50">
        <f t="shared" si="162"/>
        <v>8262</v>
      </c>
      <c r="AR20" s="50">
        <f t="shared" si="162"/>
        <v>15726</v>
      </c>
      <c r="AS20" s="54">
        <f t="shared" si="163"/>
        <v>91.582822085889575</v>
      </c>
      <c r="AT20" s="54">
        <f t="shared" si="163"/>
        <v>94.595832379207692</v>
      </c>
      <c r="AU20" s="54">
        <f t="shared" si="163"/>
        <v>93.141435678749104</v>
      </c>
      <c r="AV20" s="63">
        <v>129</v>
      </c>
      <c r="AW20" s="63">
        <v>141</v>
      </c>
      <c r="AX20" s="63">
        <f>AV20+AW20</f>
        <v>270</v>
      </c>
      <c r="AY20" s="63">
        <v>110</v>
      </c>
      <c r="AZ20" s="63">
        <v>127</v>
      </c>
      <c r="BA20" s="63">
        <f>AY20+AZ20</f>
        <v>237</v>
      </c>
      <c r="BB20" s="63">
        <v>12</v>
      </c>
      <c r="BC20" s="63">
        <v>5</v>
      </c>
      <c r="BD20" s="63">
        <f>BB20+BC20</f>
        <v>17</v>
      </c>
      <c r="BE20" s="64">
        <f t="shared" si="164"/>
        <v>122</v>
      </c>
      <c r="BF20" s="64">
        <f t="shared" si="164"/>
        <v>132</v>
      </c>
      <c r="BG20" s="64">
        <f t="shared" si="164"/>
        <v>254</v>
      </c>
      <c r="BH20" s="54">
        <f t="shared" si="165"/>
        <v>94.573643410852711</v>
      </c>
      <c r="BI20" s="54">
        <f t="shared" si="165"/>
        <v>93.61702127659575</v>
      </c>
      <c r="BJ20" s="54">
        <f t="shared" si="165"/>
        <v>94.074074074074076</v>
      </c>
      <c r="BK20" s="63">
        <v>6</v>
      </c>
      <c r="BL20" s="63">
        <v>4</v>
      </c>
      <c r="BM20" s="63">
        <f>BK20+BL20</f>
        <v>10</v>
      </c>
      <c r="BN20" s="63">
        <v>3</v>
      </c>
      <c r="BO20" s="63">
        <v>3</v>
      </c>
      <c r="BP20" s="63">
        <f>BN20+BO20</f>
        <v>6</v>
      </c>
      <c r="BQ20" s="63">
        <v>3</v>
      </c>
      <c r="BR20" s="63">
        <v>1</v>
      </c>
      <c r="BS20" s="63">
        <f>BQ20+BR20</f>
        <v>4</v>
      </c>
      <c r="BT20" s="64">
        <f t="shared" si="166"/>
        <v>6</v>
      </c>
      <c r="BU20" s="64">
        <f t="shared" si="166"/>
        <v>4</v>
      </c>
      <c r="BV20" s="64">
        <f t="shared" si="166"/>
        <v>10</v>
      </c>
      <c r="BW20" s="54">
        <f t="shared" si="167"/>
        <v>100</v>
      </c>
      <c r="BX20" s="54">
        <f t="shared" si="167"/>
        <v>100</v>
      </c>
      <c r="BY20" s="54">
        <f t="shared" si="167"/>
        <v>100</v>
      </c>
      <c r="BZ20" s="50">
        <f t="shared" si="171"/>
        <v>135</v>
      </c>
      <c r="CA20" s="50">
        <f t="shared" si="171"/>
        <v>145</v>
      </c>
      <c r="CB20" s="50">
        <f t="shared" si="171"/>
        <v>280</v>
      </c>
      <c r="CC20" s="50">
        <f t="shared" si="171"/>
        <v>113</v>
      </c>
      <c r="CD20" s="50">
        <f t="shared" si="171"/>
        <v>130</v>
      </c>
      <c r="CE20" s="50">
        <f t="shared" si="171"/>
        <v>243</v>
      </c>
      <c r="CF20" s="50">
        <f t="shared" si="171"/>
        <v>15</v>
      </c>
      <c r="CG20" s="50">
        <f t="shared" si="171"/>
        <v>6</v>
      </c>
      <c r="CH20" s="50">
        <f t="shared" si="171"/>
        <v>21</v>
      </c>
      <c r="CI20" s="50">
        <f t="shared" si="171"/>
        <v>128</v>
      </c>
      <c r="CJ20" s="50">
        <f t="shared" si="171"/>
        <v>136</v>
      </c>
      <c r="CK20" s="50">
        <f t="shared" si="171"/>
        <v>264</v>
      </c>
      <c r="CL20" s="54">
        <f t="shared" si="172"/>
        <v>94.814814814814824</v>
      </c>
      <c r="CM20" s="54">
        <f t="shared" si="172"/>
        <v>93.793103448275858</v>
      </c>
      <c r="CN20" s="54">
        <f t="shared" si="172"/>
        <v>94.285714285714278</v>
      </c>
      <c r="CO20" s="63">
        <v>965</v>
      </c>
      <c r="CP20" s="63">
        <v>1059</v>
      </c>
      <c r="CQ20" s="63">
        <f>CO20+CP20</f>
        <v>2024</v>
      </c>
      <c r="CR20" s="63">
        <v>845</v>
      </c>
      <c r="CS20" s="63">
        <v>962</v>
      </c>
      <c r="CT20" s="63">
        <f>CR20+CS20</f>
        <v>1807</v>
      </c>
      <c r="CU20" s="63">
        <v>51</v>
      </c>
      <c r="CV20" s="63">
        <v>50</v>
      </c>
      <c r="CW20" s="63">
        <f>CU20+CV20</f>
        <v>101</v>
      </c>
      <c r="CX20" s="64">
        <f t="shared" si="173"/>
        <v>896</v>
      </c>
      <c r="CY20" s="64">
        <f t="shared" si="173"/>
        <v>1012</v>
      </c>
      <c r="CZ20" s="50">
        <f>SUM(CX20,CY20)</f>
        <v>1908</v>
      </c>
      <c r="DA20" s="54">
        <f t="shared" si="174"/>
        <v>92.84974093264249</v>
      </c>
      <c r="DB20" s="54">
        <f t="shared" si="174"/>
        <v>95.561850802644003</v>
      </c>
      <c r="DC20" s="54">
        <f t="shared" si="174"/>
        <v>94.268774703557312</v>
      </c>
      <c r="DD20" s="63">
        <v>20</v>
      </c>
      <c r="DE20" s="63">
        <v>14</v>
      </c>
      <c r="DF20" s="63">
        <f>DD20+DE20</f>
        <v>34</v>
      </c>
      <c r="DG20" s="63">
        <v>8</v>
      </c>
      <c r="DH20" s="63">
        <v>6</v>
      </c>
      <c r="DI20" s="63">
        <f>DG20+DH20</f>
        <v>14</v>
      </c>
      <c r="DJ20" s="63">
        <v>0</v>
      </c>
      <c r="DK20" s="63">
        <v>2</v>
      </c>
      <c r="DL20" s="63">
        <f>DJ20+DK20</f>
        <v>2</v>
      </c>
      <c r="DM20" s="64">
        <f t="shared" si="175"/>
        <v>8</v>
      </c>
      <c r="DN20" s="64">
        <f t="shared" si="175"/>
        <v>8</v>
      </c>
      <c r="DO20" s="64">
        <f t="shared" si="175"/>
        <v>16</v>
      </c>
      <c r="DP20" s="54">
        <f t="shared" si="176"/>
        <v>40</v>
      </c>
      <c r="DQ20" s="54">
        <f t="shared" si="176"/>
        <v>57.142857142857139</v>
      </c>
      <c r="DR20" s="54">
        <f t="shared" si="176"/>
        <v>47.058823529411761</v>
      </c>
      <c r="DS20" s="50">
        <f t="shared" si="177"/>
        <v>985</v>
      </c>
      <c r="DT20" s="50">
        <f t="shared" si="177"/>
        <v>1073</v>
      </c>
      <c r="DU20" s="50">
        <f t="shared" si="177"/>
        <v>2058</v>
      </c>
      <c r="DV20" s="50">
        <f t="shared" si="177"/>
        <v>853</v>
      </c>
      <c r="DW20" s="50">
        <f t="shared" si="177"/>
        <v>968</v>
      </c>
      <c r="DX20" s="50">
        <f t="shared" si="177"/>
        <v>1821</v>
      </c>
      <c r="DY20" s="50">
        <f t="shared" si="177"/>
        <v>51</v>
      </c>
      <c r="DZ20" s="50">
        <f t="shared" si="177"/>
        <v>52</v>
      </c>
      <c r="EA20" s="50">
        <f t="shared" si="177"/>
        <v>103</v>
      </c>
      <c r="EB20" s="50">
        <f t="shared" si="177"/>
        <v>904</v>
      </c>
      <c r="EC20" s="50">
        <f t="shared" si="177"/>
        <v>1020</v>
      </c>
      <c r="ED20" s="50">
        <f t="shared" si="177"/>
        <v>1924</v>
      </c>
      <c r="EE20" s="54">
        <f t="shared" si="178"/>
        <v>91.776649746192902</v>
      </c>
      <c r="EF20" s="54">
        <f t="shared" si="178"/>
        <v>95.060577819198514</v>
      </c>
      <c r="EG20" s="54">
        <f t="shared" si="178"/>
        <v>93.488824101069</v>
      </c>
      <c r="EH20" s="65">
        <f t="shared" si="156"/>
        <v>7464</v>
      </c>
      <c r="EI20" s="65">
        <f t="shared" si="156"/>
        <v>8262</v>
      </c>
      <c r="EJ20" s="65">
        <f>AR20</f>
        <v>15726</v>
      </c>
      <c r="EK20" s="63">
        <v>3358</v>
      </c>
      <c r="EL20" s="63">
        <v>4918</v>
      </c>
      <c r="EM20" s="63">
        <f>EK20+EL20</f>
        <v>8276</v>
      </c>
      <c r="EN20" s="54">
        <f t="shared" si="179"/>
        <v>44.989281886387992</v>
      </c>
      <c r="EO20" s="54">
        <f t="shared" si="179"/>
        <v>59.525538610505933</v>
      </c>
      <c r="EP20" s="54">
        <f t="shared" si="179"/>
        <v>52.626224087498407</v>
      </c>
      <c r="EQ20" s="50">
        <f t="shared" si="180"/>
        <v>128</v>
      </c>
      <c r="ER20" s="50">
        <f t="shared" si="180"/>
        <v>136</v>
      </c>
      <c r="ES20" s="50">
        <f t="shared" si="180"/>
        <v>264</v>
      </c>
      <c r="ET20" s="63">
        <v>26</v>
      </c>
      <c r="EU20" s="63">
        <v>52</v>
      </c>
      <c r="EV20" s="63">
        <f>ET20+EU20</f>
        <v>78</v>
      </c>
      <c r="EW20" s="54">
        <f t="shared" si="181"/>
        <v>20.3125</v>
      </c>
      <c r="EX20" s="54">
        <f t="shared" si="181"/>
        <v>38.235294117647058</v>
      </c>
      <c r="EY20" s="54">
        <f t="shared" si="181"/>
        <v>29.545454545454547</v>
      </c>
      <c r="EZ20" s="50">
        <f t="shared" si="186"/>
        <v>904</v>
      </c>
      <c r="FA20" s="50">
        <f t="shared" si="186"/>
        <v>1020</v>
      </c>
      <c r="FB20" s="50">
        <f t="shared" si="186"/>
        <v>1924</v>
      </c>
      <c r="FC20" s="63">
        <v>409</v>
      </c>
      <c r="FD20" s="63">
        <v>519</v>
      </c>
      <c r="FE20" s="63">
        <f>FC20+FD20</f>
        <v>928</v>
      </c>
      <c r="FF20" s="54">
        <f t="shared" si="182"/>
        <v>45.243362831858406</v>
      </c>
      <c r="FG20" s="54">
        <f t="shared" si="182"/>
        <v>50.882352941176464</v>
      </c>
      <c r="FH20" s="54">
        <f t="shared" si="182"/>
        <v>48.232848232848234</v>
      </c>
    </row>
    <row r="21" spans="1:164" ht="30" customHeight="1">
      <c r="A21" s="123">
        <v>12</v>
      </c>
      <c r="B21" s="122" t="s">
        <v>56</v>
      </c>
      <c r="C21" s="63">
        <v>249361</v>
      </c>
      <c r="D21" s="63">
        <v>201215</v>
      </c>
      <c r="E21" s="63">
        <f>C21+D21</f>
        <v>450576</v>
      </c>
      <c r="F21" s="63">
        <v>184470</v>
      </c>
      <c r="G21" s="63">
        <v>167194</v>
      </c>
      <c r="H21" s="63">
        <f>F21+G21</f>
        <v>351664</v>
      </c>
      <c r="I21" s="63">
        <v>6421</v>
      </c>
      <c r="J21" s="63">
        <v>5269</v>
      </c>
      <c r="K21" s="63">
        <f>I21+J21</f>
        <v>11690</v>
      </c>
      <c r="L21" s="64">
        <f t="shared" si="158"/>
        <v>190891</v>
      </c>
      <c r="M21" s="64">
        <f t="shared" si="158"/>
        <v>172463</v>
      </c>
      <c r="N21" s="64">
        <f t="shared" si="158"/>
        <v>363354</v>
      </c>
      <c r="O21" s="54">
        <f t="shared" si="159"/>
        <v>76.552067083465332</v>
      </c>
      <c r="P21" s="54">
        <f t="shared" si="159"/>
        <v>85.71080684839599</v>
      </c>
      <c r="Q21" s="54">
        <f t="shared" si="159"/>
        <v>80.64211143070203</v>
      </c>
      <c r="R21" s="63">
        <v>36042</v>
      </c>
      <c r="S21" s="63">
        <v>15888</v>
      </c>
      <c r="T21" s="63">
        <f>R21+S21</f>
        <v>51930</v>
      </c>
      <c r="U21" s="63">
        <v>6623</v>
      </c>
      <c r="V21" s="63">
        <v>5813</v>
      </c>
      <c r="W21" s="63">
        <f>U21+V21</f>
        <v>12436</v>
      </c>
      <c r="X21" s="63">
        <v>1344</v>
      </c>
      <c r="Y21" s="63">
        <v>922</v>
      </c>
      <c r="Z21" s="63">
        <f>X21+Y21</f>
        <v>2266</v>
      </c>
      <c r="AA21" s="64">
        <f t="shared" si="160"/>
        <v>7967</v>
      </c>
      <c r="AB21" s="64">
        <f t="shared" si="160"/>
        <v>6735</v>
      </c>
      <c r="AC21" s="64">
        <f t="shared" si="160"/>
        <v>14702</v>
      </c>
      <c r="AD21" s="54">
        <f t="shared" si="161"/>
        <v>22.104766661117587</v>
      </c>
      <c r="AE21" s="54">
        <f t="shared" si="161"/>
        <v>42.390483383685797</v>
      </c>
      <c r="AF21" s="54">
        <f t="shared" si="161"/>
        <v>28.311188137877913</v>
      </c>
      <c r="AG21" s="50">
        <f t="shared" si="162"/>
        <v>285403</v>
      </c>
      <c r="AH21" s="50">
        <f t="shared" si="162"/>
        <v>217103</v>
      </c>
      <c r="AI21" s="50">
        <f t="shared" si="162"/>
        <v>502506</v>
      </c>
      <c r="AJ21" s="50">
        <f t="shared" si="162"/>
        <v>191093</v>
      </c>
      <c r="AK21" s="50">
        <f t="shared" si="162"/>
        <v>173007</v>
      </c>
      <c r="AL21" s="50">
        <f t="shared" si="162"/>
        <v>364100</v>
      </c>
      <c r="AM21" s="50">
        <f t="shared" si="162"/>
        <v>7765</v>
      </c>
      <c r="AN21" s="50">
        <f t="shared" si="162"/>
        <v>6191</v>
      </c>
      <c r="AO21" s="50">
        <f t="shared" si="162"/>
        <v>13956</v>
      </c>
      <c r="AP21" s="50">
        <f t="shared" si="162"/>
        <v>198858</v>
      </c>
      <c r="AQ21" s="50">
        <f t="shared" si="162"/>
        <v>179198</v>
      </c>
      <c r="AR21" s="50">
        <f t="shared" si="162"/>
        <v>378056</v>
      </c>
      <c r="AS21" s="54">
        <f t="shared" si="163"/>
        <v>69.676212233228114</v>
      </c>
      <c r="AT21" s="54">
        <f t="shared" si="163"/>
        <v>82.540545271138583</v>
      </c>
      <c r="AU21" s="54">
        <f t="shared" si="163"/>
        <v>75.234126557692846</v>
      </c>
      <c r="AV21" s="63">
        <v>18553</v>
      </c>
      <c r="AW21" s="63">
        <v>16474</v>
      </c>
      <c r="AX21" s="63">
        <f>AV21+AW21</f>
        <v>35027</v>
      </c>
      <c r="AY21" s="63">
        <v>12896</v>
      </c>
      <c r="AZ21" s="63">
        <v>13033</v>
      </c>
      <c r="BA21" s="63">
        <f>AY21+AZ21</f>
        <v>25929</v>
      </c>
      <c r="BB21" s="63">
        <v>585</v>
      </c>
      <c r="BC21" s="63">
        <v>521</v>
      </c>
      <c r="BD21" s="63">
        <f>BB21+BC21</f>
        <v>1106</v>
      </c>
      <c r="BE21" s="64">
        <f t="shared" si="164"/>
        <v>13481</v>
      </c>
      <c r="BF21" s="64">
        <f t="shared" si="164"/>
        <v>13554</v>
      </c>
      <c r="BG21" s="64">
        <f t="shared" si="164"/>
        <v>27035</v>
      </c>
      <c r="BH21" s="54">
        <f t="shared" si="165"/>
        <v>72.662103163908796</v>
      </c>
      <c r="BI21" s="54">
        <f t="shared" si="165"/>
        <v>82.275100157824454</v>
      </c>
      <c r="BJ21" s="54">
        <f t="shared" si="165"/>
        <v>77.183315727867068</v>
      </c>
      <c r="BK21" s="63">
        <v>4464</v>
      </c>
      <c r="BL21" s="63">
        <v>2165</v>
      </c>
      <c r="BM21" s="63">
        <f>BK21+BL21</f>
        <v>6629</v>
      </c>
      <c r="BN21" s="63">
        <v>779</v>
      </c>
      <c r="BO21" s="63">
        <v>671</v>
      </c>
      <c r="BP21" s="63">
        <f>BN21+BO21</f>
        <v>1450</v>
      </c>
      <c r="BQ21" s="63">
        <v>179</v>
      </c>
      <c r="BR21" s="63">
        <v>118</v>
      </c>
      <c r="BS21" s="63">
        <f>BQ21+BR21</f>
        <v>297</v>
      </c>
      <c r="BT21" s="64">
        <f t="shared" si="166"/>
        <v>958</v>
      </c>
      <c r="BU21" s="64">
        <f t="shared" si="166"/>
        <v>789</v>
      </c>
      <c r="BV21" s="64">
        <f t="shared" si="166"/>
        <v>1747</v>
      </c>
      <c r="BW21" s="54">
        <f t="shared" si="167"/>
        <v>21.46057347670251</v>
      </c>
      <c r="BX21" s="54">
        <f t="shared" si="167"/>
        <v>36.443418013856814</v>
      </c>
      <c r="BY21" s="54">
        <f t="shared" si="167"/>
        <v>26.353899532357822</v>
      </c>
      <c r="BZ21" s="50">
        <f t="shared" si="171"/>
        <v>23017</v>
      </c>
      <c r="CA21" s="50">
        <f t="shared" si="171"/>
        <v>18639</v>
      </c>
      <c r="CB21" s="50">
        <f t="shared" si="171"/>
        <v>41656</v>
      </c>
      <c r="CC21" s="50">
        <f t="shared" si="171"/>
        <v>13675</v>
      </c>
      <c r="CD21" s="50">
        <f t="shared" si="171"/>
        <v>13704</v>
      </c>
      <c r="CE21" s="50">
        <f t="shared" si="171"/>
        <v>27379</v>
      </c>
      <c r="CF21" s="50">
        <f t="shared" si="171"/>
        <v>764</v>
      </c>
      <c r="CG21" s="50">
        <f t="shared" si="171"/>
        <v>639</v>
      </c>
      <c r="CH21" s="50">
        <f t="shared" si="171"/>
        <v>1403</v>
      </c>
      <c r="CI21" s="50">
        <f t="shared" si="171"/>
        <v>14439</v>
      </c>
      <c r="CJ21" s="50">
        <f t="shared" si="171"/>
        <v>14343</v>
      </c>
      <c r="CK21" s="50">
        <f t="shared" si="171"/>
        <v>28782</v>
      </c>
      <c r="CL21" s="54">
        <f t="shared" si="172"/>
        <v>62.73189381761307</v>
      </c>
      <c r="CM21" s="54">
        <f t="shared" si="172"/>
        <v>76.951553194913885</v>
      </c>
      <c r="CN21" s="54">
        <f t="shared" si="172"/>
        <v>69.094488188976371</v>
      </c>
      <c r="CO21" s="63">
        <v>24958</v>
      </c>
      <c r="CP21" s="63">
        <v>25357</v>
      </c>
      <c r="CQ21" s="63">
        <f>CO21+CP21</f>
        <v>50315</v>
      </c>
      <c r="CR21" s="63">
        <v>15188</v>
      </c>
      <c r="CS21" s="63">
        <v>18331</v>
      </c>
      <c r="CT21" s="63">
        <f>CR21+CS21</f>
        <v>33519</v>
      </c>
      <c r="CU21" s="63">
        <v>886</v>
      </c>
      <c r="CV21" s="63">
        <v>1099</v>
      </c>
      <c r="CW21" s="63">
        <f>CU21+CV21</f>
        <v>1985</v>
      </c>
      <c r="CX21" s="64">
        <f t="shared" si="173"/>
        <v>16074</v>
      </c>
      <c r="CY21" s="64">
        <f t="shared" si="173"/>
        <v>19430</v>
      </c>
      <c r="CZ21" s="50">
        <f>SUM(CX21,CY21)</f>
        <v>35504</v>
      </c>
      <c r="DA21" s="54">
        <f t="shared" si="174"/>
        <v>64.404199054411421</v>
      </c>
      <c r="DB21" s="54">
        <f t="shared" si="174"/>
        <v>76.625783807232722</v>
      </c>
      <c r="DC21" s="54">
        <f t="shared" si="174"/>
        <v>70.563450263340954</v>
      </c>
      <c r="DD21" s="63">
        <v>3084</v>
      </c>
      <c r="DE21" s="63">
        <v>1397</v>
      </c>
      <c r="DF21" s="63">
        <f>DD21+DE21</f>
        <v>4481</v>
      </c>
      <c r="DG21" s="63">
        <v>688</v>
      </c>
      <c r="DH21" s="63">
        <v>409</v>
      </c>
      <c r="DI21" s="63">
        <f>DG21+DH21</f>
        <v>1097</v>
      </c>
      <c r="DJ21" s="63">
        <v>132</v>
      </c>
      <c r="DK21" s="63">
        <v>82</v>
      </c>
      <c r="DL21" s="63">
        <f>DJ21+DK21</f>
        <v>214</v>
      </c>
      <c r="DM21" s="64">
        <f t="shared" si="175"/>
        <v>820</v>
      </c>
      <c r="DN21" s="64">
        <f t="shared" si="175"/>
        <v>491</v>
      </c>
      <c r="DO21" s="64">
        <f t="shared" si="175"/>
        <v>1311</v>
      </c>
      <c r="DP21" s="54">
        <f t="shared" si="176"/>
        <v>26.588845654993516</v>
      </c>
      <c r="DQ21" s="54">
        <f t="shared" si="176"/>
        <v>35.14674302075877</v>
      </c>
      <c r="DR21" s="54">
        <f t="shared" si="176"/>
        <v>29.256862307520642</v>
      </c>
      <c r="DS21" s="50">
        <f t="shared" si="177"/>
        <v>28042</v>
      </c>
      <c r="DT21" s="50">
        <f t="shared" si="177"/>
        <v>26754</v>
      </c>
      <c r="DU21" s="50">
        <f t="shared" si="177"/>
        <v>54796</v>
      </c>
      <c r="DV21" s="50">
        <f t="shared" si="177"/>
        <v>15876</v>
      </c>
      <c r="DW21" s="50">
        <f t="shared" si="177"/>
        <v>18740</v>
      </c>
      <c r="DX21" s="50">
        <f t="shared" si="177"/>
        <v>34616</v>
      </c>
      <c r="DY21" s="50">
        <f t="shared" si="177"/>
        <v>1018</v>
      </c>
      <c r="DZ21" s="50">
        <f t="shared" si="177"/>
        <v>1181</v>
      </c>
      <c r="EA21" s="50">
        <f t="shared" si="177"/>
        <v>2199</v>
      </c>
      <c r="EB21" s="50">
        <f t="shared" si="177"/>
        <v>16894</v>
      </c>
      <c r="EC21" s="50">
        <f t="shared" si="177"/>
        <v>19921</v>
      </c>
      <c r="ED21" s="50">
        <f t="shared" si="177"/>
        <v>36815</v>
      </c>
      <c r="EE21" s="54">
        <f t="shared" si="178"/>
        <v>60.245346266314812</v>
      </c>
      <c r="EF21" s="54">
        <f t="shared" si="178"/>
        <v>74.459893847648956</v>
      </c>
      <c r="EG21" s="54">
        <f t="shared" si="178"/>
        <v>67.185560989853272</v>
      </c>
      <c r="EH21" s="65">
        <f t="shared" si="156"/>
        <v>198858</v>
      </c>
      <c r="EI21" s="65">
        <f t="shared" si="156"/>
        <v>179198</v>
      </c>
      <c r="EJ21" s="65">
        <f>AR21</f>
        <v>378056</v>
      </c>
      <c r="EK21" s="63">
        <v>55109</v>
      </c>
      <c r="EL21" s="63">
        <v>73374</v>
      </c>
      <c r="EM21" s="63">
        <f>EK21+EL21</f>
        <v>128483</v>
      </c>
      <c r="EN21" s="54">
        <f t="shared" si="179"/>
        <v>27.712739743937888</v>
      </c>
      <c r="EO21" s="54">
        <f t="shared" si="179"/>
        <v>40.945769484034422</v>
      </c>
      <c r="EP21" s="54">
        <f t="shared" si="179"/>
        <v>33.985176799204353</v>
      </c>
      <c r="EQ21" s="50">
        <f t="shared" si="180"/>
        <v>14439</v>
      </c>
      <c r="ER21" s="50">
        <f t="shared" si="180"/>
        <v>14343</v>
      </c>
      <c r="ES21" s="50">
        <f t="shared" si="180"/>
        <v>28782</v>
      </c>
      <c r="ET21" s="63">
        <v>3391</v>
      </c>
      <c r="EU21" s="63">
        <v>4996</v>
      </c>
      <c r="EV21" s="63">
        <f>ET21+EU21</f>
        <v>8387</v>
      </c>
      <c r="EW21" s="54">
        <f t="shared" si="181"/>
        <v>23.485005886834269</v>
      </c>
      <c r="EX21" s="54">
        <f t="shared" si="181"/>
        <v>34.832322387227222</v>
      </c>
      <c r="EY21" s="54">
        <f t="shared" si="181"/>
        <v>29.13974011534987</v>
      </c>
      <c r="EZ21" s="50">
        <f t="shared" si="186"/>
        <v>16894</v>
      </c>
      <c r="FA21" s="50">
        <f t="shared" si="186"/>
        <v>19921</v>
      </c>
      <c r="FB21" s="50">
        <f t="shared" si="186"/>
        <v>36815</v>
      </c>
      <c r="FC21" s="63">
        <v>3820</v>
      </c>
      <c r="FD21" s="63">
        <v>6558</v>
      </c>
      <c r="FE21" s="63">
        <f>FC21+FD21</f>
        <v>10378</v>
      </c>
      <c r="FF21" s="54">
        <f t="shared" si="182"/>
        <v>22.611578075056233</v>
      </c>
      <c r="FG21" s="54">
        <f t="shared" si="182"/>
        <v>32.920034134832591</v>
      </c>
      <c r="FH21" s="54">
        <f t="shared" si="182"/>
        <v>28.189596631807689</v>
      </c>
    </row>
    <row r="22" spans="1:164" ht="30" customHeight="1">
      <c r="A22" s="123">
        <v>13</v>
      </c>
      <c r="B22" s="122" t="s">
        <v>57</v>
      </c>
      <c r="C22" s="63">
        <v>147737</v>
      </c>
      <c r="D22" s="63">
        <v>102162</v>
      </c>
      <c r="E22" s="63">
        <f t="shared" si="36"/>
        <v>249899</v>
      </c>
      <c r="F22" s="63">
        <v>77707</v>
      </c>
      <c r="G22" s="63">
        <v>74705</v>
      </c>
      <c r="H22" s="63">
        <f t="shared" si="37"/>
        <v>152412</v>
      </c>
      <c r="I22" s="63">
        <v>9841</v>
      </c>
      <c r="J22" s="63">
        <v>3855</v>
      </c>
      <c r="K22" s="63">
        <f t="shared" si="38"/>
        <v>13696</v>
      </c>
      <c r="L22" s="64">
        <f t="shared" si="39"/>
        <v>87548</v>
      </c>
      <c r="M22" s="64">
        <f t="shared" si="40"/>
        <v>78560</v>
      </c>
      <c r="N22" s="64">
        <f t="shared" si="41"/>
        <v>166108</v>
      </c>
      <c r="O22" s="54">
        <f t="shared" si="42"/>
        <v>59.259359537556598</v>
      </c>
      <c r="P22" s="54">
        <f t="shared" si="43"/>
        <v>76.897476556841099</v>
      </c>
      <c r="Q22" s="54">
        <f t="shared" si="44"/>
        <v>66.470053901776311</v>
      </c>
      <c r="R22" s="68">
        <v>0</v>
      </c>
      <c r="S22" s="68">
        <v>0</v>
      </c>
      <c r="T22" s="68">
        <f t="shared" si="45"/>
        <v>0</v>
      </c>
      <c r="U22" s="68">
        <v>0</v>
      </c>
      <c r="V22" s="68">
        <v>0</v>
      </c>
      <c r="W22" s="68">
        <f t="shared" si="46"/>
        <v>0</v>
      </c>
      <c r="X22" s="68">
        <v>0</v>
      </c>
      <c r="Y22" s="68">
        <v>0</v>
      </c>
      <c r="Z22" s="68">
        <f t="shared" si="47"/>
        <v>0</v>
      </c>
      <c r="AA22" s="69">
        <f t="shared" si="48"/>
        <v>0</v>
      </c>
      <c r="AB22" s="69">
        <f t="shared" si="49"/>
        <v>0</v>
      </c>
      <c r="AC22" s="69">
        <f t="shared" si="50"/>
        <v>0</v>
      </c>
      <c r="AD22" s="57" t="str">
        <f t="shared" si="51"/>
        <v/>
      </c>
      <c r="AE22" s="57" t="str">
        <f t="shared" si="52"/>
        <v/>
      </c>
      <c r="AF22" s="57" t="str">
        <f t="shared" si="53"/>
        <v/>
      </c>
      <c r="AG22" s="50">
        <f t="shared" si="54"/>
        <v>147737</v>
      </c>
      <c r="AH22" s="50">
        <f t="shared" si="55"/>
        <v>102162</v>
      </c>
      <c r="AI22" s="50">
        <f t="shared" si="143"/>
        <v>249899</v>
      </c>
      <c r="AJ22" s="50">
        <f t="shared" si="56"/>
        <v>77707</v>
      </c>
      <c r="AK22" s="50">
        <f t="shared" si="57"/>
        <v>74705</v>
      </c>
      <c r="AL22" s="50">
        <f t="shared" si="58"/>
        <v>152412</v>
      </c>
      <c r="AM22" s="50">
        <f t="shared" si="59"/>
        <v>9841</v>
      </c>
      <c r="AN22" s="50">
        <f t="shared" si="60"/>
        <v>3855</v>
      </c>
      <c r="AO22" s="50">
        <f t="shared" si="61"/>
        <v>13696</v>
      </c>
      <c r="AP22" s="50">
        <f t="shared" si="62"/>
        <v>87548</v>
      </c>
      <c r="AQ22" s="50">
        <f t="shared" si="63"/>
        <v>78560</v>
      </c>
      <c r="AR22" s="50">
        <f t="shared" si="64"/>
        <v>166108</v>
      </c>
      <c r="AS22" s="54">
        <f t="shared" si="65"/>
        <v>59.259359537556598</v>
      </c>
      <c r="AT22" s="54">
        <f t="shared" si="66"/>
        <v>76.897476556841099</v>
      </c>
      <c r="AU22" s="54">
        <f t="shared" si="144"/>
        <v>66.470053901776311</v>
      </c>
      <c r="AV22" s="63">
        <v>27284</v>
      </c>
      <c r="AW22" s="63">
        <v>21622</v>
      </c>
      <c r="AX22" s="63">
        <f t="shared" si="67"/>
        <v>48906</v>
      </c>
      <c r="AY22" s="63">
        <v>13101</v>
      </c>
      <c r="AZ22" s="63">
        <v>13858</v>
      </c>
      <c r="BA22" s="63">
        <f t="shared" si="68"/>
        <v>26959</v>
      </c>
      <c r="BB22" s="63">
        <v>1910</v>
      </c>
      <c r="BC22" s="63">
        <v>1088</v>
      </c>
      <c r="BD22" s="63">
        <f t="shared" si="69"/>
        <v>2998</v>
      </c>
      <c r="BE22" s="64">
        <f t="shared" si="70"/>
        <v>15011</v>
      </c>
      <c r="BF22" s="64">
        <f t="shared" si="71"/>
        <v>14946</v>
      </c>
      <c r="BG22" s="64">
        <f t="shared" si="72"/>
        <v>29957</v>
      </c>
      <c r="BH22" s="54">
        <f t="shared" si="73"/>
        <v>55.017592728338947</v>
      </c>
      <c r="BI22" s="54">
        <f t="shared" si="74"/>
        <v>69.124040329294232</v>
      </c>
      <c r="BJ22" s="54">
        <f t="shared" si="75"/>
        <v>61.254242833190197</v>
      </c>
      <c r="BK22" s="68">
        <v>0</v>
      </c>
      <c r="BL22" s="68">
        <v>0</v>
      </c>
      <c r="BM22" s="68">
        <f t="shared" si="76"/>
        <v>0</v>
      </c>
      <c r="BN22" s="68">
        <v>0</v>
      </c>
      <c r="BO22" s="68">
        <v>0</v>
      </c>
      <c r="BP22" s="68">
        <f t="shared" si="77"/>
        <v>0</v>
      </c>
      <c r="BQ22" s="68">
        <v>0</v>
      </c>
      <c r="BR22" s="68">
        <v>0</v>
      </c>
      <c r="BS22" s="68">
        <f t="shared" si="78"/>
        <v>0</v>
      </c>
      <c r="BT22" s="69">
        <f t="shared" si="79"/>
        <v>0</v>
      </c>
      <c r="BU22" s="69">
        <f t="shared" si="80"/>
        <v>0</v>
      </c>
      <c r="BV22" s="69">
        <f t="shared" si="81"/>
        <v>0</v>
      </c>
      <c r="BW22" s="57" t="str">
        <f t="shared" si="82"/>
        <v/>
      </c>
      <c r="BX22" s="57" t="str">
        <f t="shared" si="83"/>
        <v/>
      </c>
      <c r="BY22" s="57" t="str">
        <f t="shared" si="84"/>
        <v/>
      </c>
      <c r="BZ22" s="50">
        <f t="shared" si="85"/>
        <v>27284</v>
      </c>
      <c r="CA22" s="50">
        <f t="shared" si="86"/>
        <v>21622</v>
      </c>
      <c r="CB22" s="50">
        <f t="shared" si="87"/>
        <v>48906</v>
      </c>
      <c r="CC22" s="50">
        <f t="shared" si="88"/>
        <v>13101</v>
      </c>
      <c r="CD22" s="50">
        <f t="shared" si="89"/>
        <v>13858</v>
      </c>
      <c r="CE22" s="50">
        <f t="shared" si="90"/>
        <v>26959</v>
      </c>
      <c r="CF22" s="50">
        <f t="shared" si="91"/>
        <v>1910</v>
      </c>
      <c r="CG22" s="50">
        <f t="shared" si="92"/>
        <v>1088</v>
      </c>
      <c r="CH22" s="50">
        <f t="shared" si="93"/>
        <v>2998</v>
      </c>
      <c r="CI22" s="50">
        <f t="shared" si="94"/>
        <v>15011</v>
      </c>
      <c r="CJ22" s="50">
        <f t="shared" si="95"/>
        <v>14946</v>
      </c>
      <c r="CK22" s="50">
        <f t="shared" si="96"/>
        <v>29957</v>
      </c>
      <c r="CL22" s="54">
        <f t="shared" si="97"/>
        <v>55.017592728338947</v>
      </c>
      <c r="CM22" s="54">
        <f t="shared" si="98"/>
        <v>69.124040329294232</v>
      </c>
      <c r="CN22" s="54">
        <f t="shared" si="99"/>
        <v>61.254242833190197</v>
      </c>
      <c r="CO22" s="63">
        <v>13</v>
      </c>
      <c r="CP22" s="63">
        <v>1</v>
      </c>
      <c r="CQ22" s="63">
        <f t="shared" si="100"/>
        <v>14</v>
      </c>
      <c r="CR22" s="63">
        <v>10</v>
      </c>
      <c r="CS22" s="63">
        <v>0</v>
      </c>
      <c r="CT22" s="63">
        <f t="shared" si="101"/>
        <v>10</v>
      </c>
      <c r="CU22" s="68">
        <v>0</v>
      </c>
      <c r="CV22" s="68">
        <v>0</v>
      </c>
      <c r="CW22" s="68">
        <f t="shared" si="102"/>
        <v>0</v>
      </c>
      <c r="CX22" s="64">
        <f t="shared" ref="CX22" si="187">SUM(CR22,CU22)</f>
        <v>10</v>
      </c>
      <c r="CY22" s="64">
        <f t="shared" ref="CY22" si="188">SUM(CS22,CV22)</f>
        <v>0</v>
      </c>
      <c r="CZ22" s="50">
        <f t="shared" ref="CZ22" si="189">SUM(CX22,CY22)</f>
        <v>10</v>
      </c>
      <c r="DA22" s="54">
        <f t="shared" si="104"/>
        <v>76.923076923076934</v>
      </c>
      <c r="DB22" s="54">
        <f t="shared" si="105"/>
        <v>0</v>
      </c>
      <c r="DC22" s="54">
        <f t="shared" si="106"/>
        <v>71.428571428571431</v>
      </c>
      <c r="DD22" s="68">
        <v>0</v>
      </c>
      <c r="DE22" s="68">
        <v>0</v>
      </c>
      <c r="DF22" s="68">
        <f t="shared" si="107"/>
        <v>0</v>
      </c>
      <c r="DG22" s="68"/>
      <c r="DH22" s="68">
        <v>0</v>
      </c>
      <c r="DI22" s="68">
        <f t="shared" si="108"/>
        <v>0</v>
      </c>
      <c r="DJ22" s="68">
        <v>0</v>
      </c>
      <c r="DK22" s="68">
        <v>0</v>
      </c>
      <c r="DL22" s="68">
        <f t="shared" si="109"/>
        <v>0</v>
      </c>
      <c r="DM22" s="69">
        <f t="shared" si="110"/>
        <v>0</v>
      </c>
      <c r="DN22" s="69">
        <f t="shared" si="111"/>
        <v>0</v>
      </c>
      <c r="DO22" s="69">
        <f t="shared" si="112"/>
        <v>0</v>
      </c>
      <c r="DP22" s="57" t="str">
        <f t="shared" si="113"/>
        <v/>
      </c>
      <c r="DQ22" s="57" t="str">
        <f t="shared" si="114"/>
        <v/>
      </c>
      <c r="DR22" s="57" t="str">
        <f t="shared" si="115"/>
        <v/>
      </c>
      <c r="DS22" s="50">
        <f t="shared" si="116"/>
        <v>13</v>
      </c>
      <c r="DT22" s="50">
        <f t="shared" si="117"/>
        <v>1</v>
      </c>
      <c r="DU22" s="50">
        <f t="shared" si="118"/>
        <v>14</v>
      </c>
      <c r="DV22" s="50">
        <f t="shared" si="119"/>
        <v>10</v>
      </c>
      <c r="DW22" s="50">
        <f t="shared" si="120"/>
        <v>0</v>
      </c>
      <c r="DX22" s="50">
        <f t="shared" si="121"/>
        <v>10</v>
      </c>
      <c r="DY22" s="52">
        <f t="shared" si="122"/>
        <v>0</v>
      </c>
      <c r="DZ22" s="52">
        <f t="shared" si="123"/>
        <v>0</v>
      </c>
      <c r="EA22" s="52">
        <f t="shared" si="124"/>
        <v>0</v>
      </c>
      <c r="EB22" s="50">
        <f t="shared" si="125"/>
        <v>10</v>
      </c>
      <c r="EC22" s="50">
        <f t="shared" si="126"/>
        <v>0</v>
      </c>
      <c r="ED22" s="50">
        <f t="shared" si="127"/>
        <v>10</v>
      </c>
      <c r="EE22" s="54">
        <f t="shared" si="128"/>
        <v>76.923076923076934</v>
      </c>
      <c r="EF22" s="54">
        <f t="shared" si="129"/>
        <v>0</v>
      </c>
      <c r="EG22" s="54">
        <f t="shared" si="130"/>
        <v>71.428571428571431</v>
      </c>
      <c r="EH22" s="65">
        <f t="shared" si="147"/>
        <v>87548</v>
      </c>
      <c r="EI22" s="65">
        <f t="shared" si="147"/>
        <v>78560</v>
      </c>
      <c r="EJ22" s="65">
        <f t="shared" si="147"/>
        <v>166108</v>
      </c>
      <c r="EK22" s="63">
        <v>61130</v>
      </c>
      <c r="EL22" s="63">
        <v>65652</v>
      </c>
      <c r="EM22" s="63">
        <f t="shared" si="148"/>
        <v>126782</v>
      </c>
      <c r="EN22" s="54">
        <f t="shared" si="132"/>
        <v>69.824553387855801</v>
      </c>
      <c r="EO22" s="54">
        <f t="shared" si="133"/>
        <v>83.569246435845216</v>
      </c>
      <c r="EP22" s="54">
        <f t="shared" si="134"/>
        <v>76.325041539239535</v>
      </c>
      <c r="EQ22" s="50">
        <f t="shared" si="157"/>
        <v>15011</v>
      </c>
      <c r="ER22" s="50">
        <f t="shared" si="157"/>
        <v>14946</v>
      </c>
      <c r="ES22" s="50">
        <f>CK22</f>
        <v>29957</v>
      </c>
      <c r="ET22" s="63">
        <v>8851</v>
      </c>
      <c r="EU22" s="63">
        <v>10852</v>
      </c>
      <c r="EV22" s="63">
        <f t="shared" si="150"/>
        <v>19703</v>
      </c>
      <c r="EW22" s="54">
        <f t="shared" si="136"/>
        <v>58.963426820331755</v>
      </c>
      <c r="EX22" s="54">
        <f t="shared" si="137"/>
        <v>72.608055667068115</v>
      </c>
      <c r="EY22" s="54">
        <f t="shared" si="138"/>
        <v>65.77093834496111</v>
      </c>
      <c r="EZ22" s="50">
        <f t="shared" ref="EZ22" si="190">EB22</f>
        <v>10</v>
      </c>
      <c r="FA22" s="50">
        <f t="shared" ref="FA22" si="191">EC22</f>
        <v>0</v>
      </c>
      <c r="FB22" s="50">
        <f t="shared" ref="FB22" si="192">ED22</f>
        <v>10</v>
      </c>
      <c r="FC22" s="63">
        <v>8</v>
      </c>
      <c r="FD22" s="63">
        <v>0</v>
      </c>
      <c r="FE22" s="63">
        <f t="shared" si="152"/>
        <v>8</v>
      </c>
      <c r="FF22" s="54">
        <f t="shared" si="140"/>
        <v>80</v>
      </c>
      <c r="FG22" s="54">
        <v>0</v>
      </c>
      <c r="FH22" s="54">
        <f t="shared" si="142"/>
        <v>80</v>
      </c>
    </row>
    <row r="23" spans="1:164" ht="30" customHeight="1">
      <c r="A23" s="123">
        <v>14</v>
      </c>
      <c r="B23" s="122" t="s">
        <v>58</v>
      </c>
      <c r="C23" s="63">
        <v>52935</v>
      </c>
      <c r="D23" s="63">
        <v>48444</v>
      </c>
      <c r="E23" s="63">
        <f t="shared" ref="E23:E45" si="193">C23+D23</f>
        <v>101379</v>
      </c>
      <c r="F23" s="63">
        <v>37089</v>
      </c>
      <c r="G23" s="63">
        <v>37315</v>
      </c>
      <c r="H23" s="63">
        <f t="shared" ref="H23:H45" si="194">F23+G23</f>
        <v>74404</v>
      </c>
      <c r="I23" s="63">
        <v>6574</v>
      </c>
      <c r="J23" s="63">
        <v>5252</v>
      </c>
      <c r="K23" s="63">
        <f t="shared" ref="K23:K33" si="195">I23+J23</f>
        <v>11826</v>
      </c>
      <c r="L23" s="64">
        <f t="shared" ref="L23:L45" si="196">+F23+I23</f>
        <v>43663</v>
      </c>
      <c r="M23" s="64">
        <f t="shared" si="40"/>
        <v>42567</v>
      </c>
      <c r="N23" s="64">
        <f t="shared" si="41"/>
        <v>86230</v>
      </c>
      <c r="O23" s="54">
        <f t="shared" ref="O23:O45" si="197">IF(C23=0,"",L23/C23*100)</f>
        <v>82.484178709738359</v>
      </c>
      <c r="P23" s="54">
        <f t="shared" si="43"/>
        <v>87.868466683180586</v>
      </c>
      <c r="Q23" s="54">
        <f t="shared" si="44"/>
        <v>85.057063099853025</v>
      </c>
      <c r="R23" s="66">
        <v>0</v>
      </c>
      <c r="S23" s="66">
        <v>0</v>
      </c>
      <c r="T23" s="66">
        <f t="shared" ref="T23:T33" si="198">R23+S23</f>
        <v>0</v>
      </c>
      <c r="U23" s="66">
        <v>0</v>
      </c>
      <c r="V23" s="66">
        <v>0</v>
      </c>
      <c r="W23" s="66">
        <f t="shared" ref="W23:W33" si="199">U23+V23</f>
        <v>0</v>
      </c>
      <c r="X23" s="66">
        <v>0</v>
      </c>
      <c r="Y23" s="66">
        <v>0</v>
      </c>
      <c r="Z23" s="66">
        <f t="shared" ref="Z23:Z33" si="200">X23+Y23</f>
        <v>0</v>
      </c>
      <c r="AA23" s="67">
        <f t="shared" ref="AA23:AA33" si="201">+U23+X23</f>
        <v>0</v>
      </c>
      <c r="AB23" s="67">
        <f t="shared" si="49"/>
        <v>0</v>
      </c>
      <c r="AC23" s="67">
        <f t="shared" si="50"/>
        <v>0</v>
      </c>
      <c r="AD23" s="55" t="str">
        <f t="shared" ref="AD23:AD33" si="202">IF(R23=0,"",AA23/R23*100)</f>
        <v/>
      </c>
      <c r="AE23" s="55" t="str">
        <f t="shared" si="52"/>
        <v/>
      </c>
      <c r="AF23" s="55" t="str">
        <f t="shared" si="53"/>
        <v/>
      </c>
      <c r="AG23" s="50">
        <f t="shared" ref="AG23:AG33" si="203">C23+R23</f>
        <v>52935</v>
      </c>
      <c r="AH23" s="50">
        <f t="shared" si="55"/>
        <v>48444</v>
      </c>
      <c r="AI23" s="50">
        <f t="shared" si="143"/>
        <v>101379</v>
      </c>
      <c r="AJ23" s="50">
        <f t="shared" si="56"/>
        <v>37089</v>
      </c>
      <c r="AK23" s="50">
        <f t="shared" si="57"/>
        <v>37315</v>
      </c>
      <c r="AL23" s="50">
        <f t="shared" si="58"/>
        <v>74404</v>
      </c>
      <c r="AM23" s="50">
        <f t="shared" si="59"/>
        <v>6574</v>
      </c>
      <c r="AN23" s="50">
        <f t="shared" si="60"/>
        <v>5252</v>
      </c>
      <c r="AO23" s="50">
        <f t="shared" si="61"/>
        <v>11826</v>
      </c>
      <c r="AP23" s="50">
        <f t="shared" si="62"/>
        <v>43663</v>
      </c>
      <c r="AQ23" s="50">
        <f t="shared" si="63"/>
        <v>42567</v>
      </c>
      <c r="AR23" s="50">
        <f t="shared" si="64"/>
        <v>86230</v>
      </c>
      <c r="AS23" s="54">
        <f t="shared" ref="AS23:AS33" si="204">IF(AG23=0,"",AP23/AG23*100)</f>
        <v>82.484178709738359</v>
      </c>
      <c r="AT23" s="54">
        <f t="shared" si="66"/>
        <v>87.868466683180586</v>
      </c>
      <c r="AU23" s="54">
        <f t="shared" si="144"/>
        <v>85.057063099853025</v>
      </c>
      <c r="AV23" s="63">
        <v>13352</v>
      </c>
      <c r="AW23" s="63">
        <v>12825</v>
      </c>
      <c r="AX23" s="63">
        <f t="shared" ref="AX23:AX33" si="205">AV23+AW23</f>
        <v>26177</v>
      </c>
      <c r="AY23" s="63">
        <v>9041</v>
      </c>
      <c r="AZ23" s="63">
        <v>9617</v>
      </c>
      <c r="BA23" s="63">
        <f t="shared" ref="BA23:BA33" si="206">AY23+AZ23</f>
        <v>18658</v>
      </c>
      <c r="BB23" s="63">
        <v>1756</v>
      </c>
      <c r="BC23" s="63">
        <v>1509</v>
      </c>
      <c r="BD23" s="63">
        <f t="shared" ref="BD23:BD33" si="207">BB23+BC23</f>
        <v>3265</v>
      </c>
      <c r="BE23" s="64">
        <f t="shared" ref="BE23:BE33" si="208">SUM(AY23,BB23)</f>
        <v>10797</v>
      </c>
      <c r="BF23" s="64">
        <f t="shared" si="71"/>
        <v>11126</v>
      </c>
      <c r="BG23" s="64">
        <f t="shared" si="72"/>
        <v>21923</v>
      </c>
      <c r="BH23" s="54">
        <f t="shared" ref="BH23:BH33" si="209">IF(AV23=0,"",BE23/AV23*100)</f>
        <v>80.864289994008388</v>
      </c>
      <c r="BI23" s="54">
        <f t="shared" si="74"/>
        <v>86.752436647173496</v>
      </c>
      <c r="BJ23" s="54">
        <f t="shared" si="75"/>
        <v>83.749092714978801</v>
      </c>
      <c r="BK23" s="66">
        <v>0</v>
      </c>
      <c r="BL23" s="66">
        <v>0</v>
      </c>
      <c r="BM23" s="66">
        <f t="shared" ref="BM23:BM33" si="210">BK23+BL23</f>
        <v>0</v>
      </c>
      <c r="BN23" s="66">
        <v>0</v>
      </c>
      <c r="BO23" s="66">
        <v>0</v>
      </c>
      <c r="BP23" s="66">
        <f t="shared" ref="BP23:BP33" si="211">BN23+BO23</f>
        <v>0</v>
      </c>
      <c r="BQ23" s="66">
        <v>0</v>
      </c>
      <c r="BR23" s="66">
        <v>0</v>
      </c>
      <c r="BS23" s="66">
        <f t="shared" ref="BS23:BS33" si="212">BQ23+BR23</f>
        <v>0</v>
      </c>
      <c r="BT23" s="67">
        <f t="shared" ref="BT23:BT33" si="213">SUM(BN23,BQ23)</f>
        <v>0</v>
      </c>
      <c r="BU23" s="67">
        <f t="shared" si="80"/>
        <v>0</v>
      </c>
      <c r="BV23" s="67">
        <f t="shared" si="81"/>
        <v>0</v>
      </c>
      <c r="BW23" s="55" t="str">
        <f t="shared" ref="BW23:BW33" si="214">IF(BK23=0,"",BT23/BK23*100)</f>
        <v/>
      </c>
      <c r="BX23" s="55" t="str">
        <f t="shared" si="83"/>
        <v/>
      </c>
      <c r="BY23" s="55" t="str">
        <f t="shared" si="84"/>
        <v/>
      </c>
      <c r="BZ23" s="50">
        <f t="shared" ref="BZ23:BZ33" si="215">AV23+BK23</f>
        <v>13352</v>
      </c>
      <c r="CA23" s="50">
        <f t="shared" si="86"/>
        <v>12825</v>
      </c>
      <c r="CB23" s="50">
        <f t="shared" si="87"/>
        <v>26177</v>
      </c>
      <c r="CC23" s="50">
        <f t="shared" si="88"/>
        <v>9041</v>
      </c>
      <c r="CD23" s="50">
        <f t="shared" si="89"/>
        <v>9617</v>
      </c>
      <c r="CE23" s="50">
        <f t="shared" si="90"/>
        <v>18658</v>
      </c>
      <c r="CF23" s="50">
        <f t="shared" si="91"/>
        <v>1756</v>
      </c>
      <c r="CG23" s="50">
        <f t="shared" si="92"/>
        <v>1509</v>
      </c>
      <c r="CH23" s="50">
        <f t="shared" si="93"/>
        <v>3265</v>
      </c>
      <c r="CI23" s="50">
        <f t="shared" si="94"/>
        <v>10797</v>
      </c>
      <c r="CJ23" s="50">
        <f t="shared" si="95"/>
        <v>11126</v>
      </c>
      <c r="CK23" s="50">
        <f t="shared" si="96"/>
        <v>21923</v>
      </c>
      <c r="CL23" s="54">
        <f t="shared" ref="CL23:CL33" si="216">IF(BZ23=0,"",CI23/BZ23*100)</f>
        <v>80.864289994008388</v>
      </c>
      <c r="CM23" s="54">
        <f t="shared" si="98"/>
        <v>86.752436647173496</v>
      </c>
      <c r="CN23" s="54">
        <f t="shared" si="99"/>
        <v>83.749092714978801</v>
      </c>
      <c r="CO23" s="63">
        <v>3315</v>
      </c>
      <c r="CP23" s="63">
        <v>3029</v>
      </c>
      <c r="CQ23" s="63">
        <f t="shared" ref="CQ23:CQ33" si="217">CO23+CP23</f>
        <v>6344</v>
      </c>
      <c r="CR23" s="63">
        <v>2304</v>
      </c>
      <c r="CS23" s="63">
        <v>2288</v>
      </c>
      <c r="CT23" s="63">
        <f t="shared" ref="CT23:CT33" si="218">CR23+CS23</f>
        <v>4592</v>
      </c>
      <c r="CU23" s="63">
        <v>440</v>
      </c>
      <c r="CV23" s="63">
        <v>348</v>
      </c>
      <c r="CW23" s="63">
        <f t="shared" ref="CW23:CW33" si="219">CU23+CV23</f>
        <v>788</v>
      </c>
      <c r="CX23" s="64">
        <f t="shared" ref="CX23:CX33" si="220">SUM(CR23,CU23)</f>
        <v>2744</v>
      </c>
      <c r="CY23" s="64">
        <f t="shared" ref="CY23:CY33" si="221">SUM(CS23,CV23)</f>
        <v>2636</v>
      </c>
      <c r="CZ23" s="50">
        <f t="shared" ref="CZ23:CZ33" si="222">SUM(CX23,CY23)</f>
        <v>5380</v>
      </c>
      <c r="DA23" s="54">
        <f t="shared" ref="DA23:DA33" si="223">IF(CO23=0,"",CX23/CO23*100)</f>
        <v>82.77526395173453</v>
      </c>
      <c r="DB23" s="54">
        <f t="shared" si="105"/>
        <v>87.025420931000326</v>
      </c>
      <c r="DC23" s="54">
        <f t="shared" si="106"/>
        <v>84.804539722572514</v>
      </c>
      <c r="DD23" s="66">
        <v>0</v>
      </c>
      <c r="DE23" s="66">
        <v>0</v>
      </c>
      <c r="DF23" s="66">
        <f t="shared" ref="DF23:DF33" si="224">DD23+DE23</f>
        <v>0</v>
      </c>
      <c r="DG23" s="66">
        <v>0</v>
      </c>
      <c r="DH23" s="66">
        <v>0</v>
      </c>
      <c r="DI23" s="66">
        <f t="shared" ref="DI23:DI33" si="225">DG23+DH23</f>
        <v>0</v>
      </c>
      <c r="DJ23" s="66">
        <v>0</v>
      </c>
      <c r="DK23" s="66">
        <v>0</v>
      </c>
      <c r="DL23" s="66">
        <f t="shared" ref="DL23:DL33" si="226">DJ23+DK23</f>
        <v>0</v>
      </c>
      <c r="DM23" s="67">
        <f t="shared" ref="DM23:DM33" si="227">SUM(DG23,DJ23)</f>
        <v>0</v>
      </c>
      <c r="DN23" s="67">
        <f t="shared" si="111"/>
        <v>0</v>
      </c>
      <c r="DO23" s="67">
        <f t="shared" si="112"/>
        <v>0</v>
      </c>
      <c r="DP23" s="55" t="str">
        <f t="shared" ref="DP23:DP33" si="228">IF(DD23=0,"",DM23/DD23*100)</f>
        <v/>
      </c>
      <c r="DQ23" s="55" t="str">
        <f t="shared" si="114"/>
        <v/>
      </c>
      <c r="DR23" s="55" t="str">
        <f t="shared" si="115"/>
        <v/>
      </c>
      <c r="DS23" s="50">
        <f t="shared" ref="DS23:DS33" si="229">CO23+DD23</f>
        <v>3315</v>
      </c>
      <c r="DT23" s="50">
        <f t="shared" si="117"/>
        <v>3029</v>
      </c>
      <c r="DU23" s="50">
        <f t="shared" si="118"/>
        <v>6344</v>
      </c>
      <c r="DV23" s="50">
        <f t="shared" si="119"/>
        <v>2304</v>
      </c>
      <c r="DW23" s="50">
        <f t="shared" si="120"/>
        <v>2288</v>
      </c>
      <c r="DX23" s="50">
        <f t="shared" si="121"/>
        <v>4592</v>
      </c>
      <c r="DY23" s="50">
        <f t="shared" si="122"/>
        <v>440</v>
      </c>
      <c r="DZ23" s="50">
        <f t="shared" si="123"/>
        <v>348</v>
      </c>
      <c r="EA23" s="50">
        <f t="shared" si="124"/>
        <v>788</v>
      </c>
      <c r="EB23" s="50">
        <f t="shared" si="125"/>
        <v>2744</v>
      </c>
      <c r="EC23" s="50">
        <f t="shared" si="126"/>
        <v>2636</v>
      </c>
      <c r="ED23" s="50">
        <f t="shared" si="127"/>
        <v>5380</v>
      </c>
      <c r="EE23" s="54">
        <f t="shared" ref="EE23:EE33" si="230">IF(DS23=0,"",EB23/DS23*100)</f>
        <v>82.77526395173453</v>
      </c>
      <c r="EF23" s="54">
        <f t="shared" si="129"/>
        <v>87.025420931000326</v>
      </c>
      <c r="EG23" s="54">
        <f t="shared" si="130"/>
        <v>84.804539722572514</v>
      </c>
      <c r="EH23" s="65">
        <f t="shared" ref="EH23:EH40" si="231">AP23</f>
        <v>43663</v>
      </c>
      <c r="EI23" s="65">
        <f t="shared" ref="EI23:EI40" si="232">AQ23</f>
        <v>42567</v>
      </c>
      <c r="EJ23" s="65">
        <f t="shared" ref="EJ23:EJ40" si="233">AR23</f>
        <v>86230</v>
      </c>
      <c r="EK23" s="63">
        <v>22897</v>
      </c>
      <c r="EL23" s="63">
        <v>28916</v>
      </c>
      <c r="EM23" s="63">
        <f t="shared" ref="EM23:EM33" si="234">EK23+EL23</f>
        <v>51813</v>
      </c>
      <c r="EN23" s="54">
        <f t="shared" ref="EN23:EN33" si="235">IF(EH23=0,"",EK23/EH23*100)</f>
        <v>52.44028124499004</v>
      </c>
      <c r="EO23" s="54">
        <f t="shared" si="133"/>
        <v>67.930556534404587</v>
      </c>
      <c r="EP23" s="54">
        <f t="shared" si="134"/>
        <v>60.08697669024702</v>
      </c>
      <c r="EQ23" s="50">
        <f t="shared" ref="EQ23:ER26" si="236">CI23</f>
        <v>10797</v>
      </c>
      <c r="ER23" s="50">
        <f t="shared" si="236"/>
        <v>11126</v>
      </c>
      <c r="ES23" s="50">
        <f>CK23</f>
        <v>21923</v>
      </c>
      <c r="ET23" s="63">
        <v>5046</v>
      </c>
      <c r="EU23" s="63">
        <v>7063</v>
      </c>
      <c r="EV23" s="63">
        <f t="shared" ref="EV23:EV33" si="237">ET23+EU23</f>
        <v>12109</v>
      </c>
      <c r="EW23" s="54">
        <f t="shared" ref="EW23:EW33" si="238">IF(EQ23=0,"",ET23/EQ23*100)</f>
        <v>46.735204223395385</v>
      </c>
      <c r="EX23" s="54">
        <f t="shared" si="137"/>
        <v>63.481934208161064</v>
      </c>
      <c r="EY23" s="54">
        <f t="shared" si="138"/>
        <v>55.234228892031197</v>
      </c>
      <c r="EZ23" s="50">
        <f t="shared" ref="EZ23:FB26" si="239">EB23</f>
        <v>2744</v>
      </c>
      <c r="FA23" s="50">
        <f t="shared" si="239"/>
        <v>2636</v>
      </c>
      <c r="FB23" s="50">
        <f t="shared" si="239"/>
        <v>5380</v>
      </c>
      <c r="FC23" s="63">
        <v>1388</v>
      </c>
      <c r="FD23" s="63">
        <v>1674</v>
      </c>
      <c r="FE23" s="63">
        <f t="shared" ref="FE23:FE33" si="240">FC23+FD23</f>
        <v>3062</v>
      </c>
      <c r="FF23" s="54">
        <f t="shared" ref="FF23:FF33" si="241">IF(EZ23=0,"",FC23/EZ23*100)</f>
        <v>50.583090379008745</v>
      </c>
      <c r="FG23" s="54">
        <f t="shared" si="141"/>
        <v>63.505311077389983</v>
      </c>
      <c r="FH23" s="54">
        <f t="shared" si="142"/>
        <v>56.914498141263934</v>
      </c>
    </row>
    <row r="24" spans="1:164" ht="30" customHeight="1">
      <c r="A24" s="123">
        <v>15</v>
      </c>
      <c r="B24" s="122" t="s">
        <v>59</v>
      </c>
      <c r="C24" s="63">
        <v>57879</v>
      </c>
      <c r="D24" s="63">
        <v>50464</v>
      </c>
      <c r="E24" s="63">
        <f t="shared" si="193"/>
        <v>108343</v>
      </c>
      <c r="F24" s="63">
        <v>31791</v>
      </c>
      <c r="G24" s="63">
        <v>30971</v>
      </c>
      <c r="H24" s="63">
        <f t="shared" si="194"/>
        <v>62762</v>
      </c>
      <c r="I24" s="66"/>
      <c r="J24" s="66"/>
      <c r="K24" s="66">
        <f t="shared" si="195"/>
        <v>0</v>
      </c>
      <c r="L24" s="64">
        <f t="shared" si="196"/>
        <v>31791</v>
      </c>
      <c r="M24" s="64">
        <f t="shared" si="40"/>
        <v>30971</v>
      </c>
      <c r="N24" s="64">
        <f t="shared" si="41"/>
        <v>62762</v>
      </c>
      <c r="O24" s="54">
        <f t="shared" si="197"/>
        <v>54.926657336857929</v>
      </c>
      <c r="P24" s="54">
        <f t="shared" si="43"/>
        <v>61.372463538363988</v>
      </c>
      <c r="Q24" s="54">
        <f t="shared" si="44"/>
        <v>57.928984798279537</v>
      </c>
      <c r="R24" s="63">
        <v>55389</v>
      </c>
      <c r="S24" s="63">
        <v>39888</v>
      </c>
      <c r="T24" s="63">
        <f t="shared" si="198"/>
        <v>95277</v>
      </c>
      <c r="U24" s="63">
        <v>13505</v>
      </c>
      <c r="V24" s="63">
        <v>10345</v>
      </c>
      <c r="W24" s="63">
        <f t="shared" si="199"/>
        <v>23850</v>
      </c>
      <c r="X24" s="66">
        <v>0</v>
      </c>
      <c r="Y24" s="66">
        <v>0</v>
      </c>
      <c r="Z24" s="66">
        <f t="shared" si="200"/>
        <v>0</v>
      </c>
      <c r="AA24" s="64">
        <f t="shared" si="201"/>
        <v>13505</v>
      </c>
      <c r="AB24" s="64">
        <f t="shared" si="49"/>
        <v>10345</v>
      </c>
      <c r="AC24" s="64">
        <f t="shared" si="50"/>
        <v>23850</v>
      </c>
      <c r="AD24" s="86">
        <f t="shared" si="202"/>
        <v>24.382097528390116</v>
      </c>
      <c r="AE24" s="86">
        <f t="shared" si="52"/>
        <v>25.935118331327718</v>
      </c>
      <c r="AF24" s="86">
        <f t="shared" si="53"/>
        <v>25.032274315941937</v>
      </c>
      <c r="AG24" s="50">
        <f t="shared" si="203"/>
        <v>113268</v>
      </c>
      <c r="AH24" s="50">
        <f t="shared" si="55"/>
        <v>90352</v>
      </c>
      <c r="AI24" s="50">
        <f t="shared" si="143"/>
        <v>203620</v>
      </c>
      <c r="AJ24" s="50">
        <f t="shared" si="56"/>
        <v>45296</v>
      </c>
      <c r="AK24" s="50">
        <f t="shared" si="57"/>
        <v>41316</v>
      </c>
      <c r="AL24" s="50">
        <f t="shared" si="58"/>
        <v>86612</v>
      </c>
      <c r="AM24" s="52">
        <f t="shared" si="59"/>
        <v>0</v>
      </c>
      <c r="AN24" s="52">
        <f t="shared" si="60"/>
        <v>0</v>
      </c>
      <c r="AO24" s="52">
        <f t="shared" si="61"/>
        <v>0</v>
      </c>
      <c r="AP24" s="50">
        <f t="shared" si="62"/>
        <v>45296</v>
      </c>
      <c r="AQ24" s="50">
        <f t="shared" si="63"/>
        <v>41316</v>
      </c>
      <c r="AR24" s="50">
        <f t="shared" si="64"/>
        <v>86612</v>
      </c>
      <c r="AS24" s="54">
        <f t="shared" si="204"/>
        <v>39.990111946887033</v>
      </c>
      <c r="AT24" s="54">
        <f t="shared" si="66"/>
        <v>45.727820081459178</v>
      </c>
      <c r="AU24" s="54">
        <f t="shared" si="144"/>
        <v>42.536096650623712</v>
      </c>
      <c r="AV24" s="63">
        <v>10</v>
      </c>
      <c r="AW24" s="63">
        <v>8</v>
      </c>
      <c r="AX24" s="63">
        <f t="shared" si="205"/>
        <v>18</v>
      </c>
      <c r="AY24" s="63">
        <v>3</v>
      </c>
      <c r="AZ24" s="63">
        <v>1</v>
      </c>
      <c r="BA24" s="63">
        <f t="shared" si="206"/>
        <v>4</v>
      </c>
      <c r="BB24" s="66">
        <v>0</v>
      </c>
      <c r="BC24" s="66">
        <v>0</v>
      </c>
      <c r="BD24" s="66">
        <f t="shared" si="207"/>
        <v>0</v>
      </c>
      <c r="BE24" s="64">
        <f t="shared" si="208"/>
        <v>3</v>
      </c>
      <c r="BF24" s="64">
        <f t="shared" si="71"/>
        <v>1</v>
      </c>
      <c r="BG24" s="64">
        <f t="shared" si="72"/>
        <v>4</v>
      </c>
      <c r="BH24" s="54">
        <f t="shared" si="209"/>
        <v>30</v>
      </c>
      <c r="BI24" s="54">
        <f t="shared" si="74"/>
        <v>12.5</v>
      </c>
      <c r="BJ24" s="54">
        <f t="shared" si="75"/>
        <v>22.222222222222221</v>
      </c>
      <c r="BK24" s="63">
        <v>2231</v>
      </c>
      <c r="BL24" s="63">
        <v>1539</v>
      </c>
      <c r="BM24" s="63">
        <f t="shared" si="210"/>
        <v>3770</v>
      </c>
      <c r="BN24" s="63">
        <v>414</v>
      </c>
      <c r="BO24" s="63">
        <v>300</v>
      </c>
      <c r="BP24" s="63">
        <f t="shared" si="211"/>
        <v>714</v>
      </c>
      <c r="BQ24" s="66">
        <v>0</v>
      </c>
      <c r="BR24" s="66">
        <v>0</v>
      </c>
      <c r="BS24" s="66">
        <f t="shared" si="212"/>
        <v>0</v>
      </c>
      <c r="BT24" s="64">
        <f t="shared" si="213"/>
        <v>414</v>
      </c>
      <c r="BU24" s="64">
        <f t="shared" si="80"/>
        <v>300</v>
      </c>
      <c r="BV24" s="64">
        <f t="shared" si="81"/>
        <v>714</v>
      </c>
      <c r="BW24" s="86">
        <f t="shared" si="214"/>
        <v>18.556701030927837</v>
      </c>
      <c r="BX24" s="86">
        <f t="shared" si="83"/>
        <v>19.49317738791423</v>
      </c>
      <c r="BY24" s="86">
        <f t="shared" si="84"/>
        <v>18.938992042440319</v>
      </c>
      <c r="BZ24" s="50">
        <f t="shared" si="215"/>
        <v>2241</v>
      </c>
      <c r="CA24" s="50">
        <f t="shared" si="86"/>
        <v>1547</v>
      </c>
      <c r="CB24" s="50">
        <f t="shared" si="87"/>
        <v>3788</v>
      </c>
      <c r="CC24" s="50">
        <f t="shared" si="88"/>
        <v>417</v>
      </c>
      <c r="CD24" s="50">
        <f t="shared" si="89"/>
        <v>301</v>
      </c>
      <c r="CE24" s="50">
        <f t="shared" si="90"/>
        <v>718</v>
      </c>
      <c r="CF24" s="52">
        <f t="shared" si="91"/>
        <v>0</v>
      </c>
      <c r="CG24" s="52">
        <f t="shared" si="92"/>
        <v>0</v>
      </c>
      <c r="CH24" s="52">
        <f t="shared" si="93"/>
        <v>0</v>
      </c>
      <c r="CI24" s="50">
        <f t="shared" si="94"/>
        <v>417</v>
      </c>
      <c r="CJ24" s="50">
        <f t="shared" si="95"/>
        <v>301</v>
      </c>
      <c r="CK24" s="50">
        <f t="shared" si="96"/>
        <v>718</v>
      </c>
      <c r="CL24" s="54">
        <f t="shared" si="216"/>
        <v>18.607764390896921</v>
      </c>
      <c r="CM24" s="54">
        <f t="shared" si="98"/>
        <v>19.457013574660635</v>
      </c>
      <c r="CN24" s="54">
        <f t="shared" si="99"/>
        <v>18.954593453009505</v>
      </c>
      <c r="CO24" s="63">
        <v>76</v>
      </c>
      <c r="CP24" s="63">
        <v>171</v>
      </c>
      <c r="CQ24" s="63">
        <f t="shared" si="217"/>
        <v>247</v>
      </c>
      <c r="CR24" s="63">
        <v>25</v>
      </c>
      <c r="CS24" s="63">
        <v>50</v>
      </c>
      <c r="CT24" s="63">
        <f t="shared" si="218"/>
        <v>75</v>
      </c>
      <c r="CU24" s="66">
        <v>0</v>
      </c>
      <c r="CV24" s="66">
        <v>0</v>
      </c>
      <c r="CW24" s="66">
        <f t="shared" si="219"/>
        <v>0</v>
      </c>
      <c r="CX24" s="64">
        <f t="shared" si="220"/>
        <v>25</v>
      </c>
      <c r="CY24" s="64">
        <f t="shared" si="221"/>
        <v>50</v>
      </c>
      <c r="CZ24" s="50">
        <f t="shared" si="222"/>
        <v>75</v>
      </c>
      <c r="DA24" s="54">
        <f t="shared" si="223"/>
        <v>32.894736842105267</v>
      </c>
      <c r="DB24" s="54">
        <f t="shared" si="105"/>
        <v>29.239766081871345</v>
      </c>
      <c r="DC24" s="54">
        <f t="shared" si="106"/>
        <v>30.364372469635626</v>
      </c>
      <c r="DD24" s="63">
        <v>2837</v>
      </c>
      <c r="DE24" s="63">
        <v>1704</v>
      </c>
      <c r="DF24" s="63">
        <f t="shared" si="224"/>
        <v>4541</v>
      </c>
      <c r="DG24" s="63">
        <v>687</v>
      </c>
      <c r="DH24" s="63">
        <v>385</v>
      </c>
      <c r="DI24" s="63">
        <f t="shared" si="225"/>
        <v>1072</v>
      </c>
      <c r="DJ24" s="66">
        <v>0</v>
      </c>
      <c r="DK24" s="66">
        <v>0</v>
      </c>
      <c r="DL24" s="66">
        <f t="shared" si="226"/>
        <v>0</v>
      </c>
      <c r="DM24" s="64">
        <f t="shared" si="227"/>
        <v>687</v>
      </c>
      <c r="DN24" s="64">
        <f t="shared" si="111"/>
        <v>385</v>
      </c>
      <c r="DO24" s="64">
        <f t="shared" si="112"/>
        <v>1072</v>
      </c>
      <c r="DP24" s="86">
        <f t="shared" si="228"/>
        <v>24.215720831864644</v>
      </c>
      <c r="DQ24" s="86">
        <f t="shared" si="114"/>
        <v>22.593896713615024</v>
      </c>
      <c r="DR24" s="86">
        <f t="shared" si="115"/>
        <v>23.607134992292448</v>
      </c>
      <c r="DS24" s="50">
        <f t="shared" si="229"/>
        <v>2913</v>
      </c>
      <c r="DT24" s="50">
        <f t="shared" si="117"/>
        <v>1875</v>
      </c>
      <c r="DU24" s="50">
        <f t="shared" si="118"/>
        <v>4788</v>
      </c>
      <c r="DV24" s="50">
        <f t="shared" si="119"/>
        <v>712</v>
      </c>
      <c r="DW24" s="50">
        <f t="shared" si="120"/>
        <v>435</v>
      </c>
      <c r="DX24" s="50">
        <f t="shared" si="121"/>
        <v>1147</v>
      </c>
      <c r="DY24" s="52">
        <f t="shared" si="122"/>
        <v>0</v>
      </c>
      <c r="DZ24" s="52">
        <f t="shared" si="123"/>
        <v>0</v>
      </c>
      <c r="EA24" s="52">
        <f t="shared" si="124"/>
        <v>0</v>
      </c>
      <c r="EB24" s="50">
        <f t="shared" si="125"/>
        <v>712</v>
      </c>
      <c r="EC24" s="50">
        <f t="shared" si="126"/>
        <v>435</v>
      </c>
      <c r="ED24" s="50">
        <f t="shared" si="127"/>
        <v>1147</v>
      </c>
      <c r="EE24" s="54">
        <f t="shared" si="230"/>
        <v>24.442155853072435</v>
      </c>
      <c r="EF24" s="54">
        <f t="shared" si="129"/>
        <v>23.200000000000003</v>
      </c>
      <c r="EG24" s="54">
        <f t="shared" si="130"/>
        <v>23.955722639933168</v>
      </c>
      <c r="EH24" s="65">
        <f t="shared" si="231"/>
        <v>45296</v>
      </c>
      <c r="EI24" s="65">
        <f t="shared" si="232"/>
        <v>41316</v>
      </c>
      <c r="EJ24" s="65">
        <f t="shared" si="233"/>
        <v>86612</v>
      </c>
      <c r="EK24" s="63">
        <v>22719</v>
      </c>
      <c r="EL24" s="63">
        <v>22104</v>
      </c>
      <c r="EM24" s="63">
        <f t="shared" si="234"/>
        <v>44823</v>
      </c>
      <c r="EN24" s="87">
        <f t="shared" si="235"/>
        <v>50.156746732603317</v>
      </c>
      <c r="EO24" s="87">
        <f t="shared" si="133"/>
        <v>53.49985477781005</v>
      </c>
      <c r="EP24" s="87">
        <f t="shared" si="134"/>
        <v>51.751489401006786</v>
      </c>
      <c r="EQ24" s="63">
        <f t="shared" si="236"/>
        <v>417</v>
      </c>
      <c r="ER24" s="63">
        <f t="shared" si="236"/>
        <v>301</v>
      </c>
      <c r="ES24" s="63">
        <f>CK24</f>
        <v>718</v>
      </c>
      <c r="ET24" s="63">
        <v>42</v>
      </c>
      <c r="EU24" s="63">
        <v>23</v>
      </c>
      <c r="EV24" s="63">
        <f t="shared" si="237"/>
        <v>65</v>
      </c>
      <c r="EW24" s="87">
        <f t="shared" si="238"/>
        <v>10.071942446043165</v>
      </c>
      <c r="EX24" s="87">
        <f t="shared" si="137"/>
        <v>7.6411960132890364</v>
      </c>
      <c r="EY24" s="87">
        <f t="shared" si="138"/>
        <v>9.0529247910863511</v>
      </c>
      <c r="EZ24" s="63">
        <f t="shared" si="239"/>
        <v>712</v>
      </c>
      <c r="FA24" s="63">
        <f t="shared" si="239"/>
        <v>435</v>
      </c>
      <c r="FB24" s="63">
        <f t="shared" si="239"/>
        <v>1147</v>
      </c>
      <c r="FC24" s="63">
        <v>33</v>
      </c>
      <c r="FD24" s="63">
        <v>31</v>
      </c>
      <c r="FE24" s="63">
        <f t="shared" si="240"/>
        <v>64</v>
      </c>
      <c r="FF24" s="87">
        <f t="shared" si="241"/>
        <v>4.6348314606741576</v>
      </c>
      <c r="FG24" s="87">
        <f t="shared" si="141"/>
        <v>7.1264367816091951</v>
      </c>
      <c r="FH24" s="87">
        <f t="shared" si="142"/>
        <v>5.5797733217088057</v>
      </c>
    </row>
    <row r="25" spans="1:164" ht="30" customHeight="1">
      <c r="A25" s="123">
        <v>16</v>
      </c>
      <c r="B25" s="122" t="s">
        <v>60</v>
      </c>
      <c r="C25" s="63">
        <v>140818</v>
      </c>
      <c r="D25" s="63">
        <v>131552</v>
      </c>
      <c r="E25" s="63">
        <f t="shared" si="193"/>
        <v>272370</v>
      </c>
      <c r="F25" s="63">
        <v>88793</v>
      </c>
      <c r="G25" s="63">
        <v>95978</v>
      </c>
      <c r="H25" s="63">
        <f t="shared" si="194"/>
        <v>184771</v>
      </c>
      <c r="I25" s="66">
        <v>0</v>
      </c>
      <c r="J25" s="66">
        <v>0</v>
      </c>
      <c r="K25" s="66">
        <f t="shared" si="195"/>
        <v>0</v>
      </c>
      <c r="L25" s="64">
        <f t="shared" si="196"/>
        <v>88793</v>
      </c>
      <c r="M25" s="64">
        <f t="shared" si="40"/>
        <v>95978</v>
      </c>
      <c r="N25" s="64">
        <f t="shared" si="41"/>
        <v>184771</v>
      </c>
      <c r="O25" s="54">
        <f t="shared" si="197"/>
        <v>63.055149199676173</v>
      </c>
      <c r="P25" s="54">
        <f t="shared" si="43"/>
        <v>72.958221843833613</v>
      </c>
      <c r="Q25" s="54">
        <f t="shared" si="44"/>
        <v>67.838234754194659</v>
      </c>
      <c r="R25" s="63">
        <v>32909</v>
      </c>
      <c r="S25" s="63">
        <v>18784</v>
      </c>
      <c r="T25" s="63">
        <f t="shared" si="198"/>
        <v>51693</v>
      </c>
      <c r="U25" s="63">
        <v>16055</v>
      </c>
      <c r="V25" s="63">
        <v>9914</v>
      </c>
      <c r="W25" s="63">
        <f t="shared" si="199"/>
        <v>25969</v>
      </c>
      <c r="X25" s="66">
        <v>0</v>
      </c>
      <c r="Y25" s="66">
        <v>0</v>
      </c>
      <c r="Z25" s="66">
        <f t="shared" si="200"/>
        <v>0</v>
      </c>
      <c r="AA25" s="64">
        <f t="shared" si="201"/>
        <v>16055</v>
      </c>
      <c r="AB25" s="64">
        <f t="shared" si="49"/>
        <v>9914</v>
      </c>
      <c r="AC25" s="64">
        <f t="shared" si="50"/>
        <v>25969</v>
      </c>
      <c r="AD25" s="54">
        <f t="shared" si="202"/>
        <v>48.786046370293839</v>
      </c>
      <c r="AE25" s="54">
        <f t="shared" si="52"/>
        <v>52.778960817717206</v>
      </c>
      <c r="AF25" s="54">
        <f t="shared" si="53"/>
        <v>50.23697599288105</v>
      </c>
      <c r="AG25" s="50">
        <f t="shared" si="203"/>
        <v>173727</v>
      </c>
      <c r="AH25" s="50">
        <f t="shared" si="55"/>
        <v>150336</v>
      </c>
      <c r="AI25" s="50">
        <f t="shared" si="143"/>
        <v>324063</v>
      </c>
      <c r="AJ25" s="50">
        <f t="shared" si="56"/>
        <v>104848</v>
      </c>
      <c r="AK25" s="50">
        <f t="shared" si="57"/>
        <v>105892</v>
      </c>
      <c r="AL25" s="50">
        <f t="shared" si="58"/>
        <v>210740</v>
      </c>
      <c r="AM25" s="52">
        <f t="shared" si="59"/>
        <v>0</v>
      </c>
      <c r="AN25" s="52">
        <f t="shared" si="60"/>
        <v>0</v>
      </c>
      <c r="AO25" s="52">
        <f t="shared" si="61"/>
        <v>0</v>
      </c>
      <c r="AP25" s="50">
        <f t="shared" si="62"/>
        <v>104848</v>
      </c>
      <c r="AQ25" s="50">
        <f t="shared" si="63"/>
        <v>105892</v>
      </c>
      <c r="AR25" s="50">
        <f t="shared" si="64"/>
        <v>210740</v>
      </c>
      <c r="AS25" s="54">
        <f t="shared" si="204"/>
        <v>60.352161725005324</v>
      </c>
      <c r="AT25" s="54">
        <f t="shared" si="66"/>
        <v>70.436888037462751</v>
      </c>
      <c r="AU25" s="54">
        <f t="shared" si="144"/>
        <v>65.030565044451237</v>
      </c>
      <c r="AV25" s="63">
        <v>15684</v>
      </c>
      <c r="AW25" s="63">
        <v>12691</v>
      </c>
      <c r="AX25" s="63">
        <f t="shared" si="205"/>
        <v>28375</v>
      </c>
      <c r="AY25" s="63">
        <v>9355</v>
      </c>
      <c r="AZ25" s="63">
        <v>8658</v>
      </c>
      <c r="BA25" s="63">
        <f t="shared" si="206"/>
        <v>18013</v>
      </c>
      <c r="BB25" s="66">
        <v>0</v>
      </c>
      <c r="BC25" s="66">
        <v>0</v>
      </c>
      <c r="BD25" s="66">
        <f t="shared" si="207"/>
        <v>0</v>
      </c>
      <c r="BE25" s="64">
        <f t="shared" si="208"/>
        <v>9355</v>
      </c>
      <c r="BF25" s="64">
        <f t="shared" si="71"/>
        <v>8658</v>
      </c>
      <c r="BG25" s="64">
        <f t="shared" si="72"/>
        <v>18013</v>
      </c>
      <c r="BH25" s="54">
        <f t="shared" si="209"/>
        <v>59.646773782198416</v>
      </c>
      <c r="BI25" s="54">
        <f t="shared" si="74"/>
        <v>68.221574344023324</v>
      </c>
      <c r="BJ25" s="54">
        <f t="shared" si="75"/>
        <v>63.481938325991194</v>
      </c>
      <c r="BK25" s="63">
        <v>4274</v>
      </c>
      <c r="BL25" s="63">
        <v>2117</v>
      </c>
      <c r="BM25" s="63">
        <f t="shared" si="210"/>
        <v>6391</v>
      </c>
      <c r="BN25" s="63">
        <v>1967</v>
      </c>
      <c r="BO25" s="63">
        <v>1059</v>
      </c>
      <c r="BP25" s="63">
        <f t="shared" si="211"/>
        <v>3026</v>
      </c>
      <c r="BQ25" s="66">
        <v>0</v>
      </c>
      <c r="BR25" s="66">
        <v>0</v>
      </c>
      <c r="BS25" s="66">
        <f t="shared" si="212"/>
        <v>0</v>
      </c>
      <c r="BT25" s="64">
        <f t="shared" si="213"/>
        <v>1967</v>
      </c>
      <c r="BU25" s="64">
        <f t="shared" si="80"/>
        <v>1059</v>
      </c>
      <c r="BV25" s="64">
        <f t="shared" si="81"/>
        <v>3026</v>
      </c>
      <c r="BW25" s="54">
        <f t="shared" si="214"/>
        <v>46.022461394478242</v>
      </c>
      <c r="BX25" s="54">
        <f t="shared" si="83"/>
        <v>50.023618327822398</v>
      </c>
      <c r="BY25" s="54">
        <f t="shared" si="84"/>
        <v>47.347832890001563</v>
      </c>
      <c r="BZ25" s="50">
        <f t="shared" si="215"/>
        <v>19958</v>
      </c>
      <c r="CA25" s="50">
        <f t="shared" si="86"/>
        <v>14808</v>
      </c>
      <c r="CB25" s="50">
        <f t="shared" si="87"/>
        <v>34766</v>
      </c>
      <c r="CC25" s="50">
        <f t="shared" si="88"/>
        <v>11322</v>
      </c>
      <c r="CD25" s="50">
        <f t="shared" si="89"/>
        <v>9717</v>
      </c>
      <c r="CE25" s="50">
        <f t="shared" si="90"/>
        <v>21039</v>
      </c>
      <c r="CF25" s="52">
        <f t="shared" si="91"/>
        <v>0</v>
      </c>
      <c r="CG25" s="52">
        <f t="shared" si="92"/>
        <v>0</v>
      </c>
      <c r="CH25" s="52">
        <f t="shared" si="93"/>
        <v>0</v>
      </c>
      <c r="CI25" s="50">
        <f t="shared" si="94"/>
        <v>11322</v>
      </c>
      <c r="CJ25" s="50">
        <f t="shared" si="95"/>
        <v>9717</v>
      </c>
      <c r="CK25" s="50">
        <f t="shared" si="96"/>
        <v>21039</v>
      </c>
      <c r="CL25" s="54">
        <f t="shared" si="216"/>
        <v>56.729131175468481</v>
      </c>
      <c r="CM25" s="54">
        <f t="shared" si="98"/>
        <v>65.61993517017828</v>
      </c>
      <c r="CN25" s="54">
        <f t="shared" si="99"/>
        <v>60.516021400218598</v>
      </c>
      <c r="CO25" s="63">
        <v>30291</v>
      </c>
      <c r="CP25" s="63">
        <v>31920</v>
      </c>
      <c r="CQ25" s="63">
        <f t="shared" si="217"/>
        <v>62211</v>
      </c>
      <c r="CR25" s="63">
        <v>18820</v>
      </c>
      <c r="CS25" s="63">
        <v>23119</v>
      </c>
      <c r="CT25" s="63">
        <f t="shared" si="218"/>
        <v>41939</v>
      </c>
      <c r="CU25" s="66">
        <v>0</v>
      </c>
      <c r="CV25" s="66">
        <v>0</v>
      </c>
      <c r="CW25" s="66">
        <f t="shared" si="219"/>
        <v>0</v>
      </c>
      <c r="CX25" s="64">
        <f t="shared" si="220"/>
        <v>18820</v>
      </c>
      <c r="CY25" s="64">
        <f t="shared" si="221"/>
        <v>23119</v>
      </c>
      <c r="CZ25" s="50">
        <f t="shared" si="222"/>
        <v>41939</v>
      </c>
      <c r="DA25" s="54">
        <f t="shared" si="223"/>
        <v>62.130665874352118</v>
      </c>
      <c r="DB25" s="54">
        <f t="shared" si="105"/>
        <v>72.427944862155385</v>
      </c>
      <c r="DC25" s="54">
        <f t="shared" si="106"/>
        <v>67.414122904309522</v>
      </c>
      <c r="DD25" s="63">
        <v>9031</v>
      </c>
      <c r="DE25" s="63">
        <v>6397</v>
      </c>
      <c r="DF25" s="63">
        <f t="shared" si="224"/>
        <v>15428</v>
      </c>
      <c r="DG25" s="63">
        <v>4180</v>
      </c>
      <c r="DH25" s="63">
        <v>3253</v>
      </c>
      <c r="DI25" s="63">
        <f t="shared" si="225"/>
        <v>7433</v>
      </c>
      <c r="DJ25" s="66">
        <v>0</v>
      </c>
      <c r="DK25" s="66">
        <v>0</v>
      </c>
      <c r="DL25" s="66">
        <f t="shared" si="226"/>
        <v>0</v>
      </c>
      <c r="DM25" s="64">
        <f t="shared" si="227"/>
        <v>4180</v>
      </c>
      <c r="DN25" s="64">
        <f t="shared" si="111"/>
        <v>3253</v>
      </c>
      <c r="DO25" s="64">
        <f t="shared" si="112"/>
        <v>7433</v>
      </c>
      <c r="DP25" s="54">
        <f t="shared" si="228"/>
        <v>46.285018270401949</v>
      </c>
      <c r="DQ25" s="54">
        <f t="shared" si="114"/>
        <v>50.851961857120521</v>
      </c>
      <c r="DR25" s="54">
        <f t="shared" si="115"/>
        <v>48.178636245786883</v>
      </c>
      <c r="DS25" s="50">
        <f t="shared" si="229"/>
        <v>39322</v>
      </c>
      <c r="DT25" s="50">
        <f t="shared" si="117"/>
        <v>38317</v>
      </c>
      <c r="DU25" s="50">
        <f t="shared" si="118"/>
        <v>77639</v>
      </c>
      <c r="DV25" s="50">
        <f t="shared" si="119"/>
        <v>23000</v>
      </c>
      <c r="DW25" s="50">
        <f t="shared" si="120"/>
        <v>26372</v>
      </c>
      <c r="DX25" s="50">
        <f t="shared" si="121"/>
        <v>49372</v>
      </c>
      <c r="DY25" s="52">
        <f t="shared" si="122"/>
        <v>0</v>
      </c>
      <c r="DZ25" s="52">
        <f t="shared" si="123"/>
        <v>0</v>
      </c>
      <c r="EA25" s="52">
        <f t="shared" si="124"/>
        <v>0</v>
      </c>
      <c r="EB25" s="50">
        <f t="shared" si="125"/>
        <v>23000</v>
      </c>
      <c r="EC25" s="50">
        <f t="shared" si="126"/>
        <v>26372</v>
      </c>
      <c r="ED25" s="50">
        <f t="shared" si="127"/>
        <v>49372</v>
      </c>
      <c r="EE25" s="54">
        <f t="shared" si="230"/>
        <v>58.491429733991154</v>
      </c>
      <c r="EF25" s="54">
        <f t="shared" si="129"/>
        <v>68.825847535036672</v>
      </c>
      <c r="EG25" s="54">
        <f t="shared" si="130"/>
        <v>63.591751568155175</v>
      </c>
      <c r="EH25" s="65">
        <f t="shared" si="231"/>
        <v>104848</v>
      </c>
      <c r="EI25" s="65">
        <f t="shared" si="232"/>
        <v>105892</v>
      </c>
      <c r="EJ25" s="65">
        <f t="shared" si="233"/>
        <v>210740</v>
      </c>
      <c r="EK25" s="63">
        <v>14637</v>
      </c>
      <c r="EL25" s="63">
        <v>16084</v>
      </c>
      <c r="EM25" s="63">
        <f t="shared" si="234"/>
        <v>30721</v>
      </c>
      <c r="EN25" s="54">
        <f t="shared" si="235"/>
        <v>13.960209064550588</v>
      </c>
      <c r="EO25" s="54">
        <f t="shared" si="133"/>
        <v>15.189060552260795</v>
      </c>
      <c r="EP25" s="54">
        <f t="shared" si="134"/>
        <v>14.577678656163995</v>
      </c>
      <c r="EQ25" s="50">
        <f t="shared" si="236"/>
        <v>11322</v>
      </c>
      <c r="ER25" s="50">
        <f t="shared" si="236"/>
        <v>9717</v>
      </c>
      <c r="ES25" s="50">
        <f>CK25</f>
        <v>21039</v>
      </c>
      <c r="ET25" s="63">
        <v>1145</v>
      </c>
      <c r="EU25" s="63">
        <v>1066</v>
      </c>
      <c r="EV25" s="63">
        <f t="shared" si="237"/>
        <v>2211</v>
      </c>
      <c r="EW25" s="54">
        <f t="shared" si="238"/>
        <v>10.113054230701289</v>
      </c>
      <c r="EX25" s="54">
        <f t="shared" si="137"/>
        <v>10.970464135021098</v>
      </c>
      <c r="EY25" s="54">
        <f t="shared" si="138"/>
        <v>10.509054612861828</v>
      </c>
      <c r="EZ25" s="50">
        <f t="shared" si="239"/>
        <v>23000</v>
      </c>
      <c r="FA25" s="50">
        <f t="shared" si="239"/>
        <v>26372</v>
      </c>
      <c r="FB25" s="50">
        <f t="shared" si="239"/>
        <v>49372</v>
      </c>
      <c r="FC25" s="63">
        <v>1645</v>
      </c>
      <c r="FD25" s="63">
        <v>3226</v>
      </c>
      <c r="FE25" s="63">
        <f t="shared" si="240"/>
        <v>4871</v>
      </c>
      <c r="FF25" s="54">
        <f t="shared" si="241"/>
        <v>7.1521739130434785</v>
      </c>
      <c r="FG25" s="54">
        <f t="shared" si="141"/>
        <v>12.232671014712574</v>
      </c>
      <c r="FH25" s="54">
        <f t="shared" si="142"/>
        <v>9.8659159037511142</v>
      </c>
    </row>
    <row r="26" spans="1:164" ht="30" customHeight="1">
      <c r="A26" s="123">
        <v>17</v>
      </c>
      <c r="B26" s="122" t="s">
        <v>61</v>
      </c>
      <c r="C26" s="63">
        <v>254794</v>
      </c>
      <c r="D26" s="63">
        <v>288599</v>
      </c>
      <c r="E26" s="63">
        <f t="shared" si="193"/>
        <v>543393</v>
      </c>
      <c r="F26" s="63">
        <v>136659</v>
      </c>
      <c r="G26" s="63">
        <v>189113</v>
      </c>
      <c r="H26" s="63">
        <f t="shared" si="194"/>
        <v>325772</v>
      </c>
      <c r="I26" s="63">
        <v>24505</v>
      </c>
      <c r="J26" s="63">
        <v>24163</v>
      </c>
      <c r="K26" s="63">
        <f t="shared" si="195"/>
        <v>48668</v>
      </c>
      <c r="L26" s="64">
        <f t="shared" si="196"/>
        <v>161164</v>
      </c>
      <c r="M26" s="64">
        <f t="shared" si="40"/>
        <v>213276</v>
      </c>
      <c r="N26" s="64">
        <f t="shared" si="41"/>
        <v>374440</v>
      </c>
      <c r="O26" s="54">
        <f t="shared" si="197"/>
        <v>63.252666860287135</v>
      </c>
      <c r="P26" s="54">
        <f t="shared" si="43"/>
        <v>73.900463965571603</v>
      </c>
      <c r="Q26" s="54">
        <f t="shared" si="44"/>
        <v>68.907770250996975</v>
      </c>
      <c r="R26" s="63">
        <v>90348</v>
      </c>
      <c r="S26" s="63">
        <v>45273</v>
      </c>
      <c r="T26" s="63">
        <f t="shared" si="198"/>
        <v>135621</v>
      </c>
      <c r="U26" s="63">
        <v>17930</v>
      </c>
      <c r="V26" s="63">
        <v>12318</v>
      </c>
      <c r="W26" s="63">
        <f t="shared" si="199"/>
        <v>30248</v>
      </c>
      <c r="X26" s="63">
        <v>10939</v>
      </c>
      <c r="Y26" s="63">
        <v>6885</v>
      </c>
      <c r="Z26" s="63">
        <f t="shared" si="200"/>
        <v>17824</v>
      </c>
      <c r="AA26" s="64">
        <f t="shared" si="201"/>
        <v>28869</v>
      </c>
      <c r="AB26" s="64">
        <f t="shared" si="49"/>
        <v>19203</v>
      </c>
      <c r="AC26" s="64">
        <f t="shared" si="50"/>
        <v>48072</v>
      </c>
      <c r="AD26" s="54">
        <f t="shared" si="202"/>
        <v>31.953114623455971</v>
      </c>
      <c r="AE26" s="54">
        <f t="shared" si="52"/>
        <v>42.41600954211119</v>
      </c>
      <c r="AF26" s="54">
        <f t="shared" si="53"/>
        <v>35.445838033932795</v>
      </c>
      <c r="AG26" s="50">
        <f t="shared" si="203"/>
        <v>345142</v>
      </c>
      <c r="AH26" s="50">
        <f t="shared" si="55"/>
        <v>333872</v>
      </c>
      <c r="AI26" s="50">
        <f t="shared" si="143"/>
        <v>679014</v>
      </c>
      <c r="AJ26" s="50">
        <f t="shared" si="56"/>
        <v>154589</v>
      </c>
      <c r="AK26" s="50">
        <f t="shared" si="57"/>
        <v>201431</v>
      </c>
      <c r="AL26" s="50">
        <f t="shared" si="58"/>
        <v>356020</v>
      </c>
      <c r="AM26" s="50">
        <f t="shared" si="59"/>
        <v>35444</v>
      </c>
      <c r="AN26" s="50">
        <f t="shared" si="60"/>
        <v>31048</v>
      </c>
      <c r="AO26" s="50">
        <f t="shared" si="61"/>
        <v>66492</v>
      </c>
      <c r="AP26" s="50">
        <f t="shared" si="62"/>
        <v>190033</v>
      </c>
      <c r="AQ26" s="50">
        <f t="shared" si="63"/>
        <v>232479</v>
      </c>
      <c r="AR26" s="50">
        <f t="shared" si="64"/>
        <v>422512</v>
      </c>
      <c r="AS26" s="54">
        <f t="shared" si="204"/>
        <v>55.059366869288581</v>
      </c>
      <c r="AT26" s="54">
        <f t="shared" si="66"/>
        <v>69.631176019552399</v>
      </c>
      <c r="AU26" s="54">
        <f t="shared" si="144"/>
        <v>62.2243429443281</v>
      </c>
      <c r="AV26" s="63">
        <v>43225</v>
      </c>
      <c r="AW26" s="63">
        <v>46984</v>
      </c>
      <c r="AX26" s="63">
        <f t="shared" si="205"/>
        <v>90209</v>
      </c>
      <c r="AY26" s="63">
        <v>18467</v>
      </c>
      <c r="AZ26" s="63">
        <v>24918</v>
      </c>
      <c r="BA26" s="63">
        <f t="shared" si="206"/>
        <v>43385</v>
      </c>
      <c r="BB26" s="63">
        <v>4446</v>
      </c>
      <c r="BC26" s="63">
        <v>4466</v>
      </c>
      <c r="BD26" s="63">
        <f t="shared" si="207"/>
        <v>8912</v>
      </c>
      <c r="BE26" s="64">
        <f t="shared" si="208"/>
        <v>22913</v>
      </c>
      <c r="BF26" s="64">
        <f t="shared" si="71"/>
        <v>29384</v>
      </c>
      <c r="BG26" s="64">
        <f t="shared" si="72"/>
        <v>52297</v>
      </c>
      <c r="BH26" s="54">
        <f t="shared" si="209"/>
        <v>53.008675534991326</v>
      </c>
      <c r="BI26" s="54">
        <f t="shared" si="74"/>
        <v>62.540439298484593</v>
      </c>
      <c r="BJ26" s="54">
        <f t="shared" si="75"/>
        <v>57.973151237681385</v>
      </c>
      <c r="BK26" s="63">
        <v>20553</v>
      </c>
      <c r="BL26" s="63">
        <v>10843</v>
      </c>
      <c r="BM26" s="63">
        <f t="shared" si="210"/>
        <v>31396</v>
      </c>
      <c r="BN26" s="63">
        <v>3505</v>
      </c>
      <c r="BO26" s="63">
        <v>2427</v>
      </c>
      <c r="BP26" s="63">
        <f t="shared" si="211"/>
        <v>5932</v>
      </c>
      <c r="BQ26" s="63">
        <v>2473</v>
      </c>
      <c r="BR26" s="63">
        <v>1700</v>
      </c>
      <c r="BS26" s="63">
        <f t="shared" si="212"/>
        <v>4173</v>
      </c>
      <c r="BT26" s="64">
        <f t="shared" si="213"/>
        <v>5978</v>
      </c>
      <c r="BU26" s="64">
        <f t="shared" si="80"/>
        <v>4127</v>
      </c>
      <c r="BV26" s="64">
        <f t="shared" si="81"/>
        <v>10105</v>
      </c>
      <c r="BW26" s="54">
        <f t="shared" si="214"/>
        <v>29.085778231888288</v>
      </c>
      <c r="BX26" s="54">
        <f t="shared" si="83"/>
        <v>38.06142211565065</v>
      </c>
      <c r="BY26" s="54">
        <f t="shared" si="84"/>
        <v>32.185628742514972</v>
      </c>
      <c r="BZ26" s="50">
        <f t="shared" si="215"/>
        <v>63778</v>
      </c>
      <c r="CA26" s="50">
        <f t="shared" si="86"/>
        <v>57827</v>
      </c>
      <c r="CB26" s="50">
        <f t="shared" si="87"/>
        <v>121605</v>
      </c>
      <c r="CC26" s="50">
        <f t="shared" si="88"/>
        <v>21972</v>
      </c>
      <c r="CD26" s="50">
        <f t="shared" si="89"/>
        <v>27345</v>
      </c>
      <c r="CE26" s="50">
        <f t="shared" si="90"/>
        <v>49317</v>
      </c>
      <c r="CF26" s="50">
        <f t="shared" si="91"/>
        <v>6919</v>
      </c>
      <c r="CG26" s="50">
        <f t="shared" si="92"/>
        <v>6166</v>
      </c>
      <c r="CH26" s="50">
        <f t="shared" si="93"/>
        <v>13085</v>
      </c>
      <c r="CI26" s="50">
        <f t="shared" si="94"/>
        <v>28891</v>
      </c>
      <c r="CJ26" s="50">
        <f t="shared" si="95"/>
        <v>33511</v>
      </c>
      <c r="CK26" s="50">
        <f t="shared" si="96"/>
        <v>62402</v>
      </c>
      <c r="CL26" s="54">
        <f t="shared" si="216"/>
        <v>45.29931951456615</v>
      </c>
      <c r="CM26" s="54">
        <f t="shared" si="98"/>
        <v>57.950438376536916</v>
      </c>
      <c r="CN26" s="54">
        <f t="shared" si="99"/>
        <v>51.315324205419188</v>
      </c>
      <c r="CO26" s="63">
        <v>15803</v>
      </c>
      <c r="CP26" s="63">
        <v>16497</v>
      </c>
      <c r="CQ26" s="63">
        <f t="shared" si="217"/>
        <v>32300</v>
      </c>
      <c r="CR26" s="63">
        <v>6811</v>
      </c>
      <c r="CS26" s="63">
        <v>9244</v>
      </c>
      <c r="CT26" s="63">
        <f t="shared" si="218"/>
        <v>16055</v>
      </c>
      <c r="CU26" s="63">
        <v>1365</v>
      </c>
      <c r="CV26" s="63">
        <v>1444</v>
      </c>
      <c r="CW26" s="63">
        <f t="shared" si="219"/>
        <v>2809</v>
      </c>
      <c r="CX26" s="64">
        <f t="shared" si="220"/>
        <v>8176</v>
      </c>
      <c r="CY26" s="64">
        <f t="shared" si="221"/>
        <v>10688</v>
      </c>
      <c r="CZ26" s="50">
        <f t="shared" si="222"/>
        <v>18864</v>
      </c>
      <c r="DA26" s="54">
        <f t="shared" si="223"/>
        <v>51.737011959754476</v>
      </c>
      <c r="DB26" s="54">
        <f t="shared" si="105"/>
        <v>64.787537127962651</v>
      </c>
      <c r="DC26" s="54">
        <f t="shared" si="106"/>
        <v>58.402476780185765</v>
      </c>
      <c r="DD26" s="63">
        <v>6476</v>
      </c>
      <c r="DE26" s="63">
        <v>2956</v>
      </c>
      <c r="DF26" s="63">
        <f t="shared" si="224"/>
        <v>9432</v>
      </c>
      <c r="DG26" s="63">
        <v>1254</v>
      </c>
      <c r="DH26" s="63">
        <v>727</v>
      </c>
      <c r="DI26" s="63">
        <f t="shared" si="225"/>
        <v>1981</v>
      </c>
      <c r="DJ26" s="63">
        <v>747</v>
      </c>
      <c r="DK26" s="63">
        <v>447</v>
      </c>
      <c r="DL26" s="63">
        <f t="shared" si="226"/>
        <v>1194</v>
      </c>
      <c r="DM26" s="64">
        <f t="shared" si="227"/>
        <v>2001</v>
      </c>
      <c r="DN26" s="64">
        <f t="shared" si="111"/>
        <v>1174</v>
      </c>
      <c r="DO26" s="64">
        <f t="shared" si="112"/>
        <v>3175</v>
      </c>
      <c r="DP26" s="54">
        <f t="shared" si="228"/>
        <v>30.89870290302656</v>
      </c>
      <c r="DQ26" s="54">
        <f t="shared" si="114"/>
        <v>39.715832205683355</v>
      </c>
      <c r="DR26" s="54">
        <f t="shared" si="115"/>
        <v>33.662001696352839</v>
      </c>
      <c r="DS26" s="50">
        <f t="shared" si="229"/>
        <v>22279</v>
      </c>
      <c r="DT26" s="50">
        <f t="shared" si="117"/>
        <v>19453</v>
      </c>
      <c r="DU26" s="50">
        <f t="shared" si="118"/>
        <v>41732</v>
      </c>
      <c r="DV26" s="50">
        <f t="shared" si="119"/>
        <v>8065</v>
      </c>
      <c r="DW26" s="50">
        <f t="shared" si="120"/>
        <v>9971</v>
      </c>
      <c r="DX26" s="50">
        <f t="shared" si="121"/>
        <v>18036</v>
      </c>
      <c r="DY26" s="50">
        <f t="shared" si="122"/>
        <v>2112</v>
      </c>
      <c r="DZ26" s="50">
        <f t="shared" si="123"/>
        <v>1891</v>
      </c>
      <c r="EA26" s="50">
        <f t="shared" si="124"/>
        <v>4003</v>
      </c>
      <c r="EB26" s="50">
        <f t="shared" si="125"/>
        <v>10177</v>
      </c>
      <c r="EC26" s="50">
        <f t="shared" si="126"/>
        <v>11862</v>
      </c>
      <c r="ED26" s="50">
        <f t="shared" si="127"/>
        <v>22039</v>
      </c>
      <c r="EE26" s="54">
        <f t="shared" si="230"/>
        <v>45.679788141298985</v>
      </c>
      <c r="EF26" s="54">
        <f t="shared" si="129"/>
        <v>60.977741222433558</v>
      </c>
      <c r="EG26" s="54">
        <f t="shared" si="130"/>
        <v>52.810792677082333</v>
      </c>
      <c r="EH26" s="65">
        <f t="shared" si="231"/>
        <v>190033</v>
      </c>
      <c r="EI26" s="65">
        <f t="shared" si="232"/>
        <v>232479</v>
      </c>
      <c r="EJ26" s="65">
        <f t="shared" si="233"/>
        <v>422512</v>
      </c>
      <c r="EK26" s="63">
        <f>96556+5010</f>
        <v>101566</v>
      </c>
      <c r="EL26" s="63">
        <f>141646+6055</f>
        <v>147701</v>
      </c>
      <c r="EM26" s="63">
        <f t="shared" si="234"/>
        <v>249267</v>
      </c>
      <c r="EN26" s="54">
        <f t="shared" si="235"/>
        <v>53.446506659369689</v>
      </c>
      <c r="EO26" s="54">
        <f t="shared" si="133"/>
        <v>63.533050297016068</v>
      </c>
      <c r="EP26" s="54">
        <f t="shared" si="134"/>
        <v>58.996430870602488</v>
      </c>
      <c r="EQ26" s="50">
        <f t="shared" si="236"/>
        <v>28891</v>
      </c>
      <c r="ER26" s="50">
        <f t="shared" si="236"/>
        <v>33511</v>
      </c>
      <c r="ES26" s="50">
        <f>CK26</f>
        <v>62402</v>
      </c>
      <c r="ET26" s="63">
        <f>11548+863</f>
        <v>12411</v>
      </c>
      <c r="EU26" s="63">
        <f>15851+904</f>
        <v>16755</v>
      </c>
      <c r="EV26" s="63">
        <f t="shared" si="237"/>
        <v>29166</v>
      </c>
      <c r="EW26" s="54">
        <f t="shared" si="238"/>
        <v>42.9580146066249</v>
      </c>
      <c r="EX26" s="54">
        <f t="shared" si="137"/>
        <v>49.998507952612577</v>
      </c>
      <c r="EY26" s="54">
        <f t="shared" si="138"/>
        <v>46.738886574148268</v>
      </c>
      <c r="EZ26" s="50">
        <f t="shared" si="239"/>
        <v>10177</v>
      </c>
      <c r="FA26" s="50">
        <f t="shared" si="239"/>
        <v>11862</v>
      </c>
      <c r="FB26" s="50">
        <f t="shared" si="239"/>
        <v>22039</v>
      </c>
      <c r="FC26" s="63">
        <f>4374+247</f>
        <v>4621</v>
      </c>
      <c r="FD26" s="63">
        <f>6145+332</f>
        <v>6477</v>
      </c>
      <c r="FE26" s="63">
        <f t="shared" si="240"/>
        <v>11098</v>
      </c>
      <c r="FF26" s="54">
        <f t="shared" si="241"/>
        <v>45.406308342340573</v>
      </c>
      <c r="FG26" s="54">
        <f t="shared" si="141"/>
        <v>54.602933737986845</v>
      </c>
      <c r="FH26" s="54">
        <f t="shared" si="142"/>
        <v>50.356186759834841</v>
      </c>
    </row>
    <row r="27" spans="1:164" ht="30" customHeight="1">
      <c r="A27" s="123">
        <v>18</v>
      </c>
      <c r="B27" s="122" t="s">
        <v>62</v>
      </c>
      <c r="C27" s="63">
        <v>171835</v>
      </c>
      <c r="D27" s="63">
        <v>196169</v>
      </c>
      <c r="E27" s="63">
        <f t="shared" si="193"/>
        <v>368004</v>
      </c>
      <c r="F27" s="63">
        <v>130527</v>
      </c>
      <c r="G27" s="63">
        <v>176469</v>
      </c>
      <c r="H27" s="63">
        <f t="shared" si="194"/>
        <v>306996</v>
      </c>
      <c r="I27" s="63">
        <v>6453</v>
      </c>
      <c r="J27" s="63">
        <v>3176</v>
      </c>
      <c r="K27" s="63">
        <f t="shared" si="195"/>
        <v>9629</v>
      </c>
      <c r="L27" s="64">
        <f t="shared" si="196"/>
        <v>136980</v>
      </c>
      <c r="M27" s="64">
        <f t="shared" si="40"/>
        <v>179645</v>
      </c>
      <c r="N27" s="64">
        <f t="shared" si="41"/>
        <v>316625</v>
      </c>
      <c r="O27" s="54">
        <f t="shared" si="197"/>
        <v>79.716006634271253</v>
      </c>
      <c r="P27" s="54">
        <f t="shared" si="43"/>
        <v>91.576650745020871</v>
      </c>
      <c r="Q27" s="54">
        <f t="shared" si="44"/>
        <v>86.038466973185081</v>
      </c>
      <c r="R27" s="63">
        <v>42784</v>
      </c>
      <c r="S27" s="63">
        <v>26782</v>
      </c>
      <c r="T27" s="63">
        <f t="shared" si="198"/>
        <v>69566</v>
      </c>
      <c r="U27" s="63">
        <v>9683</v>
      </c>
      <c r="V27" s="63">
        <v>12538</v>
      </c>
      <c r="W27" s="63">
        <f t="shared" si="199"/>
        <v>22221</v>
      </c>
      <c r="X27" s="63">
        <v>2185</v>
      </c>
      <c r="Y27" s="63">
        <v>2028</v>
      </c>
      <c r="Z27" s="63">
        <f t="shared" si="200"/>
        <v>4213</v>
      </c>
      <c r="AA27" s="64">
        <f t="shared" si="201"/>
        <v>11868</v>
      </c>
      <c r="AB27" s="64">
        <f t="shared" si="49"/>
        <v>14566</v>
      </c>
      <c r="AC27" s="64">
        <f t="shared" si="50"/>
        <v>26434</v>
      </c>
      <c r="AD27" s="54">
        <f t="shared" si="202"/>
        <v>27.739341810022438</v>
      </c>
      <c r="AE27" s="54">
        <f t="shared" si="52"/>
        <v>54.387275035471582</v>
      </c>
      <c r="AF27" s="54">
        <f t="shared" si="53"/>
        <v>37.998447517465429</v>
      </c>
      <c r="AG27" s="50">
        <f t="shared" si="203"/>
        <v>214619</v>
      </c>
      <c r="AH27" s="50">
        <f t="shared" si="55"/>
        <v>222951</v>
      </c>
      <c r="AI27" s="50">
        <f t="shared" si="143"/>
        <v>437570</v>
      </c>
      <c r="AJ27" s="50">
        <f t="shared" si="56"/>
        <v>140210</v>
      </c>
      <c r="AK27" s="50">
        <f t="shared" si="57"/>
        <v>189007</v>
      </c>
      <c r="AL27" s="50">
        <f t="shared" si="58"/>
        <v>329217</v>
      </c>
      <c r="AM27" s="50">
        <f t="shared" si="59"/>
        <v>8638</v>
      </c>
      <c r="AN27" s="50">
        <f t="shared" si="60"/>
        <v>5204</v>
      </c>
      <c r="AO27" s="50">
        <f t="shared" si="61"/>
        <v>13842</v>
      </c>
      <c r="AP27" s="50">
        <f t="shared" si="62"/>
        <v>148848</v>
      </c>
      <c r="AQ27" s="50">
        <f t="shared" si="63"/>
        <v>194211</v>
      </c>
      <c r="AR27" s="50">
        <f t="shared" si="64"/>
        <v>343059</v>
      </c>
      <c r="AS27" s="54">
        <f t="shared" si="204"/>
        <v>69.354530586760717</v>
      </c>
      <c r="AT27" s="54">
        <f t="shared" si="66"/>
        <v>87.109275132203933</v>
      </c>
      <c r="AU27" s="54">
        <f t="shared" si="144"/>
        <v>78.400941563635527</v>
      </c>
      <c r="AV27" s="63">
        <v>18713</v>
      </c>
      <c r="AW27" s="63">
        <v>21208</v>
      </c>
      <c r="AX27" s="63">
        <f t="shared" si="205"/>
        <v>39921</v>
      </c>
      <c r="AY27" s="63">
        <v>9971</v>
      </c>
      <c r="AZ27" s="63">
        <v>15692</v>
      </c>
      <c r="BA27" s="63">
        <f t="shared" si="206"/>
        <v>25663</v>
      </c>
      <c r="BB27" s="63">
        <v>905</v>
      </c>
      <c r="BC27" s="63">
        <v>758</v>
      </c>
      <c r="BD27" s="63">
        <f t="shared" si="207"/>
        <v>1663</v>
      </c>
      <c r="BE27" s="64">
        <f t="shared" si="208"/>
        <v>10876</v>
      </c>
      <c r="BF27" s="64">
        <f t="shared" si="71"/>
        <v>16450</v>
      </c>
      <c r="BG27" s="64">
        <f t="shared" si="72"/>
        <v>27326</v>
      </c>
      <c r="BH27" s="54">
        <f t="shared" si="209"/>
        <v>58.120023513065789</v>
      </c>
      <c r="BI27" s="54">
        <f t="shared" si="74"/>
        <v>77.56506978498679</v>
      </c>
      <c r="BJ27" s="54">
        <f t="shared" si="75"/>
        <v>68.450189123518939</v>
      </c>
      <c r="BK27" s="63">
        <v>1150</v>
      </c>
      <c r="BL27" s="63">
        <v>854</v>
      </c>
      <c r="BM27" s="63">
        <f t="shared" si="210"/>
        <v>2004</v>
      </c>
      <c r="BN27" s="63">
        <v>85</v>
      </c>
      <c r="BO27" s="63">
        <v>148</v>
      </c>
      <c r="BP27" s="63">
        <f t="shared" si="211"/>
        <v>233</v>
      </c>
      <c r="BQ27" s="63">
        <v>24</v>
      </c>
      <c r="BR27" s="63">
        <v>52</v>
      </c>
      <c r="BS27" s="63">
        <f t="shared" si="212"/>
        <v>76</v>
      </c>
      <c r="BT27" s="64">
        <f t="shared" si="213"/>
        <v>109</v>
      </c>
      <c r="BU27" s="64">
        <f t="shared" si="80"/>
        <v>200</v>
      </c>
      <c r="BV27" s="64">
        <f t="shared" si="81"/>
        <v>309</v>
      </c>
      <c r="BW27" s="54">
        <f t="shared" si="214"/>
        <v>9.4782608695652186</v>
      </c>
      <c r="BX27" s="54">
        <f t="shared" si="83"/>
        <v>23.419203747072601</v>
      </c>
      <c r="BY27" s="54">
        <f t="shared" si="84"/>
        <v>15.419161676646706</v>
      </c>
      <c r="BZ27" s="50">
        <f t="shared" si="215"/>
        <v>19863</v>
      </c>
      <c r="CA27" s="50">
        <f t="shared" si="86"/>
        <v>22062</v>
      </c>
      <c r="CB27" s="50">
        <f t="shared" si="87"/>
        <v>41925</v>
      </c>
      <c r="CC27" s="50">
        <f t="shared" si="88"/>
        <v>10056</v>
      </c>
      <c r="CD27" s="50">
        <f t="shared" si="89"/>
        <v>15840</v>
      </c>
      <c r="CE27" s="50">
        <f t="shared" si="90"/>
        <v>25896</v>
      </c>
      <c r="CF27" s="50">
        <f t="shared" si="91"/>
        <v>929</v>
      </c>
      <c r="CG27" s="50">
        <f t="shared" si="92"/>
        <v>810</v>
      </c>
      <c r="CH27" s="50">
        <f t="shared" si="93"/>
        <v>1739</v>
      </c>
      <c r="CI27" s="50">
        <f t="shared" si="94"/>
        <v>10985</v>
      </c>
      <c r="CJ27" s="50">
        <f t="shared" si="95"/>
        <v>16650</v>
      </c>
      <c r="CK27" s="50">
        <f t="shared" si="96"/>
        <v>27635</v>
      </c>
      <c r="CL27" s="54">
        <f t="shared" si="216"/>
        <v>55.303831244021552</v>
      </c>
      <c r="CM27" s="54">
        <f t="shared" si="98"/>
        <v>75.469132444927936</v>
      </c>
      <c r="CN27" s="54">
        <f t="shared" si="99"/>
        <v>65.915324985092425</v>
      </c>
      <c r="CO27" s="63">
        <v>2548</v>
      </c>
      <c r="CP27" s="63">
        <v>3175</v>
      </c>
      <c r="CQ27" s="63">
        <f t="shared" si="217"/>
        <v>5723</v>
      </c>
      <c r="CR27" s="63">
        <v>1443</v>
      </c>
      <c r="CS27" s="63">
        <v>2213</v>
      </c>
      <c r="CT27" s="63">
        <f t="shared" si="218"/>
        <v>3656</v>
      </c>
      <c r="CU27" s="63">
        <v>85</v>
      </c>
      <c r="CV27" s="63">
        <v>126</v>
      </c>
      <c r="CW27" s="63">
        <f t="shared" si="219"/>
        <v>211</v>
      </c>
      <c r="CX27" s="64">
        <f t="shared" si="220"/>
        <v>1528</v>
      </c>
      <c r="CY27" s="64">
        <f t="shared" si="221"/>
        <v>2339</v>
      </c>
      <c r="CZ27" s="50">
        <f t="shared" si="222"/>
        <v>3867</v>
      </c>
      <c r="DA27" s="54">
        <f t="shared" si="223"/>
        <v>59.968602825745684</v>
      </c>
      <c r="DB27" s="54">
        <f t="shared" si="105"/>
        <v>73.669291338582681</v>
      </c>
      <c r="DC27" s="54">
        <f t="shared" si="106"/>
        <v>67.569456578717464</v>
      </c>
      <c r="DD27" s="63">
        <v>158</v>
      </c>
      <c r="DE27" s="63">
        <v>122</v>
      </c>
      <c r="DF27" s="63">
        <f t="shared" si="224"/>
        <v>280</v>
      </c>
      <c r="DG27" s="63">
        <v>38</v>
      </c>
      <c r="DH27" s="63">
        <v>25</v>
      </c>
      <c r="DI27" s="63">
        <f t="shared" si="225"/>
        <v>63</v>
      </c>
      <c r="DJ27" s="63">
        <v>5</v>
      </c>
      <c r="DK27" s="63">
        <v>2</v>
      </c>
      <c r="DL27" s="63">
        <f t="shared" si="226"/>
        <v>7</v>
      </c>
      <c r="DM27" s="64">
        <f t="shared" si="227"/>
        <v>43</v>
      </c>
      <c r="DN27" s="64">
        <f t="shared" si="111"/>
        <v>27</v>
      </c>
      <c r="DO27" s="64">
        <f t="shared" si="112"/>
        <v>70</v>
      </c>
      <c r="DP27" s="54">
        <f t="shared" si="228"/>
        <v>27.215189873417721</v>
      </c>
      <c r="DQ27" s="54">
        <f t="shared" si="114"/>
        <v>22.131147540983605</v>
      </c>
      <c r="DR27" s="54">
        <f t="shared" si="115"/>
        <v>25</v>
      </c>
      <c r="DS27" s="50">
        <f t="shared" si="229"/>
        <v>2706</v>
      </c>
      <c r="DT27" s="50">
        <f t="shared" si="117"/>
        <v>3297</v>
      </c>
      <c r="DU27" s="50">
        <f t="shared" si="118"/>
        <v>6003</v>
      </c>
      <c r="DV27" s="50">
        <f t="shared" si="119"/>
        <v>1481</v>
      </c>
      <c r="DW27" s="50">
        <f t="shared" si="120"/>
        <v>2238</v>
      </c>
      <c r="DX27" s="50">
        <f t="shared" si="121"/>
        <v>3719</v>
      </c>
      <c r="DY27" s="50">
        <f t="shared" si="122"/>
        <v>90</v>
      </c>
      <c r="DZ27" s="50">
        <f t="shared" si="123"/>
        <v>128</v>
      </c>
      <c r="EA27" s="50">
        <f t="shared" si="124"/>
        <v>218</v>
      </c>
      <c r="EB27" s="50">
        <f t="shared" si="125"/>
        <v>1571</v>
      </c>
      <c r="EC27" s="50">
        <f t="shared" si="126"/>
        <v>2366</v>
      </c>
      <c r="ED27" s="50">
        <f t="shared" si="127"/>
        <v>3937</v>
      </c>
      <c r="EE27" s="54">
        <f t="shared" si="230"/>
        <v>58.056171470805616</v>
      </c>
      <c r="EF27" s="54">
        <f t="shared" si="129"/>
        <v>71.762208067940549</v>
      </c>
      <c r="EG27" s="54">
        <f t="shared" si="130"/>
        <v>65.583874729302011</v>
      </c>
      <c r="EH27" s="65">
        <f t="shared" si="231"/>
        <v>148848</v>
      </c>
      <c r="EI27" s="65">
        <f t="shared" si="232"/>
        <v>194211</v>
      </c>
      <c r="EJ27" s="65">
        <f t="shared" si="233"/>
        <v>343059</v>
      </c>
      <c r="EK27" s="63">
        <v>100778</v>
      </c>
      <c r="EL27" s="63">
        <v>170249</v>
      </c>
      <c r="EM27" s="63">
        <f t="shared" si="234"/>
        <v>271027</v>
      </c>
      <c r="EN27" s="54">
        <f t="shared" si="235"/>
        <v>67.705310115016658</v>
      </c>
      <c r="EO27" s="54">
        <f t="shared" si="133"/>
        <v>87.661872911421085</v>
      </c>
      <c r="EP27" s="54">
        <f t="shared" si="134"/>
        <v>79.003028633558657</v>
      </c>
      <c r="EQ27" s="65">
        <f t="shared" ref="EQ27" si="242">CI27</f>
        <v>10985</v>
      </c>
      <c r="ER27" s="65">
        <f t="shared" ref="ER27" si="243">CJ27</f>
        <v>16650</v>
      </c>
      <c r="ES27" s="65">
        <f t="shared" ref="ES27" si="244">CK27</f>
        <v>27635</v>
      </c>
      <c r="ET27" s="63">
        <v>5661</v>
      </c>
      <c r="EU27" s="63">
        <v>12882</v>
      </c>
      <c r="EV27" s="63">
        <f t="shared" si="237"/>
        <v>18543</v>
      </c>
      <c r="EW27" s="54">
        <f t="shared" si="238"/>
        <v>51.533909877105145</v>
      </c>
      <c r="EX27" s="54">
        <f t="shared" si="137"/>
        <v>77.369369369369366</v>
      </c>
      <c r="EY27" s="54">
        <f t="shared" si="138"/>
        <v>67.099692419033829</v>
      </c>
      <c r="EZ27" s="65">
        <f t="shared" ref="EZ27" si="245">EB27</f>
        <v>1571</v>
      </c>
      <c r="FA27" s="65">
        <f t="shared" ref="FA27" si="246">EC27</f>
        <v>2366</v>
      </c>
      <c r="FB27" s="65">
        <f t="shared" ref="FB27" si="247">ED27</f>
        <v>3937</v>
      </c>
      <c r="FC27" s="63">
        <v>800</v>
      </c>
      <c r="FD27" s="63">
        <v>1715</v>
      </c>
      <c r="FE27" s="63">
        <f t="shared" si="240"/>
        <v>2515</v>
      </c>
      <c r="FF27" s="54">
        <f t="shared" si="241"/>
        <v>50.922978994271162</v>
      </c>
      <c r="FG27" s="54">
        <f t="shared" si="141"/>
        <v>72.485207100591722</v>
      </c>
      <c r="FH27" s="54">
        <f t="shared" si="142"/>
        <v>63.881127762255531</v>
      </c>
    </row>
    <row r="28" spans="1:164" ht="30" customHeight="1">
      <c r="A28" s="123">
        <v>19</v>
      </c>
      <c r="B28" s="122" t="s">
        <v>63</v>
      </c>
      <c r="C28" s="63">
        <v>808551</v>
      </c>
      <c r="D28" s="63">
        <v>639436</v>
      </c>
      <c r="E28" s="63">
        <f t="shared" si="193"/>
        <v>1447987</v>
      </c>
      <c r="F28" s="63">
        <v>684005</v>
      </c>
      <c r="G28" s="63">
        <v>589734</v>
      </c>
      <c r="H28" s="63">
        <f t="shared" si="194"/>
        <v>1273739</v>
      </c>
      <c r="I28" s="63">
        <v>14458</v>
      </c>
      <c r="J28" s="63">
        <v>6323</v>
      </c>
      <c r="K28" s="63">
        <f t="shared" si="195"/>
        <v>20781</v>
      </c>
      <c r="L28" s="64">
        <f t="shared" si="196"/>
        <v>698463</v>
      </c>
      <c r="M28" s="64">
        <f t="shared" si="40"/>
        <v>596057</v>
      </c>
      <c r="N28" s="64">
        <f t="shared" si="41"/>
        <v>1294520</v>
      </c>
      <c r="O28" s="54">
        <f t="shared" si="197"/>
        <v>86.384532330057112</v>
      </c>
      <c r="P28" s="54">
        <f t="shared" si="43"/>
        <v>93.216052896615139</v>
      </c>
      <c r="Q28" s="54">
        <f t="shared" si="44"/>
        <v>89.401355122663389</v>
      </c>
      <c r="R28" s="63">
        <v>34653</v>
      </c>
      <c r="S28" s="63">
        <v>14696</v>
      </c>
      <c r="T28" s="63">
        <f t="shared" si="198"/>
        <v>49349</v>
      </c>
      <c r="U28" s="63">
        <v>23018</v>
      </c>
      <c r="V28" s="63">
        <v>10818</v>
      </c>
      <c r="W28" s="63">
        <f t="shared" si="199"/>
        <v>33836</v>
      </c>
      <c r="X28" s="63">
        <v>1092</v>
      </c>
      <c r="Y28" s="63">
        <v>405</v>
      </c>
      <c r="Z28" s="63">
        <f t="shared" si="200"/>
        <v>1497</v>
      </c>
      <c r="AA28" s="64">
        <f t="shared" si="201"/>
        <v>24110</v>
      </c>
      <c r="AB28" s="64">
        <f t="shared" si="49"/>
        <v>11223</v>
      </c>
      <c r="AC28" s="64">
        <f t="shared" si="50"/>
        <v>35333</v>
      </c>
      <c r="AD28" s="54">
        <f t="shared" si="202"/>
        <v>69.575505728219781</v>
      </c>
      <c r="AE28" s="54">
        <f t="shared" si="52"/>
        <v>76.367719107240063</v>
      </c>
      <c r="AF28" s="54">
        <f t="shared" si="53"/>
        <v>71.59820867697421</v>
      </c>
      <c r="AG28" s="50">
        <f t="shared" si="203"/>
        <v>843204</v>
      </c>
      <c r="AH28" s="50">
        <f t="shared" si="55"/>
        <v>654132</v>
      </c>
      <c r="AI28" s="50">
        <f t="shared" si="143"/>
        <v>1497336</v>
      </c>
      <c r="AJ28" s="50">
        <f t="shared" si="56"/>
        <v>707023</v>
      </c>
      <c r="AK28" s="50">
        <f t="shared" si="57"/>
        <v>600552</v>
      </c>
      <c r="AL28" s="50">
        <f t="shared" si="58"/>
        <v>1307575</v>
      </c>
      <c r="AM28" s="50">
        <f t="shared" si="59"/>
        <v>15550</v>
      </c>
      <c r="AN28" s="50">
        <f t="shared" si="60"/>
        <v>6728</v>
      </c>
      <c r="AO28" s="50">
        <f t="shared" si="61"/>
        <v>22278</v>
      </c>
      <c r="AP28" s="50">
        <f t="shared" si="62"/>
        <v>722573</v>
      </c>
      <c r="AQ28" s="50">
        <f t="shared" si="63"/>
        <v>607280</v>
      </c>
      <c r="AR28" s="50">
        <f t="shared" si="64"/>
        <v>1329853</v>
      </c>
      <c r="AS28" s="54">
        <f t="shared" si="204"/>
        <v>85.693734849455169</v>
      </c>
      <c r="AT28" s="54">
        <f t="shared" si="66"/>
        <v>92.837531262803225</v>
      </c>
      <c r="AU28" s="54">
        <f t="shared" si="144"/>
        <v>88.814601398750852</v>
      </c>
      <c r="AV28" s="63">
        <v>113173</v>
      </c>
      <c r="AW28" s="63">
        <v>90563</v>
      </c>
      <c r="AX28" s="63">
        <f t="shared" si="205"/>
        <v>203736</v>
      </c>
      <c r="AY28" s="63">
        <v>90718</v>
      </c>
      <c r="AZ28" s="63">
        <v>80425</v>
      </c>
      <c r="BA28" s="63">
        <f t="shared" si="206"/>
        <v>171143</v>
      </c>
      <c r="BB28" s="63">
        <v>2584</v>
      </c>
      <c r="BC28" s="63">
        <v>1417</v>
      </c>
      <c r="BD28" s="63">
        <f t="shared" si="207"/>
        <v>4001</v>
      </c>
      <c r="BE28" s="64">
        <f t="shared" si="208"/>
        <v>93302</v>
      </c>
      <c r="BF28" s="64">
        <f t="shared" si="71"/>
        <v>81842</v>
      </c>
      <c r="BG28" s="64">
        <f t="shared" si="72"/>
        <v>175144</v>
      </c>
      <c r="BH28" s="54">
        <f t="shared" si="209"/>
        <v>82.441925194171745</v>
      </c>
      <c r="BI28" s="54">
        <f t="shared" si="74"/>
        <v>90.370239501783288</v>
      </c>
      <c r="BJ28" s="54">
        <f t="shared" si="75"/>
        <v>85.966152275493783</v>
      </c>
      <c r="BK28" s="63">
        <v>4798</v>
      </c>
      <c r="BL28" s="63">
        <v>2477</v>
      </c>
      <c r="BM28" s="63">
        <f t="shared" si="210"/>
        <v>7275</v>
      </c>
      <c r="BN28" s="63">
        <v>2939</v>
      </c>
      <c r="BO28" s="63">
        <v>1714</v>
      </c>
      <c r="BP28" s="63">
        <f t="shared" si="211"/>
        <v>4653</v>
      </c>
      <c r="BQ28" s="63">
        <v>205</v>
      </c>
      <c r="BR28" s="63">
        <v>79</v>
      </c>
      <c r="BS28" s="63">
        <f t="shared" si="212"/>
        <v>284</v>
      </c>
      <c r="BT28" s="64">
        <f t="shared" si="213"/>
        <v>3144</v>
      </c>
      <c r="BU28" s="64">
        <f t="shared" si="80"/>
        <v>1793</v>
      </c>
      <c r="BV28" s="64">
        <f t="shared" si="81"/>
        <v>4937</v>
      </c>
      <c r="BW28" s="54">
        <f t="shared" si="214"/>
        <v>65.527303042934562</v>
      </c>
      <c r="BX28" s="54">
        <f t="shared" si="83"/>
        <v>72.385950746871217</v>
      </c>
      <c r="BY28" s="54">
        <f t="shared" si="84"/>
        <v>67.862542955326461</v>
      </c>
      <c r="BZ28" s="50">
        <f t="shared" si="215"/>
        <v>117971</v>
      </c>
      <c r="CA28" s="50">
        <f t="shared" si="86"/>
        <v>93040</v>
      </c>
      <c r="CB28" s="50">
        <f t="shared" si="87"/>
        <v>211011</v>
      </c>
      <c r="CC28" s="50">
        <f t="shared" si="88"/>
        <v>93657</v>
      </c>
      <c r="CD28" s="50">
        <f t="shared" si="89"/>
        <v>82139</v>
      </c>
      <c r="CE28" s="50">
        <f t="shared" si="90"/>
        <v>175796</v>
      </c>
      <c r="CF28" s="50">
        <f t="shared" si="91"/>
        <v>2789</v>
      </c>
      <c r="CG28" s="50">
        <f t="shared" si="92"/>
        <v>1496</v>
      </c>
      <c r="CH28" s="50">
        <f t="shared" si="93"/>
        <v>4285</v>
      </c>
      <c r="CI28" s="50">
        <f t="shared" si="94"/>
        <v>96446</v>
      </c>
      <c r="CJ28" s="50">
        <f t="shared" si="95"/>
        <v>83635</v>
      </c>
      <c r="CK28" s="50">
        <f t="shared" si="96"/>
        <v>180081</v>
      </c>
      <c r="CL28" s="54">
        <f t="shared" si="216"/>
        <v>81.753990387468107</v>
      </c>
      <c r="CM28" s="54">
        <f t="shared" si="98"/>
        <v>89.8914445399828</v>
      </c>
      <c r="CN28" s="54">
        <f t="shared" si="99"/>
        <v>85.341996388813854</v>
      </c>
      <c r="CO28" s="63">
        <v>56931</v>
      </c>
      <c r="CP28" s="63">
        <v>43563</v>
      </c>
      <c r="CQ28" s="63">
        <f t="shared" si="217"/>
        <v>100494</v>
      </c>
      <c r="CR28" s="63">
        <v>45982</v>
      </c>
      <c r="CS28" s="63">
        <v>37978</v>
      </c>
      <c r="CT28" s="63">
        <f t="shared" si="218"/>
        <v>83960</v>
      </c>
      <c r="CU28" s="63">
        <v>826</v>
      </c>
      <c r="CV28" s="63">
        <v>412</v>
      </c>
      <c r="CW28" s="63">
        <f t="shared" si="219"/>
        <v>1238</v>
      </c>
      <c r="CX28" s="64">
        <f t="shared" si="220"/>
        <v>46808</v>
      </c>
      <c r="CY28" s="64">
        <f t="shared" si="221"/>
        <v>38390</v>
      </c>
      <c r="CZ28" s="50">
        <f t="shared" si="222"/>
        <v>85198</v>
      </c>
      <c r="DA28" s="54">
        <f t="shared" si="223"/>
        <v>82.218826298501696</v>
      </c>
      <c r="DB28" s="54">
        <f t="shared" si="105"/>
        <v>88.125243899639599</v>
      </c>
      <c r="DC28" s="54">
        <f t="shared" si="106"/>
        <v>84.779190797460544</v>
      </c>
      <c r="DD28" s="63">
        <v>1293</v>
      </c>
      <c r="DE28" s="63">
        <v>675</v>
      </c>
      <c r="DF28" s="63">
        <f t="shared" si="224"/>
        <v>1968</v>
      </c>
      <c r="DG28" s="63">
        <v>822</v>
      </c>
      <c r="DH28" s="63">
        <v>475</v>
      </c>
      <c r="DI28" s="63">
        <f t="shared" si="225"/>
        <v>1297</v>
      </c>
      <c r="DJ28" s="63">
        <v>25</v>
      </c>
      <c r="DK28" s="63">
        <v>17</v>
      </c>
      <c r="DL28" s="63">
        <f t="shared" si="226"/>
        <v>42</v>
      </c>
      <c r="DM28" s="64">
        <f t="shared" si="227"/>
        <v>847</v>
      </c>
      <c r="DN28" s="64">
        <f t="shared" si="111"/>
        <v>492</v>
      </c>
      <c r="DO28" s="64">
        <f t="shared" si="112"/>
        <v>1339</v>
      </c>
      <c r="DP28" s="54">
        <f t="shared" si="228"/>
        <v>65.506573859242067</v>
      </c>
      <c r="DQ28" s="54">
        <f t="shared" si="114"/>
        <v>72.888888888888886</v>
      </c>
      <c r="DR28" s="54">
        <f t="shared" si="115"/>
        <v>68.038617886178869</v>
      </c>
      <c r="DS28" s="50">
        <f t="shared" si="229"/>
        <v>58224</v>
      </c>
      <c r="DT28" s="50">
        <f t="shared" si="117"/>
        <v>44238</v>
      </c>
      <c r="DU28" s="50">
        <f t="shared" si="118"/>
        <v>102462</v>
      </c>
      <c r="DV28" s="50">
        <f t="shared" si="119"/>
        <v>46804</v>
      </c>
      <c r="DW28" s="50">
        <f t="shared" si="120"/>
        <v>38453</v>
      </c>
      <c r="DX28" s="50">
        <f t="shared" si="121"/>
        <v>85257</v>
      </c>
      <c r="DY28" s="50">
        <f t="shared" si="122"/>
        <v>851</v>
      </c>
      <c r="DZ28" s="50">
        <f t="shared" si="123"/>
        <v>429</v>
      </c>
      <c r="EA28" s="50">
        <f t="shared" si="124"/>
        <v>1280</v>
      </c>
      <c r="EB28" s="50">
        <f t="shared" si="125"/>
        <v>47655</v>
      </c>
      <c r="EC28" s="50">
        <f t="shared" si="126"/>
        <v>38882</v>
      </c>
      <c r="ED28" s="50">
        <f t="shared" si="127"/>
        <v>86537</v>
      </c>
      <c r="EE28" s="54">
        <f t="shared" si="230"/>
        <v>81.847691673536687</v>
      </c>
      <c r="EF28" s="54">
        <f t="shared" si="129"/>
        <v>87.892761878927615</v>
      </c>
      <c r="EG28" s="54">
        <f t="shared" si="130"/>
        <v>84.457652593156482</v>
      </c>
      <c r="EH28" s="65">
        <f t="shared" si="231"/>
        <v>722573</v>
      </c>
      <c r="EI28" s="65">
        <f t="shared" si="232"/>
        <v>607280</v>
      </c>
      <c r="EJ28" s="65">
        <f t="shared" si="233"/>
        <v>1329853</v>
      </c>
      <c r="EK28" s="63">
        <v>278033</v>
      </c>
      <c r="EL28" s="63">
        <v>335288</v>
      </c>
      <c r="EM28" s="63">
        <f t="shared" si="234"/>
        <v>613321</v>
      </c>
      <c r="EN28" s="54">
        <f t="shared" si="235"/>
        <v>38.478188362975089</v>
      </c>
      <c r="EO28" s="54">
        <f t="shared" si="133"/>
        <v>55.211434593597687</v>
      </c>
      <c r="EP28" s="54">
        <f t="shared" si="134"/>
        <v>46.119458316069526</v>
      </c>
      <c r="EQ28" s="65">
        <f t="shared" ref="EQ28:EQ45" si="248">CI28</f>
        <v>96446</v>
      </c>
      <c r="ER28" s="65">
        <f t="shared" ref="ER28:ER45" si="249">CJ28</f>
        <v>83635</v>
      </c>
      <c r="ES28" s="65">
        <f t="shared" ref="ES28:ES45" si="250">CK28</f>
        <v>180081</v>
      </c>
      <c r="ET28" s="63">
        <v>30868</v>
      </c>
      <c r="EU28" s="63">
        <v>37789</v>
      </c>
      <c r="EV28" s="63">
        <f t="shared" si="237"/>
        <v>68657</v>
      </c>
      <c r="EW28" s="54">
        <f t="shared" si="238"/>
        <v>32.005474566078426</v>
      </c>
      <c r="EX28" s="54">
        <f t="shared" si="137"/>
        <v>45.183236683206793</v>
      </c>
      <c r="EY28" s="54">
        <f t="shared" si="138"/>
        <v>38.125621248216078</v>
      </c>
      <c r="EZ28" s="65">
        <f t="shared" ref="EZ28:EZ38" si="251">EB28</f>
        <v>47655</v>
      </c>
      <c r="FA28" s="65">
        <f t="shared" ref="FA28:FA38" si="252">EC28</f>
        <v>38882</v>
      </c>
      <c r="FB28" s="65">
        <f t="shared" ref="FB28:FB38" si="253">ED28</f>
        <v>86537</v>
      </c>
      <c r="FC28" s="63">
        <v>14516</v>
      </c>
      <c r="FD28" s="63">
        <v>15148</v>
      </c>
      <c r="FE28" s="63">
        <f t="shared" si="240"/>
        <v>29664</v>
      </c>
      <c r="FF28" s="54">
        <f t="shared" si="241"/>
        <v>30.460602245304795</v>
      </c>
      <c r="FG28" s="54">
        <f t="shared" si="141"/>
        <v>38.958901291085851</v>
      </c>
      <c r="FH28" s="54">
        <f t="shared" si="142"/>
        <v>34.278978933866441</v>
      </c>
    </row>
    <row r="29" spans="1:164" ht="30" customHeight="1">
      <c r="A29" s="123">
        <v>20</v>
      </c>
      <c r="B29" s="122" t="s">
        <v>64</v>
      </c>
      <c r="C29" s="63">
        <v>296145</v>
      </c>
      <c r="D29" s="63">
        <v>242940</v>
      </c>
      <c r="E29" s="63">
        <f t="shared" si="193"/>
        <v>539085</v>
      </c>
      <c r="F29" s="63">
        <v>190029</v>
      </c>
      <c r="G29" s="63">
        <v>175848</v>
      </c>
      <c r="H29" s="63">
        <f t="shared" si="194"/>
        <v>365877</v>
      </c>
      <c r="I29" s="63">
        <v>22228</v>
      </c>
      <c r="J29" s="63">
        <v>20057</v>
      </c>
      <c r="K29" s="63">
        <f t="shared" si="195"/>
        <v>42285</v>
      </c>
      <c r="L29" s="64">
        <f t="shared" si="196"/>
        <v>212257</v>
      </c>
      <c r="M29" s="64">
        <f t="shared" si="40"/>
        <v>195905</v>
      </c>
      <c r="N29" s="64">
        <f t="shared" si="41"/>
        <v>408162</v>
      </c>
      <c r="O29" s="54">
        <f t="shared" si="197"/>
        <v>71.673335697040301</v>
      </c>
      <c r="P29" s="54">
        <f t="shared" si="43"/>
        <v>80.639252490326825</v>
      </c>
      <c r="Q29" s="54">
        <f t="shared" si="44"/>
        <v>75.713848465455357</v>
      </c>
      <c r="R29" s="63">
        <v>95792</v>
      </c>
      <c r="S29" s="63">
        <v>55446</v>
      </c>
      <c r="T29" s="63">
        <f t="shared" si="198"/>
        <v>151238</v>
      </c>
      <c r="U29" s="63">
        <v>25740</v>
      </c>
      <c r="V29" s="63">
        <v>16333</v>
      </c>
      <c r="W29" s="63">
        <f t="shared" si="199"/>
        <v>42073</v>
      </c>
      <c r="X29" s="63">
        <v>7408</v>
      </c>
      <c r="Y29" s="63">
        <v>5580</v>
      </c>
      <c r="Z29" s="63">
        <f t="shared" si="200"/>
        <v>12988</v>
      </c>
      <c r="AA29" s="64">
        <f t="shared" si="201"/>
        <v>33148</v>
      </c>
      <c r="AB29" s="64">
        <f t="shared" si="49"/>
        <v>21913</v>
      </c>
      <c r="AC29" s="64">
        <f t="shared" si="50"/>
        <v>55061</v>
      </c>
      <c r="AD29" s="54">
        <f t="shared" si="202"/>
        <v>34.604142308334723</v>
      </c>
      <c r="AE29" s="54">
        <f t="shared" si="52"/>
        <v>39.521336074739388</v>
      </c>
      <c r="AF29" s="54">
        <f t="shared" si="53"/>
        <v>36.406855419934139</v>
      </c>
      <c r="AG29" s="50">
        <f t="shared" si="203"/>
        <v>391937</v>
      </c>
      <c r="AH29" s="50">
        <f t="shared" si="55"/>
        <v>298386</v>
      </c>
      <c r="AI29" s="50">
        <f t="shared" si="143"/>
        <v>690323</v>
      </c>
      <c r="AJ29" s="50">
        <f t="shared" si="56"/>
        <v>215769</v>
      </c>
      <c r="AK29" s="50">
        <f t="shared" si="57"/>
        <v>192181</v>
      </c>
      <c r="AL29" s="50">
        <f t="shared" si="58"/>
        <v>407950</v>
      </c>
      <c r="AM29" s="50">
        <f t="shared" si="59"/>
        <v>29636</v>
      </c>
      <c r="AN29" s="50">
        <f t="shared" si="60"/>
        <v>25637</v>
      </c>
      <c r="AO29" s="50">
        <f t="shared" si="61"/>
        <v>55273</v>
      </c>
      <c r="AP29" s="50">
        <f t="shared" si="62"/>
        <v>245405</v>
      </c>
      <c r="AQ29" s="50">
        <f t="shared" si="63"/>
        <v>217818</v>
      </c>
      <c r="AR29" s="50">
        <f t="shared" si="64"/>
        <v>463223</v>
      </c>
      <c r="AS29" s="54">
        <f t="shared" si="204"/>
        <v>62.613379191043464</v>
      </c>
      <c r="AT29" s="54">
        <f t="shared" si="66"/>
        <v>72.998733184532782</v>
      </c>
      <c r="AU29" s="54">
        <f t="shared" si="144"/>
        <v>67.102356433147961</v>
      </c>
      <c r="AV29" s="63">
        <v>46419</v>
      </c>
      <c r="AW29" s="63">
        <v>34507</v>
      </c>
      <c r="AX29" s="63">
        <f t="shared" si="205"/>
        <v>80926</v>
      </c>
      <c r="AY29" s="63">
        <v>27502</v>
      </c>
      <c r="AZ29" s="63">
        <v>23335</v>
      </c>
      <c r="BA29" s="63">
        <f t="shared" si="206"/>
        <v>50837</v>
      </c>
      <c r="BB29" s="63">
        <v>3797</v>
      </c>
      <c r="BC29" s="63">
        <v>3136</v>
      </c>
      <c r="BD29" s="63">
        <f t="shared" si="207"/>
        <v>6933</v>
      </c>
      <c r="BE29" s="64">
        <f t="shared" si="208"/>
        <v>31299</v>
      </c>
      <c r="BF29" s="64">
        <f t="shared" si="71"/>
        <v>26471</v>
      </c>
      <c r="BG29" s="64">
        <f t="shared" si="72"/>
        <v>57770</v>
      </c>
      <c r="BH29" s="54">
        <f t="shared" si="209"/>
        <v>67.427131131648679</v>
      </c>
      <c r="BI29" s="54">
        <f t="shared" si="74"/>
        <v>76.711971484046714</v>
      </c>
      <c r="BJ29" s="54">
        <f t="shared" si="75"/>
        <v>71.386204680819503</v>
      </c>
      <c r="BK29" s="63">
        <v>16471</v>
      </c>
      <c r="BL29" s="63">
        <v>9135</v>
      </c>
      <c r="BM29" s="63">
        <f t="shared" si="210"/>
        <v>25606</v>
      </c>
      <c r="BN29" s="63">
        <v>4148</v>
      </c>
      <c r="BO29" s="63">
        <v>2507</v>
      </c>
      <c r="BP29" s="63">
        <f t="shared" si="211"/>
        <v>6655</v>
      </c>
      <c r="BQ29" s="63">
        <v>1308</v>
      </c>
      <c r="BR29" s="63">
        <v>982</v>
      </c>
      <c r="BS29" s="63">
        <f t="shared" si="212"/>
        <v>2290</v>
      </c>
      <c r="BT29" s="64">
        <f t="shared" si="213"/>
        <v>5456</v>
      </c>
      <c r="BU29" s="64">
        <f t="shared" si="80"/>
        <v>3489</v>
      </c>
      <c r="BV29" s="64">
        <f t="shared" si="81"/>
        <v>8945</v>
      </c>
      <c r="BW29" s="54">
        <f t="shared" si="214"/>
        <v>33.124886163560198</v>
      </c>
      <c r="BX29" s="54">
        <f t="shared" si="83"/>
        <v>38.193760262725782</v>
      </c>
      <c r="BY29" s="54">
        <f t="shared" si="84"/>
        <v>34.933218776849181</v>
      </c>
      <c r="BZ29" s="50">
        <f t="shared" si="215"/>
        <v>62890</v>
      </c>
      <c r="CA29" s="50">
        <f t="shared" si="86"/>
        <v>43642</v>
      </c>
      <c r="CB29" s="50">
        <f t="shared" si="87"/>
        <v>106532</v>
      </c>
      <c r="CC29" s="50">
        <f t="shared" si="88"/>
        <v>31650</v>
      </c>
      <c r="CD29" s="50">
        <f t="shared" si="89"/>
        <v>25842</v>
      </c>
      <c r="CE29" s="50">
        <f t="shared" si="90"/>
        <v>57492</v>
      </c>
      <c r="CF29" s="50">
        <f t="shared" si="91"/>
        <v>5105</v>
      </c>
      <c r="CG29" s="50">
        <f t="shared" si="92"/>
        <v>4118</v>
      </c>
      <c r="CH29" s="50">
        <f t="shared" si="93"/>
        <v>9223</v>
      </c>
      <c r="CI29" s="50">
        <f t="shared" si="94"/>
        <v>36755</v>
      </c>
      <c r="CJ29" s="50">
        <f t="shared" si="95"/>
        <v>29960</v>
      </c>
      <c r="CK29" s="50">
        <f t="shared" si="96"/>
        <v>66715</v>
      </c>
      <c r="CL29" s="54">
        <f t="shared" si="216"/>
        <v>58.443313722372395</v>
      </c>
      <c r="CM29" s="54">
        <f t="shared" si="98"/>
        <v>68.649466110627372</v>
      </c>
      <c r="CN29" s="54">
        <f t="shared" si="99"/>
        <v>62.624375774415199</v>
      </c>
      <c r="CO29" s="63">
        <v>32276</v>
      </c>
      <c r="CP29" s="63">
        <v>32354</v>
      </c>
      <c r="CQ29" s="63">
        <f t="shared" si="217"/>
        <v>64630</v>
      </c>
      <c r="CR29" s="63">
        <v>20240</v>
      </c>
      <c r="CS29" s="63">
        <v>20106</v>
      </c>
      <c r="CT29" s="63">
        <f t="shared" si="218"/>
        <v>40346</v>
      </c>
      <c r="CU29" s="63">
        <v>2437</v>
      </c>
      <c r="CV29" s="63">
        <v>3037</v>
      </c>
      <c r="CW29" s="63">
        <f t="shared" si="219"/>
        <v>5474</v>
      </c>
      <c r="CX29" s="64">
        <f t="shared" si="220"/>
        <v>22677</v>
      </c>
      <c r="CY29" s="64">
        <f t="shared" si="221"/>
        <v>23143</v>
      </c>
      <c r="CZ29" s="50">
        <f t="shared" si="222"/>
        <v>45820</v>
      </c>
      <c r="DA29" s="54">
        <f t="shared" si="223"/>
        <v>70.259635642582737</v>
      </c>
      <c r="DB29" s="54">
        <f t="shared" si="105"/>
        <v>71.530568090498861</v>
      </c>
      <c r="DC29" s="54">
        <f t="shared" si="106"/>
        <v>70.895868791582856</v>
      </c>
      <c r="DD29" s="63">
        <v>19711</v>
      </c>
      <c r="DE29" s="63">
        <v>13091</v>
      </c>
      <c r="DF29" s="63">
        <f t="shared" si="224"/>
        <v>32802</v>
      </c>
      <c r="DG29" s="63">
        <v>4523</v>
      </c>
      <c r="DH29" s="63">
        <v>2652</v>
      </c>
      <c r="DI29" s="63">
        <f t="shared" si="225"/>
        <v>7175</v>
      </c>
      <c r="DJ29" s="63">
        <v>1280</v>
      </c>
      <c r="DK29" s="63">
        <v>982</v>
      </c>
      <c r="DL29" s="63">
        <f t="shared" si="226"/>
        <v>2262</v>
      </c>
      <c r="DM29" s="64">
        <f t="shared" si="227"/>
        <v>5803</v>
      </c>
      <c r="DN29" s="64">
        <f t="shared" si="111"/>
        <v>3634</v>
      </c>
      <c r="DO29" s="64">
        <f t="shared" si="112"/>
        <v>9437</v>
      </c>
      <c r="DP29" s="54">
        <f t="shared" si="228"/>
        <v>29.440413982040486</v>
      </c>
      <c r="DQ29" s="54">
        <f t="shared" si="114"/>
        <v>27.759529447712168</v>
      </c>
      <c r="DR29" s="54">
        <f t="shared" si="115"/>
        <v>28.769587220291449</v>
      </c>
      <c r="DS29" s="50">
        <f t="shared" si="229"/>
        <v>51987</v>
      </c>
      <c r="DT29" s="50">
        <f t="shared" si="117"/>
        <v>45445</v>
      </c>
      <c r="DU29" s="50">
        <f t="shared" si="118"/>
        <v>97432</v>
      </c>
      <c r="DV29" s="50">
        <f t="shared" si="119"/>
        <v>24763</v>
      </c>
      <c r="DW29" s="50">
        <f t="shared" si="120"/>
        <v>22758</v>
      </c>
      <c r="DX29" s="50">
        <f t="shared" si="121"/>
        <v>47521</v>
      </c>
      <c r="DY29" s="50">
        <f t="shared" si="122"/>
        <v>3717</v>
      </c>
      <c r="DZ29" s="50">
        <f t="shared" si="123"/>
        <v>4019</v>
      </c>
      <c r="EA29" s="50">
        <f t="shared" si="124"/>
        <v>7736</v>
      </c>
      <c r="EB29" s="50">
        <f t="shared" si="125"/>
        <v>28480</v>
      </c>
      <c r="EC29" s="50">
        <f t="shared" si="126"/>
        <v>26777</v>
      </c>
      <c r="ED29" s="50">
        <f t="shared" si="127"/>
        <v>55257</v>
      </c>
      <c r="EE29" s="54">
        <f t="shared" si="230"/>
        <v>54.782926500855986</v>
      </c>
      <c r="EF29" s="54">
        <f t="shared" si="129"/>
        <v>58.921773572450221</v>
      </c>
      <c r="EG29" s="54">
        <f t="shared" si="130"/>
        <v>56.713400114951959</v>
      </c>
      <c r="EH29" s="65">
        <f t="shared" si="231"/>
        <v>245405</v>
      </c>
      <c r="EI29" s="65">
        <f t="shared" si="232"/>
        <v>217818</v>
      </c>
      <c r="EJ29" s="65">
        <f t="shared" si="233"/>
        <v>463223</v>
      </c>
      <c r="EK29" s="63">
        <v>111457</v>
      </c>
      <c r="EL29" s="63">
        <v>113287</v>
      </c>
      <c r="EM29" s="63">
        <f t="shared" si="234"/>
        <v>224744</v>
      </c>
      <c r="EN29" s="54">
        <f t="shared" si="235"/>
        <v>45.417575029033635</v>
      </c>
      <c r="EO29" s="54">
        <f t="shared" si="133"/>
        <v>52.009934899778706</v>
      </c>
      <c r="EP29" s="54">
        <f t="shared" si="134"/>
        <v>48.51745271715783</v>
      </c>
      <c r="EQ29" s="65">
        <f t="shared" si="248"/>
        <v>36755</v>
      </c>
      <c r="ER29" s="65">
        <f t="shared" si="249"/>
        <v>29960</v>
      </c>
      <c r="ES29" s="65">
        <f t="shared" si="250"/>
        <v>66715</v>
      </c>
      <c r="ET29" s="63">
        <v>14972</v>
      </c>
      <c r="EU29" s="63">
        <v>13548</v>
      </c>
      <c r="EV29" s="63">
        <f t="shared" si="237"/>
        <v>28520</v>
      </c>
      <c r="EW29" s="54">
        <f t="shared" si="238"/>
        <v>40.734593932798255</v>
      </c>
      <c r="EX29" s="54">
        <f t="shared" si="137"/>
        <v>45.220293724966623</v>
      </c>
      <c r="EY29" s="54">
        <f t="shared" si="138"/>
        <v>42.749006969946791</v>
      </c>
      <c r="EZ29" s="65">
        <f t="shared" si="251"/>
        <v>28480</v>
      </c>
      <c r="FA29" s="65">
        <f t="shared" si="252"/>
        <v>26777</v>
      </c>
      <c r="FB29" s="65">
        <f t="shared" si="253"/>
        <v>55257</v>
      </c>
      <c r="FC29" s="63">
        <v>9598</v>
      </c>
      <c r="FD29" s="63">
        <v>9029</v>
      </c>
      <c r="FE29" s="63">
        <f t="shared" si="240"/>
        <v>18627</v>
      </c>
      <c r="FF29" s="54">
        <f t="shared" si="241"/>
        <v>33.700842696629216</v>
      </c>
      <c r="FG29" s="54">
        <f t="shared" si="141"/>
        <v>33.719236658326174</v>
      </c>
      <c r="FH29" s="54">
        <f t="shared" si="142"/>
        <v>33.709756229979916</v>
      </c>
    </row>
    <row r="30" spans="1:164" ht="30" customHeight="1">
      <c r="A30" s="123">
        <v>21</v>
      </c>
      <c r="B30" s="122" t="s">
        <v>65</v>
      </c>
      <c r="C30" s="134">
        <v>11994</v>
      </c>
      <c r="D30" s="63">
        <v>11430</v>
      </c>
      <c r="E30" s="63">
        <f t="shared" si="193"/>
        <v>23424</v>
      </c>
      <c r="F30" s="63">
        <v>8287</v>
      </c>
      <c r="G30" s="63">
        <v>8303</v>
      </c>
      <c r="H30" s="63">
        <f t="shared" si="194"/>
        <v>16590</v>
      </c>
      <c r="I30" s="63">
        <v>1502</v>
      </c>
      <c r="J30" s="63">
        <v>1409</v>
      </c>
      <c r="K30" s="63">
        <f t="shared" si="195"/>
        <v>2911</v>
      </c>
      <c r="L30" s="64">
        <f t="shared" si="196"/>
        <v>9789</v>
      </c>
      <c r="M30" s="64">
        <f t="shared" si="40"/>
        <v>9712</v>
      </c>
      <c r="N30" s="64">
        <f t="shared" si="41"/>
        <v>19501</v>
      </c>
      <c r="O30" s="54">
        <f t="shared" si="197"/>
        <v>81.615807903951975</v>
      </c>
      <c r="P30" s="54">
        <f t="shared" si="43"/>
        <v>84.969378827646551</v>
      </c>
      <c r="Q30" s="54">
        <f t="shared" si="44"/>
        <v>83.252219945355193</v>
      </c>
      <c r="R30" s="63">
        <v>1377</v>
      </c>
      <c r="S30" s="63">
        <v>1241</v>
      </c>
      <c r="T30" s="63">
        <f t="shared" si="198"/>
        <v>2618</v>
      </c>
      <c r="U30" s="63">
        <v>507</v>
      </c>
      <c r="V30" s="63">
        <v>519</v>
      </c>
      <c r="W30" s="63">
        <f t="shared" si="199"/>
        <v>1026</v>
      </c>
      <c r="X30" s="63">
        <v>187</v>
      </c>
      <c r="Y30" s="63">
        <v>184</v>
      </c>
      <c r="Z30" s="63">
        <f t="shared" si="200"/>
        <v>371</v>
      </c>
      <c r="AA30" s="64">
        <f t="shared" si="201"/>
        <v>694</v>
      </c>
      <c r="AB30" s="64">
        <f t="shared" si="49"/>
        <v>703</v>
      </c>
      <c r="AC30" s="64">
        <f t="shared" si="50"/>
        <v>1397</v>
      </c>
      <c r="AD30" s="54">
        <f t="shared" si="202"/>
        <v>50.399419026870007</v>
      </c>
      <c r="AE30" s="54">
        <f t="shared" si="52"/>
        <v>56.647864625302176</v>
      </c>
      <c r="AF30" s="54">
        <f t="shared" si="53"/>
        <v>53.361344537815128</v>
      </c>
      <c r="AG30" s="50">
        <f t="shared" si="203"/>
        <v>13371</v>
      </c>
      <c r="AH30" s="50">
        <f t="shared" si="55"/>
        <v>12671</v>
      </c>
      <c r="AI30" s="50">
        <f t="shared" si="143"/>
        <v>26042</v>
      </c>
      <c r="AJ30" s="50">
        <f t="shared" si="56"/>
        <v>8794</v>
      </c>
      <c r="AK30" s="50">
        <f t="shared" si="57"/>
        <v>8822</v>
      </c>
      <c r="AL30" s="50">
        <f t="shared" si="58"/>
        <v>17616</v>
      </c>
      <c r="AM30" s="50">
        <f t="shared" si="59"/>
        <v>1689</v>
      </c>
      <c r="AN30" s="50">
        <f t="shared" si="60"/>
        <v>1593</v>
      </c>
      <c r="AO30" s="50">
        <f t="shared" si="61"/>
        <v>3282</v>
      </c>
      <c r="AP30" s="50">
        <f t="shared" si="62"/>
        <v>10483</v>
      </c>
      <c r="AQ30" s="50">
        <f t="shared" si="63"/>
        <v>10415</v>
      </c>
      <c r="AR30" s="50">
        <f t="shared" si="64"/>
        <v>20898</v>
      </c>
      <c r="AS30" s="54">
        <f t="shared" si="204"/>
        <v>78.401017126617305</v>
      </c>
      <c r="AT30" s="54">
        <f t="shared" si="66"/>
        <v>82.195564675242679</v>
      </c>
      <c r="AU30" s="54">
        <f t="shared" si="144"/>
        <v>80.247292834651716</v>
      </c>
      <c r="AV30" s="63">
        <v>586</v>
      </c>
      <c r="AW30" s="63">
        <v>598</v>
      </c>
      <c r="AX30" s="63">
        <f t="shared" si="205"/>
        <v>1184</v>
      </c>
      <c r="AY30" s="63">
        <v>465</v>
      </c>
      <c r="AZ30" s="63">
        <v>475</v>
      </c>
      <c r="BA30" s="63">
        <f t="shared" si="206"/>
        <v>940</v>
      </c>
      <c r="BB30" s="63">
        <v>57</v>
      </c>
      <c r="BC30" s="63">
        <v>64</v>
      </c>
      <c r="BD30" s="63">
        <f t="shared" si="207"/>
        <v>121</v>
      </c>
      <c r="BE30" s="64">
        <f t="shared" si="208"/>
        <v>522</v>
      </c>
      <c r="BF30" s="64">
        <f t="shared" si="71"/>
        <v>539</v>
      </c>
      <c r="BG30" s="64">
        <f t="shared" si="72"/>
        <v>1061</v>
      </c>
      <c r="BH30" s="54">
        <f t="shared" si="209"/>
        <v>89.078498293515366</v>
      </c>
      <c r="BI30" s="54">
        <f t="shared" si="74"/>
        <v>90.133779264214041</v>
      </c>
      <c r="BJ30" s="54">
        <f t="shared" si="75"/>
        <v>89.611486486486484</v>
      </c>
      <c r="BK30" s="63">
        <v>46</v>
      </c>
      <c r="BL30" s="63">
        <v>28</v>
      </c>
      <c r="BM30" s="63">
        <f t="shared" si="210"/>
        <v>74</v>
      </c>
      <c r="BN30" s="63">
        <v>13</v>
      </c>
      <c r="BO30" s="63">
        <v>8</v>
      </c>
      <c r="BP30" s="63">
        <f t="shared" si="211"/>
        <v>21</v>
      </c>
      <c r="BQ30" s="63">
        <v>10</v>
      </c>
      <c r="BR30" s="63">
        <v>5</v>
      </c>
      <c r="BS30" s="63">
        <f t="shared" si="212"/>
        <v>15</v>
      </c>
      <c r="BT30" s="64">
        <f t="shared" si="213"/>
        <v>23</v>
      </c>
      <c r="BU30" s="64">
        <f t="shared" si="80"/>
        <v>13</v>
      </c>
      <c r="BV30" s="64">
        <f t="shared" si="81"/>
        <v>36</v>
      </c>
      <c r="BW30" s="54">
        <f t="shared" si="214"/>
        <v>50</v>
      </c>
      <c r="BX30" s="54">
        <f t="shared" si="83"/>
        <v>46.428571428571431</v>
      </c>
      <c r="BY30" s="54">
        <f t="shared" si="84"/>
        <v>48.648648648648653</v>
      </c>
      <c r="BZ30" s="50">
        <f t="shared" si="215"/>
        <v>632</v>
      </c>
      <c r="CA30" s="50">
        <f t="shared" si="86"/>
        <v>626</v>
      </c>
      <c r="CB30" s="50">
        <f t="shared" si="87"/>
        <v>1258</v>
      </c>
      <c r="CC30" s="50">
        <f t="shared" si="88"/>
        <v>478</v>
      </c>
      <c r="CD30" s="50">
        <f t="shared" si="89"/>
        <v>483</v>
      </c>
      <c r="CE30" s="50">
        <f t="shared" si="90"/>
        <v>961</v>
      </c>
      <c r="CF30" s="50">
        <f t="shared" si="91"/>
        <v>67</v>
      </c>
      <c r="CG30" s="50">
        <f t="shared" si="92"/>
        <v>69</v>
      </c>
      <c r="CH30" s="50">
        <f t="shared" si="93"/>
        <v>136</v>
      </c>
      <c r="CI30" s="50">
        <f t="shared" si="94"/>
        <v>545</v>
      </c>
      <c r="CJ30" s="50">
        <f t="shared" si="95"/>
        <v>552</v>
      </c>
      <c r="CK30" s="50">
        <f t="shared" si="96"/>
        <v>1097</v>
      </c>
      <c r="CL30" s="54">
        <f t="shared" si="216"/>
        <v>86.234177215189874</v>
      </c>
      <c r="CM30" s="54">
        <f t="shared" si="98"/>
        <v>88.178913738019176</v>
      </c>
      <c r="CN30" s="54">
        <f t="shared" si="99"/>
        <v>87.201907790143082</v>
      </c>
      <c r="CO30" s="63">
        <v>4054</v>
      </c>
      <c r="CP30" s="63">
        <v>4293</v>
      </c>
      <c r="CQ30" s="63">
        <f t="shared" si="217"/>
        <v>8347</v>
      </c>
      <c r="CR30" s="63">
        <v>2696</v>
      </c>
      <c r="CS30" s="63">
        <v>3010</v>
      </c>
      <c r="CT30" s="63">
        <f t="shared" si="218"/>
        <v>5706</v>
      </c>
      <c r="CU30" s="63">
        <v>482</v>
      </c>
      <c r="CV30" s="63">
        <v>568</v>
      </c>
      <c r="CW30" s="63">
        <f t="shared" si="219"/>
        <v>1050</v>
      </c>
      <c r="CX30" s="64">
        <f t="shared" si="220"/>
        <v>3178</v>
      </c>
      <c r="CY30" s="64">
        <f t="shared" si="221"/>
        <v>3578</v>
      </c>
      <c r="CZ30" s="50">
        <f t="shared" si="222"/>
        <v>6756</v>
      </c>
      <c r="DA30" s="54">
        <f t="shared" si="223"/>
        <v>78.391711889491859</v>
      </c>
      <c r="DB30" s="54">
        <f t="shared" si="105"/>
        <v>83.34498020032612</v>
      </c>
      <c r="DC30" s="54">
        <f t="shared" si="106"/>
        <v>80.939259614232668</v>
      </c>
      <c r="DD30" s="63">
        <v>473</v>
      </c>
      <c r="DE30" s="63">
        <v>579</v>
      </c>
      <c r="DF30" s="63">
        <f t="shared" si="224"/>
        <v>1052</v>
      </c>
      <c r="DG30" s="63">
        <v>145</v>
      </c>
      <c r="DH30" s="63">
        <v>225</v>
      </c>
      <c r="DI30" s="63">
        <f t="shared" si="225"/>
        <v>370</v>
      </c>
      <c r="DJ30" s="63">
        <v>58</v>
      </c>
      <c r="DK30" s="63">
        <v>102</v>
      </c>
      <c r="DL30" s="63">
        <f t="shared" si="226"/>
        <v>160</v>
      </c>
      <c r="DM30" s="64">
        <f t="shared" si="227"/>
        <v>203</v>
      </c>
      <c r="DN30" s="64">
        <f t="shared" si="111"/>
        <v>327</v>
      </c>
      <c r="DO30" s="64">
        <f t="shared" si="112"/>
        <v>530</v>
      </c>
      <c r="DP30" s="54">
        <f t="shared" si="228"/>
        <v>42.917547568710354</v>
      </c>
      <c r="DQ30" s="54">
        <f t="shared" si="114"/>
        <v>56.476683937823836</v>
      </c>
      <c r="DR30" s="54">
        <f t="shared" si="115"/>
        <v>50.380228136882131</v>
      </c>
      <c r="DS30" s="50">
        <f t="shared" si="229"/>
        <v>4527</v>
      </c>
      <c r="DT30" s="50">
        <f t="shared" si="117"/>
        <v>4872</v>
      </c>
      <c r="DU30" s="50">
        <f t="shared" si="118"/>
        <v>9399</v>
      </c>
      <c r="DV30" s="50">
        <f t="shared" si="119"/>
        <v>2841</v>
      </c>
      <c r="DW30" s="50">
        <f t="shared" si="120"/>
        <v>3235</v>
      </c>
      <c r="DX30" s="50">
        <f t="shared" si="121"/>
        <v>6076</v>
      </c>
      <c r="DY30" s="50">
        <f t="shared" si="122"/>
        <v>540</v>
      </c>
      <c r="DZ30" s="50">
        <f t="shared" si="123"/>
        <v>670</v>
      </c>
      <c r="EA30" s="50">
        <f t="shared" si="124"/>
        <v>1210</v>
      </c>
      <c r="EB30" s="50">
        <f t="shared" si="125"/>
        <v>3381</v>
      </c>
      <c r="EC30" s="50">
        <f t="shared" si="126"/>
        <v>3905</v>
      </c>
      <c r="ED30" s="50">
        <f t="shared" si="127"/>
        <v>7286</v>
      </c>
      <c r="EE30" s="54">
        <f t="shared" si="230"/>
        <v>74.685222001325386</v>
      </c>
      <c r="EF30" s="54">
        <f t="shared" si="129"/>
        <v>80.151888341543511</v>
      </c>
      <c r="EG30" s="54">
        <f t="shared" si="130"/>
        <v>77.518884987764665</v>
      </c>
      <c r="EH30" s="65">
        <f t="shared" si="231"/>
        <v>10483</v>
      </c>
      <c r="EI30" s="65">
        <f t="shared" si="232"/>
        <v>10415</v>
      </c>
      <c r="EJ30" s="65">
        <f t="shared" si="233"/>
        <v>20898</v>
      </c>
      <c r="EK30" s="63">
        <v>3102</v>
      </c>
      <c r="EL30" s="63">
        <v>4259</v>
      </c>
      <c r="EM30" s="63">
        <f t="shared" si="234"/>
        <v>7361</v>
      </c>
      <c r="EN30" s="54">
        <f t="shared" si="235"/>
        <v>29.590766002098633</v>
      </c>
      <c r="EO30" s="54">
        <f t="shared" si="133"/>
        <v>40.892942870859336</v>
      </c>
      <c r="EP30" s="54">
        <f t="shared" si="134"/>
        <v>35.223466360417262</v>
      </c>
      <c r="EQ30" s="50">
        <f t="shared" si="248"/>
        <v>545</v>
      </c>
      <c r="ER30" s="50">
        <f t="shared" si="249"/>
        <v>552</v>
      </c>
      <c r="ES30" s="50">
        <f t="shared" si="250"/>
        <v>1097</v>
      </c>
      <c r="ET30" s="63">
        <v>200</v>
      </c>
      <c r="EU30" s="63">
        <v>232</v>
      </c>
      <c r="EV30" s="63">
        <f t="shared" si="237"/>
        <v>432</v>
      </c>
      <c r="EW30" s="54">
        <f t="shared" si="238"/>
        <v>36.697247706422019</v>
      </c>
      <c r="EX30" s="54">
        <f t="shared" si="137"/>
        <v>42.028985507246375</v>
      </c>
      <c r="EY30" s="54">
        <f t="shared" si="138"/>
        <v>39.380127620783952</v>
      </c>
      <c r="EZ30" s="50">
        <f t="shared" si="251"/>
        <v>3381</v>
      </c>
      <c r="FA30" s="50">
        <f t="shared" si="252"/>
        <v>3905</v>
      </c>
      <c r="FB30" s="50">
        <f t="shared" si="253"/>
        <v>7286</v>
      </c>
      <c r="FC30" s="63">
        <v>877</v>
      </c>
      <c r="FD30" s="63">
        <v>1505</v>
      </c>
      <c r="FE30" s="63">
        <f t="shared" si="240"/>
        <v>2382</v>
      </c>
      <c r="FF30" s="54">
        <f t="shared" si="241"/>
        <v>25.939071280686189</v>
      </c>
      <c r="FG30" s="54">
        <f t="shared" si="141"/>
        <v>38.540332906530089</v>
      </c>
      <c r="FH30" s="54">
        <f t="shared" si="142"/>
        <v>32.692835575075485</v>
      </c>
    </row>
    <row r="31" spans="1:164" ht="30" customHeight="1">
      <c r="A31" s="123">
        <v>22</v>
      </c>
      <c r="B31" s="122" t="s">
        <v>40</v>
      </c>
      <c r="C31" s="63">
        <v>10647</v>
      </c>
      <c r="D31" s="63">
        <v>12473</v>
      </c>
      <c r="E31" s="63">
        <f t="shared" si="193"/>
        <v>23120</v>
      </c>
      <c r="F31" s="63">
        <v>8291</v>
      </c>
      <c r="G31" s="63">
        <v>10596</v>
      </c>
      <c r="H31" s="63">
        <f t="shared" si="194"/>
        <v>18887</v>
      </c>
      <c r="I31" s="66">
        <v>0</v>
      </c>
      <c r="J31" s="66">
        <v>0</v>
      </c>
      <c r="K31" s="66">
        <f t="shared" si="195"/>
        <v>0</v>
      </c>
      <c r="L31" s="64">
        <f t="shared" si="196"/>
        <v>8291</v>
      </c>
      <c r="M31" s="64">
        <f t="shared" si="40"/>
        <v>10596</v>
      </c>
      <c r="N31" s="64">
        <f t="shared" si="41"/>
        <v>18887</v>
      </c>
      <c r="O31" s="54">
        <f t="shared" si="197"/>
        <v>77.871700948624024</v>
      </c>
      <c r="P31" s="54">
        <f t="shared" si="43"/>
        <v>84.951495229696135</v>
      </c>
      <c r="Q31" s="54">
        <f t="shared" si="44"/>
        <v>81.691176470588232</v>
      </c>
      <c r="R31" s="63">
        <v>2035</v>
      </c>
      <c r="S31" s="63">
        <v>1829</v>
      </c>
      <c r="T31" s="63">
        <f t="shared" si="198"/>
        <v>3864</v>
      </c>
      <c r="U31" s="63">
        <v>746</v>
      </c>
      <c r="V31" s="63">
        <v>699</v>
      </c>
      <c r="W31" s="63">
        <f t="shared" si="199"/>
        <v>1445</v>
      </c>
      <c r="X31" s="66">
        <v>0</v>
      </c>
      <c r="Y31" s="66">
        <v>0</v>
      </c>
      <c r="Z31" s="66">
        <f t="shared" si="200"/>
        <v>0</v>
      </c>
      <c r="AA31" s="64">
        <f t="shared" si="201"/>
        <v>746</v>
      </c>
      <c r="AB31" s="64">
        <f t="shared" si="49"/>
        <v>699</v>
      </c>
      <c r="AC31" s="64">
        <f t="shared" si="50"/>
        <v>1445</v>
      </c>
      <c r="AD31" s="54">
        <f t="shared" si="202"/>
        <v>36.658476658476658</v>
      </c>
      <c r="AE31" s="54">
        <f t="shared" si="52"/>
        <v>38.217605248769821</v>
      </c>
      <c r="AF31" s="54">
        <f t="shared" si="53"/>
        <v>37.396480331262936</v>
      </c>
      <c r="AG31" s="50">
        <f t="shared" si="203"/>
        <v>12682</v>
      </c>
      <c r="AH31" s="50">
        <f t="shared" si="55"/>
        <v>14302</v>
      </c>
      <c r="AI31" s="50">
        <f t="shared" si="143"/>
        <v>26984</v>
      </c>
      <c r="AJ31" s="50">
        <f t="shared" si="56"/>
        <v>9037</v>
      </c>
      <c r="AK31" s="50">
        <f t="shared" si="57"/>
        <v>11295</v>
      </c>
      <c r="AL31" s="50">
        <f t="shared" si="58"/>
        <v>20332</v>
      </c>
      <c r="AM31" s="52">
        <f t="shared" si="59"/>
        <v>0</v>
      </c>
      <c r="AN31" s="52">
        <f t="shared" si="60"/>
        <v>0</v>
      </c>
      <c r="AO31" s="52">
        <f t="shared" si="61"/>
        <v>0</v>
      </c>
      <c r="AP31" s="50">
        <f t="shared" si="62"/>
        <v>9037</v>
      </c>
      <c r="AQ31" s="50">
        <f t="shared" si="63"/>
        <v>11295</v>
      </c>
      <c r="AR31" s="50">
        <f t="shared" si="64"/>
        <v>20332</v>
      </c>
      <c r="AS31" s="54">
        <f t="shared" si="204"/>
        <v>71.258476580980926</v>
      </c>
      <c r="AT31" s="54">
        <f t="shared" si="66"/>
        <v>78.97496853586911</v>
      </c>
      <c r="AU31" s="54">
        <f t="shared" si="144"/>
        <v>75.348354580492142</v>
      </c>
      <c r="AV31" s="63">
        <v>64</v>
      </c>
      <c r="AW31" s="63">
        <v>80</v>
      </c>
      <c r="AX31" s="63">
        <f t="shared" si="205"/>
        <v>144</v>
      </c>
      <c r="AY31" s="63">
        <v>48</v>
      </c>
      <c r="AZ31" s="63">
        <v>67</v>
      </c>
      <c r="BA31" s="63">
        <f t="shared" si="206"/>
        <v>115</v>
      </c>
      <c r="BB31" s="66">
        <v>0</v>
      </c>
      <c r="BC31" s="66">
        <v>0</v>
      </c>
      <c r="BD31" s="66">
        <f t="shared" si="207"/>
        <v>0</v>
      </c>
      <c r="BE31" s="64">
        <f t="shared" si="208"/>
        <v>48</v>
      </c>
      <c r="BF31" s="64">
        <f t="shared" si="71"/>
        <v>67</v>
      </c>
      <c r="BG31" s="64">
        <f t="shared" si="72"/>
        <v>115</v>
      </c>
      <c r="BH31" s="54">
        <f t="shared" si="209"/>
        <v>75</v>
      </c>
      <c r="BI31" s="54">
        <f t="shared" si="74"/>
        <v>83.75</v>
      </c>
      <c r="BJ31" s="54">
        <f t="shared" si="75"/>
        <v>79.861111111111114</v>
      </c>
      <c r="BK31" s="63">
        <v>9</v>
      </c>
      <c r="BL31" s="63">
        <v>8</v>
      </c>
      <c r="BM31" s="63">
        <f t="shared" si="210"/>
        <v>17</v>
      </c>
      <c r="BN31" s="63">
        <v>3</v>
      </c>
      <c r="BO31" s="63">
        <v>5</v>
      </c>
      <c r="BP31" s="63">
        <f t="shared" si="211"/>
        <v>8</v>
      </c>
      <c r="BQ31" s="66">
        <v>0</v>
      </c>
      <c r="BR31" s="66">
        <v>0</v>
      </c>
      <c r="BS31" s="66">
        <f t="shared" si="212"/>
        <v>0</v>
      </c>
      <c r="BT31" s="64">
        <f t="shared" si="213"/>
        <v>3</v>
      </c>
      <c r="BU31" s="64">
        <f t="shared" si="80"/>
        <v>5</v>
      </c>
      <c r="BV31" s="64">
        <f t="shared" si="81"/>
        <v>8</v>
      </c>
      <c r="BW31" s="54">
        <f t="shared" si="214"/>
        <v>33.333333333333329</v>
      </c>
      <c r="BX31" s="54">
        <f t="shared" si="83"/>
        <v>62.5</v>
      </c>
      <c r="BY31" s="54">
        <f t="shared" si="84"/>
        <v>47.058823529411761</v>
      </c>
      <c r="BZ31" s="50">
        <f t="shared" si="215"/>
        <v>73</v>
      </c>
      <c r="CA31" s="50">
        <f t="shared" si="86"/>
        <v>88</v>
      </c>
      <c r="CB31" s="50">
        <f t="shared" si="87"/>
        <v>161</v>
      </c>
      <c r="CC31" s="50">
        <f t="shared" si="88"/>
        <v>51</v>
      </c>
      <c r="CD31" s="50">
        <f t="shared" si="89"/>
        <v>72</v>
      </c>
      <c r="CE31" s="50">
        <f t="shared" si="90"/>
        <v>123</v>
      </c>
      <c r="CF31" s="52">
        <f t="shared" si="91"/>
        <v>0</v>
      </c>
      <c r="CG31" s="52">
        <f t="shared" si="92"/>
        <v>0</v>
      </c>
      <c r="CH31" s="52">
        <f t="shared" si="93"/>
        <v>0</v>
      </c>
      <c r="CI31" s="50">
        <f t="shared" si="94"/>
        <v>51</v>
      </c>
      <c r="CJ31" s="50">
        <f t="shared" si="95"/>
        <v>72</v>
      </c>
      <c r="CK31" s="50">
        <f t="shared" si="96"/>
        <v>123</v>
      </c>
      <c r="CL31" s="54">
        <f t="shared" si="216"/>
        <v>69.863013698630141</v>
      </c>
      <c r="CM31" s="54">
        <f t="shared" si="98"/>
        <v>81.818181818181827</v>
      </c>
      <c r="CN31" s="54">
        <f t="shared" si="99"/>
        <v>76.397515527950304</v>
      </c>
      <c r="CO31" s="63">
        <v>9586</v>
      </c>
      <c r="CP31" s="63">
        <v>11481</v>
      </c>
      <c r="CQ31" s="63">
        <f t="shared" si="217"/>
        <v>21067</v>
      </c>
      <c r="CR31" s="63">
        <v>7521</v>
      </c>
      <c r="CS31" s="63">
        <v>9758</v>
      </c>
      <c r="CT31" s="63">
        <f t="shared" si="218"/>
        <v>17279</v>
      </c>
      <c r="CU31" s="66">
        <v>0</v>
      </c>
      <c r="CV31" s="66">
        <v>0</v>
      </c>
      <c r="CW31" s="66">
        <f t="shared" si="219"/>
        <v>0</v>
      </c>
      <c r="CX31" s="64">
        <f t="shared" si="220"/>
        <v>7521</v>
      </c>
      <c r="CY31" s="64">
        <f t="shared" si="221"/>
        <v>9758</v>
      </c>
      <c r="CZ31" s="50">
        <f t="shared" si="222"/>
        <v>17279</v>
      </c>
      <c r="DA31" s="54">
        <f t="shared" si="223"/>
        <v>78.458168161902776</v>
      </c>
      <c r="DB31" s="54">
        <f t="shared" si="105"/>
        <v>84.992596463722663</v>
      </c>
      <c r="DC31" s="54">
        <f t="shared" si="106"/>
        <v>82.019271846964443</v>
      </c>
      <c r="DD31" s="63">
        <v>1867</v>
      </c>
      <c r="DE31" s="63">
        <v>1740</v>
      </c>
      <c r="DF31" s="63">
        <f t="shared" si="224"/>
        <v>3607</v>
      </c>
      <c r="DG31" s="63">
        <v>671</v>
      </c>
      <c r="DH31" s="63">
        <v>652</v>
      </c>
      <c r="DI31" s="63">
        <f t="shared" si="225"/>
        <v>1323</v>
      </c>
      <c r="DJ31" s="66">
        <v>0</v>
      </c>
      <c r="DK31" s="66">
        <v>0</v>
      </c>
      <c r="DL31" s="66">
        <f t="shared" si="226"/>
        <v>0</v>
      </c>
      <c r="DM31" s="64">
        <f t="shared" si="227"/>
        <v>671</v>
      </c>
      <c r="DN31" s="64">
        <f t="shared" si="111"/>
        <v>652</v>
      </c>
      <c r="DO31" s="64">
        <f t="shared" si="112"/>
        <v>1323</v>
      </c>
      <c r="DP31" s="54">
        <f t="shared" si="228"/>
        <v>35.940010712372789</v>
      </c>
      <c r="DQ31" s="54">
        <f t="shared" si="114"/>
        <v>37.47126436781609</v>
      </c>
      <c r="DR31" s="54">
        <f t="shared" si="115"/>
        <v>36.678680343775994</v>
      </c>
      <c r="DS31" s="50">
        <f t="shared" si="229"/>
        <v>11453</v>
      </c>
      <c r="DT31" s="50">
        <f t="shared" si="117"/>
        <v>13221</v>
      </c>
      <c r="DU31" s="50">
        <f t="shared" si="118"/>
        <v>24674</v>
      </c>
      <c r="DV31" s="50">
        <f t="shared" si="119"/>
        <v>8192</v>
      </c>
      <c r="DW31" s="50">
        <f t="shared" si="120"/>
        <v>10410</v>
      </c>
      <c r="DX31" s="50">
        <f t="shared" si="121"/>
        <v>18602</v>
      </c>
      <c r="DY31" s="52">
        <f t="shared" si="122"/>
        <v>0</v>
      </c>
      <c r="DZ31" s="52">
        <f t="shared" si="123"/>
        <v>0</v>
      </c>
      <c r="EA31" s="52">
        <f t="shared" si="124"/>
        <v>0</v>
      </c>
      <c r="EB31" s="50">
        <f t="shared" si="125"/>
        <v>8192</v>
      </c>
      <c r="EC31" s="50">
        <f t="shared" si="126"/>
        <v>10410</v>
      </c>
      <c r="ED31" s="50">
        <f t="shared" si="127"/>
        <v>18602</v>
      </c>
      <c r="EE31" s="54">
        <f t="shared" si="230"/>
        <v>71.527110800663579</v>
      </c>
      <c r="EF31" s="54">
        <f t="shared" si="129"/>
        <v>78.738370773769006</v>
      </c>
      <c r="EG31" s="54">
        <f t="shared" si="130"/>
        <v>75.391099943260116</v>
      </c>
      <c r="EH31" s="50">
        <f t="shared" si="231"/>
        <v>9037</v>
      </c>
      <c r="EI31" s="50">
        <f t="shared" si="232"/>
        <v>11295</v>
      </c>
      <c r="EJ31" s="50">
        <f t="shared" si="233"/>
        <v>20332</v>
      </c>
      <c r="EK31" s="63">
        <f>183+1236</f>
        <v>1419</v>
      </c>
      <c r="EL31" s="63">
        <f>235+2074</f>
        <v>2309</v>
      </c>
      <c r="EM31" s="63">
        <f t="shared" si="234"/>
        <v>3728</v>
      </c>
      <c r="EN31" s="54">
        <f t="shared" si="235"/>
        <v>15.702113533252184</v>
      </c>
      <c r="EO31" s="54">
        <f t="shared" si="133"/>
        <v>20.442673749446659</v>
      </c>
      <c r="EP31" s="54">
        <f t="shared" si="134"/>
        <v>18.335628565807593</v>
      </c>
      <c r="EQ31" s="50">
        <f t="shared" si="248"/>
        <v>51</v>
      </c>
      <c r="ER31" s="50">
        <f t="shared" si="249"/>
        <v>72</v>
      </c>
      <c r="ES31" s="50">
        <f t="shared" si="250"/>
        <v>123</v>
      </c>
      <c r="ET31" s="63">
        <v>8</v>
      </c>
      <c r="EU31" s="63">
        <v>14</v>
      </c>
      <c r="EV31" s="63">
        <f t="shared" si="237"/>
        <v>22</v>
      </c>
      <c r="EW31" s="54">
        <f t="shared" si="238"/>
        <v>15.686274509803921</v>
      </c>
      <c r="EX31" s="54">
        <f t="shared" si="137"/>
        <v>19.444444444444446</v>
      </c>
      <c r="EY31" s="54">
        <f t="shared" si="138"/>
        <v>17.886178861788618</v>
      </c>
      <c r="EZ31" s="50">
        <f t="shared" si="251"/>
        <v>8192</v>
      </c>
      <c r="FA31" s="50">
        <f t="shared" si="252"/>
        <v>10410</v>
      </c>
      <c r="FB31" s="50">
        <f t="shared" si="253"/>
        <v>18602</v>
      </c>
      <c r="FC31" s="63">
        <f>138+1078</f>
        <v>1216</v>
      </c>
      <c r="FD31" s="63">
        <f>193+1876</f>
        <v>2069</v>
      </c>
      <c r="FE31" s="63">
        <f t="shared" si="240"/>
        <v>3285</v>
      </c>
      <c r="FF31" s="54">
        <f t="shared" si="241"/>
        <v>14.84375</v>
      </c>
      <c r="FG31" s="54">
        <f t="shared" si="141"/>
        <v>19.875120076849186</v>
      </c>
      <c r="FH31" s="54">
        <f t="shared" si="142"/>
        <v>17.659391463283519</v>
      </c>
    </row>
    <row r="32" spans="1:164" ht="30" customHeight="1">
      <c r="A32" s="123">
        <v>23</v>
      </c>
      <c r="B32" s="122" t="s">
        <v>41</v>
      </c>
      <c r="C32" s="63">
        <v>4913</v>
      </c>
      <c r="D32" s="63">
        <v>5201</v>
      </c>
      <c r="E32" s="63">
        <f t="shared" si="193"/>
        <v>10114</v>
      </c>
      <c r="F32" s="63">
        <v>3659</v>
      </c>
      <c r="G32" s="63">
        <v>4077</v>
      </c>
      <c r="H32" s="63">
        <f t="shared" si="194"/>
        <v>7736</v>
      </c>
      <c r="I32" s="63">
        <v>58</v>
      </c>
      <c r="J32" s="63">
        <v>39</v>
      </c>
      <c r="K32" s="63">
        <f t="shared" si="195"/>
        <v>97</v>
      </c>
      <c r="L32" s="64">
        <f t="shared" si="196"/>
        <v>3717</v>
      </c>
      <c r="M32" s="64">
        <f t="shared" si="40"/>
        <v>4116</v>
      </c>
      <c r="N32" s="64">
        <f t="shared" si="41"/>
        <v>7833</v>
      </c>
      <c r="O32" s="54">
        <f t="shared" si="197"/>
        <v>75.65642173824547</v>
      </c>
      <c r="P32" s="54">
        <f t="shared" si="43"/>
        <v>79.138627187079408</v>
      </c>
      <c r="Q32" s="54">
        <f t="shared" si="44"/>
        <v>77.447103025509193</v>
      </c>
      <c r="R32" s="63">
        <v>228</v>
      </c>
      <c r="S32" s="63">
        <v>172</v>
      </c>
      <c r="T32" s="63">
        <f t="shared" si="198"/>
        <v>400</v>
      </c>
      <c r="U32" s="63">
        <v>109</v>
      </c>
      <c r="V32" s="63">
        <v>70</v>
      </c>
      <c r="W32" s="63">
        <f t="shared" si="199"/>
        <v>179</v>
      </c>
      <c r="X32" s="66">
        <v>0</v>
      </c>
      <c r="Y32" s="66">
        <v>0</v>
      </c>
      <c r="Z32" s="66">
        <f t="shared" si="200"/>
        <v>0</v>
      </c>
      <c r="AA32" s="64">
        <f t="shared" si="201"/>
        <v>109</v>
      </c>
      <c r="AB32" s="64">
        <f t="shared" si="49"/>
        <v>70</v>
      </c>
      <c r="AC32" s="64">
        <f t="shared" si="50"/>
        <v>179</v>
      </c>
      <c r="AD32" s="54">
        <f t="shared" si="202"/>
        <v>47.807017543859651</v>
      </c>
      <c r="AE32" s="54">
        <f t="shared" si="52"/>
        <v>40.697674418604649</v>
      </c>
      <c r="AF32" s="54">
        <f t="shared" si="53"/>
        <v>44.75</v>
      </c>
      <c r="AG32" s="50">
        <f t="shared" si="203"/>
        <v>5141</v>
      </c>
      <c r="AH32" s="50">
        <f t="shared" si="55"/>
        <v>5373</v>
      </c>
      <c r="AI32" s="50">
        <f t="shared" si="143"/>
        <v>10514</v>
      </c>
      <c r="AJ32" s="50">
        <f t="shared" si="56"/>
        <v>3768</v>
      </c>
      <c r="AK32" s="50">
        <f t="shared" si="57"/>
        <v>4147</v>
      </c>
      <c r="AL32" s="50">
        <f t="shared" si="58"/>
        <v>7915</v>
      </c>
      <c r="AM32" s="50">
        <f t="shared" si="59"/>
        <v>58</v>
      </c>
      <c r="AN32" s="50">
        <f t="shared" si="60"/>
        <v>39</v>
      </c>
      <c r="AO32" s="50">
        <f t="shared" si="61"/>
        <v>97</v>
      </c>
      <c r="AP32" s="50">
        <f t="shared" si="62"/>
        <v>3826</v>
      </c>
      <c r="AQ32" s="50">
        <f t="shared" si="63"/>
        <v>4186</v>
      </c>
      <c r="AR32" s="50">
        <f t="shared" si="64"/>
        <v>8012</v>
      </c>
      <c r="AS32" s="54">
        <f t="shared" si="204"/>
        <v>74.421318809570124</v>
      </c>
      <c r="AT32" s="54">
        <f t="shared" si="66"/>
        <v>77.90805881258143</v>
      </c>
      <c r="AU32" s="54">
        <f t="shared" si="144"/>
        <v>76.203157694502565</v>
      </c>
      <c r="AV32" s="63">
        <v>23</v>
      </c>
      <c r="AW32" s="63">
        <v>13</v>
      </c>
      <c r="AX32" s="63">
        <f t="shared" si="205"/>
        <v>36</v>
      </c>
      <c r="AY32" s="63">
        <v>18</v>
      </c>
      <c r="AZ32" s="63">
        <v>10</v>
      </c>
      <c r="BA32" s="63">
        <f t="shared" si="206"/>
        <v>28</v>
      </c>
      <c r="BB32" s="66">
        <v>0</v>
      </c>
      <c r="BC32" s="66">
        <v>0</v>
      </c>
      <c r="BD32" s="66">
        <f t="shared" si="207"/>
        <v>0</v>
      </c>
      <c r="BE32" s="64">
        <f t="shared" si="208"/>
        <v>18</v>
      </c>
      <c r="BF32" s="64">
        <f t="shared" si="71"/>
        <v>10</v>
      </c>
      <c r="BG32" s="64">
        <f t="shared" si="72"/>
        <v>28</v>
      </c>
      <c r="BH32" s="54">
        <f t="shared" si="209"/>
        <v>78.260869565217391</v>
      </c>
      <c r="BI32" s="54">
        <f t="shared" si="74"/>
        <v>76.923076923076934</v>
      </c>
      <c r="BJ32" s="54">
        <f t="shared" si="75"/>
        <v>77.777777777777786</v>
      </c>
      <c r="BK32" s="66">
        <v>0</v>
      </c>
      <c r="BL32" s="66">
        <v>0</v>
      </c>
      <c r="BM32" s="66">
        <f t="shared" si="210"/>
        <v>0</v>
      </c>
      <c r="BN32" s="66">
        <v>0</v>
      </c>
      <c r="BO32" s="66">
        <v>0</v>
      </c>
      <c r="BP32" s="66">
        <f t="shared" si="211"/>
        <v>0</v>
      </c>
      <c r="BQ32" s="66">
        <v>0</v>
      </c>
      <c r="BR32" s="66">
        <v>0</v>
      </c>
      <c r="BS32" s="66">
        <f t="shared" si="212"/>
        <v>0</v>
      </c>
      <c r="BT32" s="67">
        <f t="shared" si="213"/>
        <v>0</v>
      </c>
      <c r="BU32" s="67">
        <f t="shared" si="80"/>
        <v>0</v>
      </c>
      <c r="BV32" s="67">
        <f t="shared" si="81"/>
        <v>0</v>
      </c>
      <c r="BW32" s="55" t="str">
        <f t="shared" si="214"/>
        <v/>
      </c>
      <c r="BX32" s="55" t="str">
        <f t="shared" si="83"/>
        <v/>
      </c>
      <c r="BY32" s="55" t="str">
        <f t="shared" si="84"/>
        <v/>
      </c>
      <c r="BZ32" s="50">
        <f t="shared" si="215"/>
        <v>23</v>
      </c>
      <c r="CA32" s="50">
        <f t="shared" si="86"/>
        <v>13</v>
      </c>
      <c r="CB32" s="50">
        <f t="shared" si="87"/>
        <v>36</v>
      </c>
      <c r="CC32" s="50">
        <f t="shared" si="88"/>
        <v>18</v>
      </c>
      <c r="CD32" s="50">
        <f t="shared" si="89"/>
        <v>10</v>
      </c>
      <c r="CE32" s="50">
        <f t="shared" si="90"/>
        <v>28</v>
      </c>
      <c r="CF32" s="52">
        <f t="shared" si="91"/>
        <v>0</v>
      </c>
      <c r="CG32" s="52">
        <f t="shared" si="92"/>
        <v>0</v>
      </c>
      <c r="CH32" s="52">
        <f t="shared" si="93"/>
        <v>0</v>
      </c>
      <c r="CI32" s="50">
        <f t="shared" si="94"/>
        <v>18</v>
      </c>
      <c r="CJ32" s="50">
        <f t="shared" si="95"/>
        <v>10</v>
      </c>
      <c r="CK32" s="50">
        <f t="shared" si="96"/>
        <v>28</v>
      </c>
      <c r="CL32" s="54">
        <f t="shared" si="216"/>
        <v>78.260869565217391</v>
      </c>
      <c r="CM32" s="54">
        <f t="shared" si="98"/>
        <v>76.923076923076934</v>
      </c>
      <c r="CN32" s="54">
        <f t="shared" si="99"/>
        <v>77.777777777777786</v>
      </c>
      <c r="CO32" s="63">
        <v>4819</v>
      </c>
      <c r="CP32" s="63">
        <v>5137</v>
      </c>
      <c r="CQ32" s="63">
        <f t="shared" si="217"/>
        <v>9956</v>
      </c>
      <c r="CR32" s="63">
        <v>3584</v>
      </c>
      <c r="CS32" s="63">
        <v>4032</v>
      </c>
      <c r="CT32" s="63">
        <f t="shared" si="218"/>
        <v>7616</v>
      </c>
      <c r="CU32" s="63">
        <v>58</v>
      </c>
      <c r="CV32" s="63">
        <v>39</v>
      </c>
      <c r="CW32" s="63">
        <f t="shared" si="219"/>
        <v>97</v>
      </c>
      <c r="CX32" s="64">
        <f t="shared" si="220"/>
        <v>3642</v>
      </c>
      <c r="CY32" s="64">
        <f t="shared" si="221"/>
        <v>4071</v>
      </c>
      <c r="CZ32" s="50">
        <f t="shared" si="222"/>
        <v>7713</v>
      </c>
      <c r="DA32" s="54">
        <f t="shared" si="223"/>
        <v>75.575845611122645</v>
      </c>
      <c r="DB32" s="54">
        <f t="shared" si="105"/>
        <v>79.248588670430209</v>
      </c>
      <c r="DC32" s="54">
        <f t="shared" si="106"/>
        <v>77.470871836078743</v>
      </c>
      <c r="DD32" s="63">
        <v>227</v>
      </c>
      <c r="DE32" s="63">
        <v>171</v>
      </c>
      <c r="DF32" s="63">
        <f t="shared" si="224"/>
        <v>398</v>
      </c>
      <c r="DG32" s="63">
        <v>109</v>
      </c>
      <c r="DH32" s="63">
        <v>70</v>
      </c>
      <c r="DI32" s="63">
        <f t="shared" si="225"/>
        <v>179</v>
      </c>
      <c r="DJ32" s="66">
        <v>0</v>
      </c>
      <c r="DK32" s="66">
        <v>0</v>
      </c>
      <c r="DL32" s="66">
        <f t="shared" si="226"/>
        <v>0</v>
      </c>
      <c r="DM32" s="64">
        <f t="shared" si="227"/>
        <v>109</v>
      </c>
      <c r="DN32" s="64">
        <f t="shared" si="111"/>
        <v>70</v>
      </c>
      <c r="DO32" s="64">
        <f t="shared" si="112"/>
        <v>179</v>
      </c>
      <c r="DP32" s="54">
        <f t="shared" si="228"/>
        <v>48.017621145374449</v>
      </c>
      <c r="DQ32" s="54">
        <f t="shared" si="114"/>
        <v>40.935672514619881</v>
      </c>
      <c r="DR32" s="54">
        <f t="shared" si="115"/>
        <v>44.9748743718593</v>
      </c>
      <c r="DS32" s="50">
        <f t="shared" si="229"/>
        <v>5046</v>
      </c>
      <c r="DT32" s="50">
        <f t="shared" si="117"/>
        <v>5308</v>
      </c>
      <c r="DU32" s="50">
        <f t="shared" si="118"/>
        <v>10354</v>
      </c>
      <c r="DV32" s="50">
        <f t="shared" si="119"/>
        <v>3693</v>
      </c>
      <c r="DW32" s="50">
        <f t="shared" si="120"/>
        <v>4102</v>
      </c>
      <c r="DX32" s="50">
        <f t="shared" si="121"/>
        <v>7795</v>
      </c>
      <c r="DY32" s="50">
        <f t="shared" si="122"/>
        <v>58</v>
      </c>
      <c r="DZ32" s="50">
        <f t="shared" si="123"/>
        <v>39</v>
      </c>
      <c r="EA32" s="50">
        <f t="shared" si="124"/>
        <v>97</v>
      </c>
      <c r="EB32" s="50">
        <f t="shared" si="125"/>
        <v>3751</v>
      </c>
      <c r="EC32" s="50">
        <f t="shared" si="126"/>
        <v>4141</v>
      </c>
      <c r="ED32" s="50">
        <f t="shared" si="127"/>
        <v>7892</v>
      </c>
      <c r="EE32" s="54">
        <f t="shared" si="230"/>
        <v>74.336107808164883</v>
      </c>
      <c r="EF32" s="54">
        <f t="shared" si="129"/>
        <v>78.014318010550113</v>
      </c>
      <c r="EG32" s="54">
        <f t="shared" si="130"/>
        <v>76.221750048290517</v>
      </c>
      <c r="EH32" s="50">
        <f t="shared" si="231"/>
        <v>3826</v>
      </c>
      <c r="EI32" s="50">
        <f t="shared" si="232"/>
        <v>4186</v>
      </c>
      <c r="EJ32" s="50">
        <f t="shared" si="233"/>
        <v>8012</v>
      </c>
      <c r="EK32" s="63">
        <v>958</v>
      </c>
      <c r="EL32" s="63">
        <v>1130</v>
      </c>
      <c r="EM32" s="63">
        <f t="shared" si="234"/>
        <v>2088</v>
      </c>
      <c r="EN32" s="54">
        <f t="shared" si="235"/>
        <v>25.039205436487194</v>
      </c>
      <c r="EO32" s="54">
        <f t="shared" si="133"/>
        <v>26.994744386048737</v>
      </c>
      <c r="EP32" s="54">
        <f t="shared" si="134"/>
        <v>26.060908637044434</v>
      </c>
      <c r="EQ32" s="50">
        <f t="shared" si="248"/>
        <v>18</v>
      </c>
      <c r="ER32" s="50">
        <f t="shared" si="249"/>
        <v>10</v>
      </c>
      <c r="ES32" s="50">
        <f t="shared" si="250"/>
        <v>28</v>
      </c>
      <c r="ET32" s="63">
        <v>5</v>
      </c>
      <c r="EU32" s="63">
        <v>2</v>
      </c>
      <c r="EV32" s="63">
        <f t="shared" si="237"/>
        <v>7</v>
      </c>
      <c r="EW32" s="54">
        <f t="shared" si="238"/>
        <v>27.777777777777779</v>
      </c>
      <c r="EX32" s="54">
        <f t="shared" si="137"/>
        <v>20</v>
      </c>
      <c r="EY32" s="54">
        <f t="shared" si="138"/>
        <v>25</v>
      </c>
      <c r="EZ32" s="50">
        <f t="shared" si="251"/>
        <v>3751</v>
      </c>
      <c r="FA32" s="50">
        <f t="shared" si="252"/>
        <v>4141</v>
      </c>
      <c r="FB32" s="50">
        <f t="shared" si="253"/>
        <v>7892</v>
      </c>
      <c r="FC32" s="63">
        <v>983</v>
      </c>
      <c r="FD32" s="63">
        <v>1186</v>
      </c>
      <c r="FE32" s="63">
        <f t="shared" si="240"/>
        <v>2169</v>
      </c>
      <c r="FF32" s="54">
        <f t="shared" si="241"/>
        <v>26.206344974673417</v>
      </c>
      <c r="FG32" s="54">
        <f t="shared" si="141"/>
        <v>28.640425018111564</v>
      </c>
      <c r="FH32" s="54">
        <f t="shared" si="142"/>
        <v>27.483527622909275</v>
      </c>
    </row>
    <row r="33" spans="1:164" ht="30" customHeight="1">
      <c r="A33" s="123">
        <v>24</v>
      </c>
      <c r="B33" s="122" t="s">
        <v>42</v>
      </c>
      <c r="C33" s="63">
        <v>6291</v>
      </c>
      <c r="D33" s="63">
        <v>6907</v>
      </c>
      <c r="E33" s="63">
        <f t="shared" si="193"/>
        <v>13198</v>
      </c>
      <c r="F33" s="63">
        <v>5114</v>
      </c>
      <c r="G33" s="63">
        <v>5986</v>
      </c>
      <c r="H33" s="63">
        <f t="shared" si="194"/>
        <v>11100</v>
      </c>
      <c r="I33" s="68">
        <v>0</v>
      </c>
      <c r="J33" s="68">
        <v>0</v>
      </c>
      <c r="K33" s="68">
        <f t="shared" si="195"/>
        <v>0</v>
      </c>
      <c r="L33" s="64">
        <f t="shared" si="196"/>
        <v>5114</v>
      </c>
      <c r="M33" s="64">
        <f t="shared" si="40"/>
        <v>5986</v>
      </c>
      <c r="N33" s="64">
        <f t="shared" si="41"/>
        <v>11100</v>
      </c>
      <c r="O33" s="54">
        <f t="shared" si="197"/>
        <v>81.290732792878714</v>
      </c>
      <c r="P33" s="54">
        <f t="shared" si="43"/>
        <v>86.665701462284645</v>
      </c>
      <c r="Q33" s="54">
        <f t="shared" si="44"/>
        <v>84.103652068495222</v>
      </c>
      <c r="R33" s="63">
        <v>1340</v>
      </c>
      <c r="S33" s="63">
        <v>934</v>
      </c>
      <c r="T33" s="63">
        <f t="shared" si="198"/>
        <v>2274</v>
      </c>
      <c r="U33" s="63">
        <v>578</v>
      </c>
      <c r="V33" s="63">
        <v>460</v>
      </c>
      <c r="W33" s="63">
        <f t="shared" si="199"/>
        <v>1038</v>
      </c>
      <c r="X33" s="68">
        <v>0</v>
      </c>
      <c r="Y33" s="68">
        <v>0</v>
      </c>
      <c r="Z33" s="68">
        <f t="shared" si="200"/>
        <v>0</v>
      </c>
      <c r="AA33" s="64">
        <f t="shared" si="201"/>
        <v>578</v>
      </c>
      <c r="AB33" s="64">
        <f t="shared" si="49"/>
        <v>460</v>
      </c>
      <c r="AC33" s="64">
        <f t="shared" si="50"/>
        <v>1038</v>
      </c>
      <c r="AD33" s="54">
        <f t="shared" si="202"/>
        <v>43.134328358208954</v>
      </c>
      <c r="AE33" s="54">
        <f t="shared" si="52"/>
        <v>49.25053533190578</v>
      </c>
      <c r="AF33" s="54">
        <f t="shared" si="53"/>
        <v>45.646437994722952</v>
      </c>
      <c r="AG33" s="50">
        <f t="shared" si="203"/>
        <v>7631</v>
      </c>
      <c r="AH33" s="50">
        <f t="shared" si="55"/>
        <v>7841</v>
      </c>
      <c r="AI33" s="50">
        <f t="shared" si="143"/>
        <v>15472</v>
      </c>
      <c r="AJ33" s="50">
        <f t="shared" si="56"/>
        <v>5692</v>
      </c>
      <c r="AK33" s="50">
        <f t="shared" si="57"/>
        <v>6446</v>
      </c>
      <c r="AL33" s="50">
        <f t="shared" si="58"/>
        <v>12138</v>
      </c>
      <c r="AM33" s="52">
        <f t="shared" si="59"/>
        <v>0</v>
      </c>
      <c r="AN33" s="52">
        <f t="shared" si="60"/>
        <v>0</v>
      </c>
      <c r="AO33" s="52">
        <f t="shared" si="61"/>
        <v>0</v>
      </c>
      <c r="AP33" s="50">
        <f t="shared" si="62"/>
        <v>5692</v>
      </c>
      <c r="AQ33" s="50">
        <f t="shared" si="63"/>
        <v>6446</v>
      </c>
      <c r="AR33" s="50">
        <f t="shared" si="64"/>
        <v>12138</v>
      </c>
      <c r="AS33" s="54">
        <f t="shared" si="204"/>
        <v>74.590486174813265</v>
      </c>
      <c r="AT33" s="54">
        <f t="shared" si="66"/>
        <v>82.208901925774768</v>
      </c>
      <c r="AU33" s="54">
        <f t="shared" si="144"/>
        <v>78.451396070320584</v>
      </c>
      <c r="AV33" s="63">
        <v>66</v>
      </c>
      <c r="AW33" s="63">
        <v>59</v>
      </c>
      <c r="AX33" s="63">
        <f t="shared" si="205"/>
        <v>125</v>
      </c>
      <c r="AY33" s="63">
        <v>50</v>
      </c>
      <c r="AZ33" s="63">
        <v>48</v>
      </c>
      <c r="BA33" s="63">
        <f t="shared" si="206"/>
        <v>98</v>
      </c>
      <c r="BB33" s="68">
        <v>0</v>
      </c>
      <c r="BC33" s="68">
        <v>0</v>
      </c>
      <c r="BD33" s="68">
        <f t="shared" si="207"/>
        <v>0</v>
      </c>
      <c r="BE33" s="64">
        <f t="shared" si="208"/>
        <v>50</v>
      </c>
      <c r="BF33" s="64">
        <f t="shared" si="71"/>
        <v>48</v>
      </c>
      <c r="BG33" s="64">
        <f t="shared" si="72"/>
        <v>98</v>
      </c>
      <c r="BH33" s="54">
        <f t="shared" si="209"/>
        <v>75.757575757575751</v>
      </c>
      <c r="BI33" s="54">
        <f t="shared" si="74"/>
        <v>81.355932203389841</v>
      </c>
      <c r="BJ33" s="54">
        <f t="shared" si="75"/>
        <v>78.400000000000006</v>
      </c>
      <c r="BK33" s="63">
        <v>5</v>
      </c>
      <c r="BL33" s="63">
        <v>8</v>
      </c>
      <c r="BM33" s="63">
        <f t="shared" si="210"/>
        <v>13</v>
      </c>
      <c r="BN33" s="63">
        <v>2</v>
      </c>
      <c r="BO33" s="63">
        <v>4</v>
      </c>
      <c r="BP33" s="63">
        <f t="shared" si="211"/>
        <v>6</v>
      </c>
      <c r="BQ33" s="68">
        <v>0</v>
      </c>
      <c r="BR33" s="68">
        <v>0</v>
      </c>
      <c r="BS33" s="68">
        <f t="shared" si="212"/>
        <v>0</v>
      </c>
      <c r="BT33" s="64">
        <f t="shared" si="213"/>
        <v>2</v>
      </c>
      <c r="BU33" s="64">
        <f t="shared" si="80"/>
        <v>4</v>
      </c>
      <c r="BV33" s="64">
        <f t="shared" si="81"/>
        <v>6</v>
      </c>
      <c r="BW33" s="54">
        <f t="shared" si="214"/>
        <v>40</v>
      </c>
      <c r="BX33" s="54">
        <f t="shared" si="83"/>
        <v>50</v>
      </c>
      <c r="BY33" s="54">
        <f t="shared" si="84"/>
        <v>46.153846153846153</v>
      </c>
      <c r="BZ33" s="50">
        <f t="shared" si="215"/>
        <v>71</v>
      </c>
      <c r="CA33" s="50">
        <f t="shared" si="86"/>
        <v>67</v>
      </c>
      <c r="CB33" s="50">
        <f t="shared" si="87"/>
        <v>138</v>
      </c>
      <c r="CC33" s="50">
        <f t="shared" si="88"/>
        <v>52</v>
      </c>
      <c r="CD33" s="50">
        <f t="shared" si="89"/>
        <v>52</v>
      </c>
      <c r="CE33" s="50">
        <f t="shared" si="90"/>
        <v>104</v>
      </c>
      <c r="CF33" s="52">
        <f t="shared" si="91"/>
        <v>0</v>
      </c>
      <c r="CG33" s="52">
        <f t="shared" si="92"/>
        <v>0</v>
      </c>
      <c r="CH33" s="52">
        <f t="shared" si="93"/>
        <v>0</v>
      </c>
      <c r="CI33" s="50">
        <f t="shared" si="94"/>
        <v>52</v>
      </c>
      <c r="CJ33" s="50">
        <f t="shared" si="95"/>
        <v>52</v>
      </c>
      <c r="CK33" s="50">
        <f t="shared" si="96"/>
        <v>104</v>
      </c>
      <c r="CL33" s="54">
        <f t="shared" si="216"/>
        <v>73.239436619718319</v>
      </c>
      <c r="CM33" s="54">
        <f t="shared" si="98"/>
        <v>77.611940298507463</v>
      </c>
      <c r="CN33" s="54">
        <f t="shared" si="99"/>
        <v>75.362318840579718</v>
      </c>
      <c r="CO33" s="63">
        <v>5706</v>
      </c>
      <c r="CP33" s="63">
        <v>6354</v>
      </c>
      <c r="CQ33" s="63">
        <f t="shared" si="217"/>
        <v>12060</v>
      </c>
      <c r="CR33" s="63">
        <v>4631</v>
      </c>
      <c r="CS33" s="63">
        <v>5522</v>
      </c>
      <c r="CT33" s="63">
        <f t="shared" si="218"/>
        <v>10153</v>
      </c>
      <c r="CU33" s="68">
        <v>0</v>
      </c>
      <c r="CV33" s="68">
        <v>0</v>
      </c>
      <c r="CW33" s="68">
        <f t="shared" si="219"/>
        <v>0</v>
      </c>
      <c r="CX33" s="64">
        <f t="shared" si="220"/>
        <v>4631</v>
      </c>
      <c r="CY33" s="64">
        <f t="shared" si="221"/>
        <v>5522</v>
      </c>
      <c r="CZ33" s="50">
        <f t="shared" si="222"/>
        <v>10153</v>
      </c>
      <c r="DA33" s="54">
        <f t="shared" si="223"/>
        <v>81.160182264283208</v>
      </c>
      <c r="DB33" s="54">
        <f t="shared" si="105"/>
        <v>86.905886056027697</v>
      </c>
      <c r="DC33" s="54">
        <f t="shared" si="106"/>
        <v>84.187396351575458</v>
      </c>
      <c r="DD33" s="63">
        <v>1247</v>
      </c>
      <c r="DE33" s="63">
        <v>860</v>
      </c>
      <c r="DF33" s="63">
        <f t="shared" si="224"/>
        <v>2107</v>
      </c>
      <c r="DG33" s="63">
        <v>549</v>
      </c>
      <c r="DH33" s="63">
        <v>424</v>
      </c>
      <c r="DI33" s="63">
        <f t="shared" si="225"/>
        <v>973</v>
      </c>
      <c r="DJ33" s="68">
        <v>0</v>
      </c>
      <c r="DK33" s="68">
        <v>0</v>
      </c>
      <c r="DL33" s="68">
        <f t="shared" si="226"/>
        <v>0</v>
      </c>
      <c r="DM33" s="64">
        <f t="shared" si="227"/>
        <v>549</v>
      </c>
      <c r="DN33" s="64">
        <f t="shared" si="111"/>
        <v>424</v>
      </c>
      <c r="DO33" s="64">
        <f t="shared" si="112"/>
        <v>973</v>
      </c>
      <c r="DP33" s="54">
        <f t="shared" si="228"/>
        <v>44.025661587810745</v>
      </c>
      <c r="DQ33" s="54">
        <f t="shared" si="114"/>
        <v>49.302325581395351</v>
      </c>
      <c r="DR33" s="54">
        <f t="shared" si="115"/>
        <v>46.179401993355484</v>
      </c>
      <c r="DS33" s="50">
        <f t="shared" si="229"/>
        <v>6953</v>
      </c>
      <c r="DT33" s="50">
        <f t="shared" si="117"/>
        <v>7214</v>
      </c>
      <c r="DU33" s="50">
        <f t="shared" si="118"/>
        <v>14167</v>
      </c>
      <c r="DV33" s="50">
        <f t="shared" si="119"/>
        <v>5180</v>
      </c>
      <c r="DW33" s="50">
        <f t="shared" si="120"/>
        <v>5946</v>
      </c>
      <c r="DX33" s="50">
        <f t="shared" si="121"/>
        <v>11126</v>
      </c>
      <c r="DY33" s="52">
        <f t="shared" si="122"/>
        <v>0</v>
      </c>
      <c r="DZ33" s="52">
        <f t="shared" si="123"/>
        <v>0</v>
      </c>
      <c r="EA33" s="52">
        <f t="shared" si="124"/>
        <v>0</v>
      </c>
      <c r="EB33" s="50">
        <f t="shared" si="125"/>
        <v>5180</v>
      </c>
      <c r="EC33" s="50">
        <f t="shared" si="126"/>
        <v>5946</v>
      </c>
      <c r="ED33" s="50">
        <f t="shared" si="127"/>
        <v>11126</v>
      </c>
      <c r="EE33" s="54">
        <f t="shared" si="230"/>
        <v>74.500215734215445</v>
      </c>
      <c r="EF33" s="54">
        <f t="shared" si="129"/>
        <v>82.423066260049907</v>
      </c>
      <c r="EG33" s="54">
        <f t="shared" si="130"/>
        <v>78.534622714759649</v>
      </c>
      <c r="EH33" s="50">
        <f t="shared" si="231"/>
        <v>5692</v>
      </c>
      <c r="EI33" s="50">
        <f t="shared" si="232"/>
        <v>6446</v>
      </c>
      <c r="EJ33" s="50">
        <f t="shared" si="233"/>
        <v>12138</v>
      </c>
      <c r="EK33" s="63">
        <v>1319</v>
      </c>
      <c r="EL33" s="63">
        <v>2258</v>
      </c>
      <c r="EM33" s="63">
        <f t="shared" si="234"/>
        <v>3577</v>
      </c>
      <c r="EN33" s="54">
        <f t="shared" si="235"/>
        <v>23.172874209416726</v>
      </c>
      <c r="EO33" s="54">
        <f t="shared" si="133"/>
        <v>35.029475643810116</v>
      </c>
      <c r="EP33" s="54">
        <f t="shared" si="134"/>
        <v>29.46943483275663</v>
      </c>
      <c r="EQ33" s="50">
        <f t="shared" si="248"/>
        <v>52</v>
      </c>
      <c r="ER33" s="50">
        <f t="shared" si="249"/>
        <v>52</v>
      </c>
      <c r="ES33" s="50">
        <f t="shared" si="250"/>
        <v>104</v>
      </c>
      <c r="ET33" s="63">
        <v>9</v>
      </c>
      <c r="EU33" s="63">
        <v>10</v>
      </c>
      <c r="EV33" s="63">
        <f t="shared" si="237"/>
        <v>19</v>
      </c>
      <c r="EW33" s="54">
        <f t="shared" si="238"/>
        <v>17.307692307692307</v>
      </c>
      <c r="EX33" s="54">
        <f t="shared" si="137"/>
        <v>19.230769230769234</v>
      </c>
      <c r="EY33" s="54">
        <f t="shared" si="138"/>
        <v>18.269230769230766</v>
      </c>
      <c r="EZ33" s="50">
        <f t="shared" si="251"/>
        <v>5180</v>
      </c>
      <c r="FA33" s="50">
        <f t="shared" si="252"/>
        <v>5946</v>
      </c>
      <c r="FB33" s="50">
        <f t="shared" si="253"/>
        <v>11126</v>
      </c>
      <c r="FC33" s="63">
        <v>1208</v>
      </c>
      <c r="FD33" s="63">
        <v>2138</v>
      </c>
      <c r="FE33" s="63">
        <f t="shared" si="240"/>
        <v>3346</v>
      </c>
      <c r="FF33" s="54">
        <f t="shared" si="241"/>
        <v>23.320463320463318</v>
      </c>
      <c r="FG33" s="54">
        <f t="shared" si="141"/>
        <v>35.956945845946855</v>
      </c>
      <c r="FH33" s="54">
        <f t="shared" si="142"/>
        <v>30.073701240337947</v>
      </c>
    </row>
    <row r="34" spans="1:164" ht="30" customHeight="1">
      <c r="A34" s="123">
        <v>25</v>
      </c>
      <c r="B34" s="122" t="s">
        <v>66</v>
      </c>
      <c r="C34" s="63">
        <v>193649</v>
      </c>
      <c r="D34" s="63">
        <v>181699</v>
      </c>
      <c r="E34" s="63">
        <f t="shared" si="193"/>
        <v>375348</v>
      </c>
      <c r="F34" s="63">
        <v>177243</v>
      </c>
      <c r="G34" s="63">
        <v>52062</v>
      </c>
      <c r="H34" s="63">
        <f t="shared" si="194"/>
        <v>229305</v>
      </c>
      <c r="I34" s="68"/>
      <c r="J34" s="68"/>
      <c r="K34" s="68"/>
      <c r="L34" s="64">
        <f t="shared" si="196"/>
        <v>177243</v>
      </c>
      <c r="M34" s="64">
        <f t="shared" si="40"/>
        <v>52062</v>
      </c>
      <c r="N34" s="64">
        <f t="shared" si="41"/>
        <v>229305</v>
      </c>
      <c r="O34" s="54">
        <f t="shared" si="197"/>
        <v>91.527970709892642</v>
      </c>
      <c r="P34" s="54">
        <f t="shared" si="43"/>
        <v>28.652881964127484</v>
      </c>
      <c r="Q34" s="54">
        <f t="shared" si="44"/>
        <v>61.091307266856354</v>
      </c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69"/>
      <c r="AC34" s="69"/>
      <c r="AD34" s="57"/>
      <c r="AE34" s="57"/>
      <c r="AF34" s="57"/>
      <c r="AG34" s="50">
        <f t="shared" ref="AG34:AL36" si="254">C34+R34</f>
        <v>193649</v>
      </c>
      <c r="AH34" s="50">
        <f t="shared" si="254"/>
        <v>181699</v>
      </c>
      <c r="AI34" s="50">
        <f t="shared" si="254"/>
        <v>375348</v>
      </c>
      <c r="AJ34" s="50">
        <f t="shared" si="254"/>
        <v>177243</v>
      </c>
      <c r="AK34" s="50">
        <f t="shared" si="254"/>
        <v>52062</v>
      </c>
      <c r="AL34" s="50">
        <f t="shared" si="254"/>
        <v>229305</v>
      </c>
      <c r="AM34" s="52"/>
      <c r="AN34" s="52"/>
      <c r="AO34" s="52"/>
      <c r="AP34" s="50">
        <f t="shared" ref="AP34" si="255">L34+AA34</f>
        <v>177243</v>
      </c>
      <c r="AQ34" s="50">
        <f t="shared" ref="AQ34" si="256">M34+AB34</f>
        <v>52062</v>
      </c>
      <c r="AR34" s="50">
        <f t="shared" ref="AR34" si="257">N34+AC34</f>
        <v>229305</v>
      </c>
      <c r="AS34" s="54">
        <f t="shared" ref="AS34" si="258">IF(AG34=0,"",AP34/AG34*100)</f>
        <v>91.527970709892642</v>
      </c>
      <c r="AT34" s="54">
        <f t="shared" ref="AT34" si="259">IF(AH34=0,"",AQ34/AH34*100)</f>
        <v>28.652881964127484</v>
      </c>
      <c r="AU34" s="54">
        <f t="shared" ref="AU34" si="260">IF(AI34=0,"",AR34/AI34*100)</f>
        <v>61.091307266856354</v>
      </c>
      <c r="AV34" s="52"/>
      <c r="AW34" s="52"/>
      <c r="AX34" s="63">
        <v>45185</v>
      </c>
      <c r="AY34" s="52"/>
      <c r="AZ34" s="52"/>
      <c r="BA34" s="63">
        <v>39330</v>
      </c>
      <c r="BB34" s="68"/>
      <c r="BC34" s="68"/>
      <c r="BD34" s="68"/>
      <c r="BE34" s="67">
        <f t="shared" ref="BE34" si="261">SUM(AY34,BB34)</f>
        <v>0</v>
      </c>
      <c r="BF34" s="67">
        <f t="shared" ref="BF34" si="262">SUM(AZ34,BC34)</f>
        <v>0</v>
      </c>
      <c r="BG34" s="64">
        <f t="shared" ref="BG34" si="263">SUM(BA34,BD34)</f>
        <v>39330</v>
      </c>
      <c r="BH34" s="55" t="str">
        <f t="shared" ref="BH34" si="264">IF(AV34=0,"",BE34/AV34*100)</f>
        <v/>
      </c>
      <c r="BI34" s="55" t="str">
        <f t="shared" ref="BI34" si="265">IF(AW34=0,"",BF34/AW34*100)</f>
        <v/>
      </c>
      <c r="BJ34" s="54">
        <f t="shared" ref="BJ34" si="266">IF(AX34=0,"",BG34/AX34*100)</f>
        <v>87.042160008852505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9"/>
      <c r="BU34" s="69"/>
      <c r="BV34" s="69"/>
      <c r="BW34" s="57"/>
      <c r="BX34" s="57"/>
      <c r="BY34" s="57"/>
      <c r="BZ34" s="52">
        <f t="shared" ref="BZ34" si="267">AV34+BK34</f>
        <v>0</v>
      </c>
      <c r="CA34" s="52">
        <f t="shared" ref="CA34" si="268">AW34+BL34</f>
        <v>0</v>
      </c>
      <c r="CB34" s="50">
        <f t="shared" ref="CB34" si="269">AX34+BM34</f>
        <v>45185</v>
      </c>
      <c r="CC34" s="52">
        <f t="shared" ref="CC34" si="270">AY34+BN34</f>
        <v>0</v>
      </c>
      <c r="CD34" s="52">
        <f t="shared" ref="CD34" si="271">AZ34+BO34</f>
        <v>0</v>
      </c>
      <c r="CE34" s="50">
        <f t="shared" ref="CE34" si="272">BA34+BP34</f>
        <v>39330</v>
      </c>
      <c r="CF34" s="52">
        <f t="shared" ref="CF34" si="273">BB34+BQ34</f>
        <v>0</v>
      </c>
      <c r="CG34" s="52">
        <f t="shared" ref="CG34" si="274">BC34+BR34</f>
        <v>0</v>
      </c>
      <c r="CH34" s="52">
        <f t="shared" ref="CH34" si="275">BD34+BS34</f>
        <v>0</v>
      </c>
      <c r="CI34" s="52">
        <f t="shared" ref="CI34" si="276">BE34+BT34</f>
        <v>0</v>
      </c>
      <c r="CJ34" s="52">
        <f t="shared" ref="CJ34" si="277">BF34+BU34</f>
        <v>0</v>
      </c>
      <c r="CK34" s="50">
        <f t="shared" ref="CK34" si="278">BG34+BV34</f>
        <v>39330</v>
      </c>
      <c r="CL34" s="55" t="str">
        <f t="shared" ref="CL34" si="279">IF(BZ34=0,"",CI34/BZ34*100)</f>
        <v/>
      </c>
      <c r="CM34" s="55" t="str">
        <f t="shared" ref="CM34" si="280">IF(CA34=0,"",CJ34/CA34*100)</f>
        <v/>
      </c>
      <c r="CN34" s="54">
        <f t="shared" ref="CN34" si="281">IF(CB34=0,"",CK34/CB34*100)</f>
        <v>87.042160008852505</v>
      </c>
      <c r="CO34" s="66"/>
      <c r="CP34" s="66"/>
      <c r="CQ34" s="63">
        <v>48699</v>
      </c>
      <c r="CR34" s="66"/>
      <c r="CS34" s="66"/>
      <c r="CT34" s="63">
        <v>40402</v>
      </c>
      <c r="CU34" s="68"/>
      <c r="CV34" s="68"/>
      <c r="CW34" s="68"/>
      <c r="CX34" s="67">
        <f t="shared" ref="CX34" si="282">SUM(CR34,CU34)</f>
        <v>0</v>
      </c>
      <c r="CY34" s="67">
        <f t="shared" ref="CY34" si="283">SUM(CS34,CV34)</f>
        <v>0</v>
      </c>
      <c r="CZ34" s="50">
        <f>+CT34+CW34</f>
        <v>40402</v>
      </c>
      <c r="DA34" s="55" t="str">
        <f t="shared" ref="DA34" si="284">IF(CO34=0,"",CX34/CO34*100)</f>
        <v/>
      </c>
      <c r="DB34" s="55" t="str">
        <f t="shared" ref="DB34" si="285">IF(CP34=0,"",CY34/CP34*100)</f>
        <v/>
      </c>
      <c r="DC34" s="54">
        <f t="shared" ref="DC34" si="286">IF(CQ34=0,"",CZ34/CQ34*100)</f>
        <v>82.962689172262259</v>
      </c>
      <c r="DD34" s="68"/>
      <c r="DE34" s="68"/>
      <c r="DF34" s="68"/>
      <c r="DG34" s="68"/>
      <c r="DH34" s="68"/>
      <c r="DI34" s="68"/>
      <c r="DJ34" s="68"/>
      <c r="DK34" s="68"/>
      <c r="DL34" s="68"/>
      <c r="DM34" s="69"/>
      <c r="DN34" s="69"/>
      <c r="DO34" s="69"/>
      <c r="DP34" s="57"/>
      <c r="DQ34" s="57"/>
      <c r="DR34" s="57"/>
      <c r="DS34" s="52">
        <f t="shared" ref="DS34" si="287">CO34+DD34</f>
        <v>0</v>
      </c>
      <c r="DT34" s="52">
        <f t="shared" ref="DT34" si="288">CP34+DE34</f>
        <v>0</v>
      </c>
      <c r="DU34" s="50">
        <f t="shared" ref="DU34" si="289">CQ34+DF34</f>
        <v>48699</v>
      </c>
      <c r="DV34" s="52">
        <f t="shared" ref="DV34" si="290">CR34+DG34</f>
        <v>0</v>
      </c>
      <c r="DW34" s="52">
        <f t="shared" ref="DW34" si="291">CS34+DH34</f>
        <v>0</v>
      </c>
      <c r="DX34" s="50">
        <f t="shared" ref="DX34" si="292">CT34+DI34</f>
        <v>40402</v>
      </c>
      <c r="DY34" s="52">
        <f t="shared" ref="DY34" si="293">CU34+DJ34</f>
        <v>0</v>
      </c>
      <c r="DZ34" s="52">
        <f t="shared" ref="DZ34" si="294">CV34+DK34</f>
        <v>0</v>
      </c>
      <c r="EA34" s="52">
        <f t="shared" ref="EA34" si="295">CW34+DL34</f>
        <v>0</v>
      </c>
      <c r="EB34" s="52">
        <f t="shared" ref="EB34" si="296">CX34+DM34</f>
        <v>0</v>
      </c>
      <c r="EC34" s="52">
        <f t="shared" ref="EC34" si="297">CY34+DN34</f>
        <v>0</v>
      </c>
      <c r="ED34" s="50">
        <f t="shared" ref="ED34" si="298">CZ34+DO34</f>
        <v>40402</v>
      </c>
      <c r="EE34" s="55" t="str">
        <f t="shared" ref="EE34" si="299">IF(DS34=0,"",EB34/DS34*100)</f>
        <v/>
      </c>
      <c r="EF34" s="55" t="str">
        <f t="shared" ref="EF34" si="300">IF(DT34=0,"",EC34/DT34*100)</f>
        <v/>
      </c>
      <c r="EG34" s="54">
        <f t="shared" ref="EG34" si="301">IF(DU34=0,"",ED34/DU34*100)</f>
        <v>82.962689172262259</v>
      </c>
      <c r="EH34" s="50">
        <f t="shared" si="231"/>
        <v>177243</v>
      </c>
      <c r="EI34" s="50">
        <f t="shared" si="232"/>
        <v>52062</v>
      </c>
      <c r="EJ34" s="50">
        <f t="shared" si="233"/>
        <v>229305</v>
      </c>
      <c r="EK34" s="66"/>
      <c r="EL34" s="66"/>
      <c r="EM34" s="66"/>
      <c r="EN34" s="55"/>
      <c r="EO34" s="55"/>
      <c r="EP34" s="55"/>
      <c r="EQ34" s="50">
        <f t="shared" si="248"/>
        <v>0</v>
      </c>
      <c r="ER34" s="50">
        <f t="shared" si="249"/>
        <v>0</v>
      </c>
      <c r="ES34" s="50">
        <f t="shared" si="250"/>
        <v>39330</v>
      </c>
      <c r="ET34" s="66"/>
      <c r="EU34" s="66"/>
      <c r="EV34" s="66"/>
      <c r="EW34" s="55"/>
      <c r="EX34" s="55"/>
      <c r="EY34" s="55"/>
      <c r="EZ34" s="50">
        <f t="shared" si="251"/>
        <v>0</v>
      </c>
      <c r="FA34" s="50">
        <f t="shared" si="252"/>
        <v>0</v>
      </c>
      <c r="FB34" s="50">
        <f t="shared" si="253"/>
        <v>40402</v>
      </c>
      <c r="FC34" s="66"/>
      <c r="FD34" s="66"/>
      <c r="FE34" s="66"/>
      <c r="FF34" s="55"/>
      <c r="FG34" s="55"/>
      <c r="FH34" s="55"/>
    </row>
    <row r="35" spans="1:164" ht="30" customHeight="1">
      <c r="A35" s="123">
        <v>26</v>
      </c>
      <c r="B35" s="122" t="s">
        <v>67</v>
      </c>
      <c r="C35" s="64">
        <v>219949</v>
      </c>
      <c r="D35" s="64">
        <v>159540</v>
      </c>
      <c r="E35" s="63">
        <f t="shared" si="193"/>
        <v>379489</v>
      </c>
      <c r="F35" s="63">
        <v>96444</v>
      </c>
      <c r="G35" s="63">
        <v>99877</v>
      </c>
      <c r="H35" s="63">
        <f t="shared" si="194"/>
        <v>196321</v>
      </c>
      <c r="I35" s="63">
        <v>29225</v>
      </c>
      <c r="J35" s="63">
        <v>16407</v>
      </c>
      <c r="K35" s="63">
        <f t="shared" ref="K35:K40" si="302">I35+J35</f>
        <v>45632</v>
      </c>
      <c r="L35" s="64">
        <f t="shared" si="196"/>
        <v>125669</v>
      </c>
      <c r="M35" s="64">
        <f t="shared" si="40"/>
        <v>116284</v>
      </c>
      <c r="N35" s="64">
        <f t="shared" si="41"/>
        <v>241953</v>
      </c>
      <c r="O35" s="54">
        <f t="shared" si="197"/>
        <v>57.135517779121528</v>
      </c>
      <c r="P35" s="54">
        <f t="shared" si="43"/>
        <v>72.887050269524892</v>
      </c>
      <c r="Q35" s="54">
        <f t="shared" si="44"/>
        <v>63.757579271072416</v>
      </c>
      <c r="R35" s="66">
        <v>0</v>
      </c>
      <c r="S35" s="66">
        <v>0</v>
      </c>
      <c r="T35" s="66">
        <f t="shared" ref="T35:T42" si="303">R35+S35</f>
        <v>0</v>
      </c>
      <c r="U35" s="66">
        <v>0</v>
      </c>
      <c r="V35" s="66">
        <v>0</v>
      </c>
      <c r="W35" s="66">
        <f t="shared" ref="W35:W45" si="304">U35+V35</f>
        <v>0</v>
      </c>
      <c r="X35" s="66">
        <v>0</v>
      </c>
      <c r="Y35" s="66">
        <v>0</v>
      </c>
      <c r="Z35" s="66">
        <f t="shared" ref="Z35:Z40" si="305">X35+Y35</f>
        <v>0</v>
      </c>
      <c r="AA35" s="67">
        <f t="shared" ref="AA35:AA45" si="306">+U35+X35</f>
        <v>0</v>
      </c>
      <c r="AB35" s="67">
        <f t="shared" ref="AB35:AB45" si="307">+V35+Y35</f>
        <v>0</v>
      </c>
      <c r="AC35" s="67">
        <f t="shared" ref="AC35:AC45" si="308">+W35+Z35</f>
        <v>0</v>
      </c>
      <c r="AD35" s="55" t="str">
        <f t="shared" ref="AD35:AD45" si="309">IF(R35=0,"",AA35/R35*100)</f>
        <v/>
      </c>
      <c r="AE35" s="55" t="str">
        <f t="shared" ref="AE35:AE45" si="310">IF(S35=0,"",AB35/S35*100)</f>
        <v/>
      </c>
      <c r="AF35" s="55" t="str">
        <f t="shared" ref="AF35:AF45" si="311">IF(T35=0,"",AC35/T35*100)</f>
        <v/>
      </c>
      <c r="AG35" s="50">
        <f t="shared" si="254"/>
        <v>219949</v>
      </c>
      <c r="AH35" s="50">
        <f t="shared" si="254"/>
        <v>159540</v>
      </c>
      <c r="AI35" s="50">
        <f t="shared" si="254"/>
        <v>379489</v>
      </c>
      <c r="AJ35" s="50">
        <f t="shared" si="254"/>
        <v>96444</v>
      </c>
      <c r="AK35" s="50">
        <f t="shared" si="254"/>
        <v>99877</v>
      </c>
      <c r="AL35" s="50">
        <f t="shared" si="254"/>
        <v>196321</v>
      </c>
      <c r="AM35" s="50">
        <f t="shared" ref="AM35:AR36" si="312">I35+X35</f>
        <v>29225</v>
      </c>
      <c r="AN35" s="50">
        <f t="shared" si="312"/>
        <v>16407</v>
      </c>
      <c r="AO35" s="50">
        <f t="shared" si="312"/>
        <v>45632</v>
      </c>
      <c r="AP35" s="50">
        <f t="shared" si="312"/>
        <v>125669</v>
      </c>
      <c r="AQ35" s="50">
        <f t="shared" si="312"/>
        <v>116284</v>
      </c>
      <c r="AR35" s="50">
        <f t="shared" si="312"/>
        <v>241953</v>
      </c>
      <c r="AS35" s="54">
        <f t="shared" ref="AS35:AU36" si="313">IF(AG35=0,"",AP35/AG35*100)</f>
        <v>57.135517779121528</v>
      </c>
      <c r="AT35" s="54">
        <f t="shared" si="313"/>
        <v>72.887050269524892</v>
      </c>
      <c r="AU35" s="54">
        <f t="shared" si="313"/>
        <v>63.757579271072416</v>
      </c>
      <c r="AV35" s="63">
        <v>71217</v>
      </c>
      <c r="AW35" s="63">
        <v>61203</v>
      </c>
      <c r="AX35" s="63">
        <f t="shared" ref="AX35:AX45" si="314">AV35+AW35</f>
        <v>132420</v>
      </c>
      <c r="AY35" s="63">
        <v>26288</v>
      </c>
      <c r="AZ35" s="63">
        <v>32836</v>
      </c>
      <c r="BA35" s="63">
        <f t="shared" ref="BA35:BA45" si="315">AY35+AZ35</f>
        <v>59124</v>
      </c>
      <c r="BB35" s="63">
        <v>10448</v>
      </c>
      <c r="BC35" s="63">
        <v>7691</v>
      </c>
      <c r="BD35" s="63">
        <f t="shared" ref="BD35:BD40" si="316">BB35+BC35</f>
        <v>18139</v>
      </c>
      <c r="BE35" s="64">
        <f t="shared" ref="BE35:BE45" si="317">SUM(AY35,BB35)</f>
        <v>36736</v>
      </c>
      <c r="BF35" s="64">
        <f t="shared" ref="BF35:BF45" si="318">SUM(AZ35,BC35)</f>
        <v>40527</v>
      </c>
      <c r="BG35" s="64">
        <f t="shared" ref="BG35:BG45" si="319">SUM(BA35,BD35)</f>
        <v>77263</v>
      </c>
      <c r="BH35" s="54">
        <f t="shared" ref="BH35:BH45" si="320">IF(AV35=0,"",BE35/AV35*100)</f>
        <v>51.583189407023596</v>
      </c>
      <c r="BI35" s="54">
        <f t="shared" ref="BI35:BI45" si="321">IF(AW35=0,"",BF35/AW35*100)</f>
        <v>66.217342287142785</v>
      </c>
      <c r="BJ35" s="54">
        <f t="shared" ref="BJ35:BJ45" si="322">IF(AX35=0,"",BG35/AX35*100)</f>
        <v>58.346926446156168</v>
      </c>
      <c r="BK35" s="66">
        <v>0</v>
      </c>
      <c r="BL35" s="66">
        <v>0</v>
      </c>
      <c r="BM35" s="66">
        <f t="shared" ref="BM35:BM42" si="323">BK35+BL35</f>
        <v>0</v>
      </c>
      <c r="BN35" s="66">
        <v>0</v>
      </c>
      <c r="BO35" s="66">
        <v>0</v>
      </c>
      <c r="BP35" s="66">
        <f t="shared" ref="BP35:BP45" si="324">BN35+BO35</f>
        <v>0</v>
      </c>
      <c r="BQ35" s="66">
        <v>0</v>
      </c>
      <c r="BR35" s="66">
        <v>0</v>
      </c>
      <c r="BS35" s="66">
        <f t="shared" ref="BS35:BS40" si="325">BQ35+BR35</f>
        <v>0</v>
      </c>
      <c r="BT35" s="67">
        <f t="shared" ref="BT35:BT45" si="326">SUM(BN35,BQ35)</f>
        <v>0</v>
      </c>
      <c r="BU35" s="67">
        <f t="shared" ref="BU35:BU45" si="327">SUM(BO35,BR35)</f>
        <v>0</v>
      </c>
      <c r="BV35" s="67">
        <f t="shared" ref="BV35:BV45" si="328">SUM(BP35,BS35)</f>
        <v>0</v>
      </c>
      <c r="BW35" s="55" t="str">
        <f t="shared" ref="BW35:BW45" si="329">IF(BK35=0,"",BT35/BK35*100)</f>
        <v/>
      </c>
      <c r="BX35" s="55" t="str">
        <f t="shared" ref="BX35:BX45" si="330">IF(BL35=0,"",BU35/BL35*100)</f>
        <v/>
      </c>
      <c r="BY35" s="55" t="str">
        <f t="shared" ref="BY35:BY45" si="331">IF(BM35=0,"",BV35/BM35*100)</f>
        <v/>
      </c>
      <c r="BZ35" s="50">
        <f t="shared" ref="BZ35:BZ45" si="332">AV35+BK35</f>
        <v>71217</v>
      </c>
      <c r="CA35" s="50">
        <f t="shared" ref="CA35:CA45" si="333">AW35+BL35</f>
        <v>61203</v>
      </c>
      <c r="CB35" s="50">
        <f t="shared" ref="CB35:CB45" si="334">AX35+BM35</f>
        <v>132420</v>
      </c>
      <c r="CC35" s="50">
        <f t="shared" ref="CC35:CC45" si="335">AY35+BN35</f>
        <v>26288</v>
      </c>
      <c r="CD35" s="50">
        <f t="shared" ref="CD35:CD45" si="336">AZ35+BO35</f>
        <v>32836</v>
      </c>
      <c r="CE35" s="50">
        <f t="shared" ref="CE35:CE45" si="337">BA35+BP35</f>
        <v>59124</v>
      </c>
      <c r="CF35" s="50">
        <f t="shared" ref="CF35:CF45" si="338">BB35+BQ35</f>
        <v>10448</v>
      </c>
      <c r="CG35" s="50">
        <f t="shared" ref="CG35:CG45" si="339">BC35+BR35</f>
        <v>7691</v>
      </c>
      <c r="CH35" s="50">
        <f t="shared" ref="CH35:CH45" si="340">BD35+BS35</f>
        <v>18139</v>
      </c>
      <c r="CI35" s="50">
        <f t="shared" ref="CI35:CI45" si="341">BE35+BT35</f>
        <v>36736</v>
      </c>
      <c r="CJ35" s="50">
        <f t="shared" ref="CJ35:CJ45" si="342">BF35+BU35</f>
        <v>40527</v>
      </c>
      <c r="CK35" s="50">
        <f t="shared" ref="CK35:CK45" si="343">BG35+BV35</f>
        <v>77263</v>
      </c>
      <c r="CL35" s="54">
        <f t="shared" ref="CL35:CL45" si="344">IF(BZ35=0,"",CI35/BZ35*100)</f>
        <v>51.583189407023596</v>
      </c>
      <c r="CM35" s="54">
        <f t="shared" ref="CM35:CM45" si="345">IF(CA35=0,"",CJ35/CA35*100)</f>
        <v>66.217342287142785</v>
      </c>
      <c r="CN35" s="54">
        <f t="shared" ref="CN35:CN45" si="346">IF(CB35=0,"",CK35/CB35*100)</f>
        <v>58.346926446156168</v>
      </c>
      <c r="CO35" s="63">
        <v>60</v>
      </c>
      <c r="CP35" s="63">
        <v>30</v>
      </c>
      <c r="CQ35" s="63">
        <f t="shared" ref="CQ35:CQ45" si="347">CO35+CP35</f>
        <v>90</v>
      </c>
      <c r="CR35" s="63">
        <v>27</v>
      </c>
      <c r="CS35" s="63">
        <v>18</v>
      </c>
      <c r="CT35" s="63">
        <f t="shared" ref="CT35:CT45" si="348">CR35+CS35</f>
        <v>45</v>
      </c>
      <c r="CU35" s="63">
        <v>7</v>
      </c>
      <c r="CV35" s="63">
        <v>4</v>
      </c>
      <c r="CW35" s="63">
        <f t="shared" ref="CW35:CW40" si="349">CU35+CV35</f>
        <v>11</v>
      </c>
      <c r="CX35" s="64">
        <f t="shared" ref="CX35:CY39" si="350">SUM(CR35,CU35)</f>
        <v>34</v>
      </c>
      <c r="CY35" s="64">
        <f t="shared" si="350"/>
        <v>22</v>
      </c>
      <c r="CZ35" s="50">
        <f>SUM(CX35,CY35)</f>
        <v>56</v>
      </c>
      <c r="DA35" s="54">
        <f t="shared" ref="DA35:DA45" si="351">IF(CO35=0,"",CX35/CO35*100)</f>
        <v>56.666666666666664</v>
      </c>
      <c r="DB35" s="54">
        <f t="shared" ref="DB35:DB45" si="352">IF(CP35=0,"",CY35/CP35*100)</f>
        <v>73.333333333333329</v>
      </c>
      <c r="DC35" s="54">
        <f t="shared" ref="DC35:DC45" si="353">IF(CQ35=0,"",CZ35/CQ35*100)</f>
        <v>62.222222222222221</v>
      </c>
      <c r="DD35" s="66">
        <v>0</v>
      </c>
      <c r="DE35" s="66">
        <v>0</v>
      </c>
      <c r="DF35" s="66">
        <f t="shared" ref="DF35:DF42" si="354">DD35+DE35</f>
        <v>0</v>
      </c>
      <c r="DG35" s="66">
        <v>0</v>
      </c>
      <c r="DH35" s="66">
        <v>0</v>
      </c>
      <c r="DI35" s="66">
        <f t="shared" ref="DI35:DI45" si="355">DG35+DH35</f>
        <v>0</v>
      </c>
      <c r="DJ35" s="66">
        <v>0</v>
      </c>
      <c r="DK35" s="66">
        <v>0</v>
      </c>
      <c r="DL35" s="66">
        <f t="shared" ref="DL35:DL40" si="356">DJ35+DK35</f>
        <v>0</v>
      </c>
      <c r="DM35" s="67">
        <f t="shared" ref="DM35:DM45" si="357">SUM(DG35,DJ35)</f>
        <v>0</v>
      </c>
      <c r="DN35" s="67">
        <f t="shared" ref="DN35:DN45" si="358">SUM(DH35,DK35)</f>
        <v>0</v>
      </c>
      <c r="DO35" s="67">
        <f t="shared" ref="DO35:DO45" si="359">SUM(DI35,DL35)</f>
        <v>0</v>
      </c>
      <c r="DP35" s="55" t="str">
        <f t="shared" ref="DP35:DP45" si="360">IF(DD35=0,"",DM35/DD35*100)</f>
        <v/>
      </c>
      <c r="DQ35" s="55" t="str">
        <f t="shared" ref="DQ35:DQ45" si="361">IF(DE35=0,"",DN35/DE35*100)</f>
        <v/>
      </c>
      <c r="DR35" s="55" t="str">
        <f t="shared" ref="DR35:DR45" si="362">IF(DF35=0,"",DO35/DF35*100)</f>
        <v/>
      </c>
      <c r="DS35" s="50">
        <f t="shared" ref="DS35:DS45" si="363">CO35+DD35</f>
        <v>60</v>
      </c>
      <c r="DT35" s="50">
        <f t="shared" ref="DT35:DT45" si="364">CP35+DE35</f>
        <v>30</v>
      </c>
      <c r="DU35" s="50">
        <f t="shared" ref="DU35:DU45" si="365">CQ35+DF35</f>
        <v>90</v>
      </c>
      <c r="DV35" s="50">
        <f t="shared" ref="DV35:DV45" si="366">CR35+DG35</f>
        <v>27</v>
      </c>
      <c r="DW35" s="50">
        <f t="shared" ref="DW35:DW45" si="367">CS35+DH35</f>
        <v>18</v>
      </c>
      <c r="DX35" s="50">
        <f t="shared" ref="DX35:DX45" si="368">CT35+DI35</f>
        <v>45</v>
      </c>
      <c r="DY35" s="50">
        <f t="shared" ref="DY35:DY45" si="369">CU35+DJ35</f>
        <v>7</v>
      </c>
      <c r="DZ35" s="50">
        <f t="shared" ref="DZ35:DZ45" si="370">CV35+DK35</f>
        <v>4</v>
      </c>
      <c r="EA35" s="50">
        <f t="shared" ref="EA35:EA45" si="371">CW35+DL35</f>
        <v>11</v>
      </c>
      <c r="EB35" s="50">
        <f t="shared" ref="EB35:EB45" si="372">CX35+DM35</f>
        <v>34</v>
      </c>
      <c r="EC35" s="50">
        <f t="shared" ref="EC35:EC45" si="373">CY35+DN35</f>
        <v>22</v>
      </c>
      <c r="ED35" s="50">
        <f t="shared" ref="ED35:ED45" si="374">CZ35+DO35</f>
        <v>56</v>
      </c>
      <c r="EE35" s="54">
        <f t="shared" ref="EE35:EE45" si="375">IF(DS35=0,"",EB35/DS35*100)</f>
        <v>56.666666666666664</v>
      </c>
      <c r="EF35" s="54">
        <f t="shared" ref="EF35:EF45" si="376">IF(DT35=0,"",EC35/DT35*100)</f>
        <v>73.333333333333329</v>
      </c>
      <c r="EG35" s="54">
        <f t="shared" ref="EG35:EG45" si="377">IF(DU35=0,"",ED35/DU35*100)</f>
        <v>62.222222222222221</v>
      </c>
      <c r="EH35" s="50">
        <f t="shared" si="231"/>
        <v>125669</v>
      </c>
      <c r="EI35" s="50">
        <f t="shared" si="232"/>
        <v>116284</v>
      </c>
      <c r="EJ35" s="50">
        <f t="shared" si="233"/>
        <v>241953</v>
      </c>
      <c r="EK35" s="63">
        <v>66980</v>
      </c>
      <c r="EL35" s="63">
        <v>86773</v>
      </c>
      <c r="EM35" s="63">
        <f t="shared" ref="EM35:EM45" si="378">EK35+EL35</f>
        <v>153753</v>
      </c>
      <c r="EN35" s="54">
        <f t="shared" ref="EN35:EN45" si="379">IF(EH35=0,"",EK35/EH35*100)</f>
        <v>53.298745116138427</v>
      </c>
      <c r="EO35" s="54">
        <f t="shared" ref="EO35:EO45" si="380">IF(EI35=0,"",EL35/EI35*100)</f>
        <v>74.621616043479762</v>
      </c>
      <c r="EP35" s="54">
        <f t="shared" ref="EP35:EP45" si="381">IF(EJ35=0,"",EM35/EJ35*100)</f>
        <v>63.546639223320234</v>
      </c>
      <c r="EQ35" s="50">
        <f t="shared" si="248"/>
        <v>36736</v>
      </c>
      <c r="ER35" s="50">
        <f t="shared" si="249"/>
        <v>40527</v>
      </c>
      <c r="ES35" s="50">
        <f t="shared" si="250"/>
        <v>77263</v>
      </c>
      <c r="ET35" s="63">
        <v>16881</v>
      </c>
      <c r="EU35" s="63">
        <v>26951</v>
      </c>
      <c r="EV35" s="63">
        <f t="shared" ref="EV35:EV45" si="382">ET35+EU35</f>
        <v>43832</v>
      </c>
      <c r="EW35" s="54">
        <f t="shared" ref="EW35:EW45" si="383">IF(EQ35=0,"",ET35/EQ35*100)</f>
        <v>45.952199477351918</v>
      </c>
      <c r="EX35" s="54">
        <f t="shared" ref="EX35:EX45" si="384">IF(ER35=0,"",EU35/ER35*100)</f>
        <v>66.50134478249069</v>
      </c>
      <c r="EY35" s="54">
        <f t="shared" ref="EY35:EY45" si="385">IF(ES35=0,"",EV35/ES35*100)</f>
        <v>56.730906125829961</v>
      </c>
      <c r="EZ35" s="50">
        <f t="shared" si="251"/>
        <v>34</v>
      </c>
      <c r="FA35" s="50">
        <f t="shared" si="252"/>
        <v>22</v>
      </c>
      <c r="FB35" s="50">
        <f t="shared" si="253"/>
        <v>56</v>
      </c>
      <c r="FC35" s="63">
        <v>17</v>
      </c>
      <c r="FD35" s="63">
        <v>17</v>
      </c>
      <c r="FE35" s="63">
        <f t="shared" ref="FE35:FE45" si="386">FC35+FD35</f>
        <v>34</v>
      </c>
      <c r="FF35" s="54">
        <f t="shared" ref="FF35:FF45" si="387">IF(EZ35=0,"",FC35/EZ35*100)</f>
        <v>50</v>
      </c>
      <c r="FG35" s="54">
        <f t="shared" ref="FG35:FG45" si="388">IF(FA35=0,"",FD35/FA35*100)</f>
        <v>77.272727272727266</v>
      </c>
      <c r="FH35" s="54">
        <f t="shared" ref="FH35:FH45" si="389">IF(FB35=0,"",FE35/FB35*100)</f>
        <v>60.714285714285708</v>
      </c>
    </row>
    <row r="36" spans="1:164" ht="30" customHeight="1">
      <c r="A36" s="123">
        <v>27</v>
      </c>
      <c r="B36" s="122" t="s">
        <v>68</v>
      </c>
      <c r="C36" s="63">
        <v>497540</v>
      </c>
      <c r="D36" s="63">
        <v>345364</v>
      </c>
      <c r="E36" s="63">
        <f t="shared" si="193"/>
        <v>842904</v>
      </c>
      <c r="F36" s="63">
        <v>442750</v>
      </c>
      <c r="G36" s="63">
        <v>321487</v>
      </c>
      <c r="H36" s="63">
        <f t="shared" si="194"/>
        <v>764237</v>
      </c>
      <c r="I36" s="63">
        <v>12608</v>
      </c>
      <c r="J36" s="63">
        <v>7839</v>
      </c>
      <c r="K36" s="63">
        <f t="shared" si="302"/>
        <v>20447</v>
      </c>
      <c r="L36" s="64">
        <f t="shared" si="196"/>
        <v>455358</v>
      </c>
      <c r="M36" s="64">
        <f t="shared" si="40"/>
        <v>329326</v>
      </c>
      <c r="N36" s="64">
        <f t="shared" si="41"/>
        <v>784684</v>
      </c>
      <c r="O36" s="54">
        <f t="shared" si="197"/>
        <v>91.521887687422122</v>
      </c>
      <c r="P36" s="54">
        <f t="shared" si="43"/>
        <v>95.356203889229917</v>
      </c>
      <c r="Q36" s="54">
        <f t="shared" si="44"/>
        <v>93.092926359348155</v>
      </c>
      <c r="R36" s="63">
        <v>8106</v>
      </c>
      <c r="S36" s="63">
        <v>4920</v>
      </c>
      <c r="T36" s="63">
        <f t="shared" si="303"/>
        <v>13026</v>
      </c>
      <c r="U36" s="63">
        <v>2423</v>
      </c>
      <c r="V36" s="63">
        <v>1562</v>
      </c>
      <c r="W36" s="63">
        <f t="shared" si="304"/>
        <v>3985</v>
      </c>
      <c r="X36" s="63">
        <v>435</v>
      </c>
      <c r="Y36" s="63">
        <v>450</v>
      </c>
      <c r="Z36" s="63">
        <f t="shared" si="305"/>
        <v>885</v>
      </c>
      <c r="AA36" s="64">
        <f t="shared" si="306"/>
        <v>2858</v>
      </c>
      <c r="AB36" s="64">
        <f t="shared" si="307"/>
        <v>2012</v>
      </c>
      <c r="AC36" s="64">
        <f t="shared" si="308"/>
        <v>4870</v>
      </c>
      <c r="AD36" s="54">
        <f t="shared" si="309"/>
        <v>35.257833703429561</v>
      </c>
      <c r="AE36" s="54">
        <f t="shared" si="310"/>
        <v>40.894308943089428</v>
      </c>
      <c r="AF36" s="54">
        <f t="shared" si="311"/>
        <v>37.38676493167511</v>
      </c>
      <c r="AG36" s="50">
        <f t="shared" si="254"/>
        <v>505646</v>
      </c>
      <c r="AH36" s="50">
        <f t="shared" si="254"/>
        <v>350284</v>
      </c>
      <c r="AI36" s="50">
        <f t="shared" si="254"/>
        <v>855930</v>
      </c>
      <c r="AJ36" s="50">
        <f t="shared" si="254"/>
        <v>445173</v>
      </c>
      <c r="AK36" s="50">
        <f t="shared" si="254"/>
        <v>323049</v>
      </c>
      <c r="AL36" s="50">
        <f t="shared" si="254"/>
        <v>768222</v>
      </c>
      <c r="AM36" s="50">
        <f t="shared" si="312"/>
        <v>13043</v>
      </c>
      <c r="AN36" s="50">
        <f t="shared" si="312"/>
        <v>8289</v>
      </c>
      <c r="AO36" s="50">
        <f t="shared" si="312"/>
        <v>21332</v>
      </c>
      <c r="AP36" s="50">
        <f t="shared" si="312"/>
        <v>458216</v>
      </c>
      <c r="AQ36" s="50">
        <f t="shared" si="312"/>
        <v>331338</v>
      </c>
      <c r="AR36" s="50">
        <f t="shared" si="312"/>
        <v>789554</v>
      </c>
      <c r="AS36" s="54">
        <f t="shared" si="313"/>
        <v>90.619919864885716</v>
      </c>
      <c r="AT36" s="54">
        <f t="shared" si="313"/>
        <v>94.591245960420693</v>
      </c>
      <c r="AU36" s="54">
        <f t="shared" si="313"/>
        <v>92.245160235065953</v>
      </c>
      <c r="AV36" s="63">
        <v>85633</v>
      </c>
      <c r="AW36" s="63">
        <v>57758</v>
      </c>
      <c r="AX36" s="63">
        <f t="shared" si="314"/>
        <v>143391</v>
      </c>
      <c r="AY36" s="63">
        <v>75325</v>
      </c>
      <c r="AZ36" s="63">
        <v>52932</v>
      </c>
      <c r="BA36" s="63">
        <f t="shared" si="315"/>
        <v>128257</v>
      </c>
      <c r="BB36" s="63">
        <v>2296</v>
      </c>
      <c r="BC36" s="63">
        <v>1548</v>
      </c>
      <c r="BD36" s="63">
        <f t="shared" si="316"/>
        <v>3844</v>
      </c>
      <c r="BE36" s="64">
        <f t="shared" si="317"/>
        <v>77621</v>
      </c>
      <c r="BF36" s="64">
        <f t="shared" si="318"/>
        <v>54480</v>
      </c>
      <c r="BG36" s="64">
        <f t="shared" si="319"/>
        <v>132101</v>
      </c>
      <c r="BH36" s="54">
        <f t="shared" si="320"/>
        <v>90.643793864514848</v>
      </c>
      <c r="BI36" s="54">
        <f t="shared" si="321"/>
        <v>94.324595726998865</v>
      </c>
      <c r="BJ36" s="54">
        <f t="shared" si="322"/>
        <v>92.126423555174313</v>
      </c>
      <c r="BK36" s="63">
        <v>1383</v>
      </c>
      <c r="BL36" s="63">
        <v>884</v>
      </c>
      <c r="BM36" s="63">
        <f t="shared" si="323"/>
        <v>2267</v>
      </c>
      <c r="BN36" s="63">
        <v>386</v>
      </c>
      <c r="BO36" s="63">
        <v>254</v>
      </c>
      <c r="BP36" s="63">
        <f t="shared" si="324"/>
        <v>640</v>
      </c>
      <c r="BQ36" s="63">
        <v>70</v>
      </c>
      <c r="BR36" s="63">
        <v>65</v>
      </c>
      <c r="BS36" s="63">
        <f t="shared" si="325"/>
        <v>135</v>
      </c>
      <c r="BT36" s="64">
        <f t="shared" si="326"/>
        <v>456</v>
      </c>
      <c r="BU36" s="64">
        <f t="shared" si="327"/>
        <v>319</v>
      </c>
      <c r="BV36" s="64">
        <f t="shared" si="328"/>
        <v>775</v>
      </c>
      <c r="BW36" s="54">
        <f t="shared" si="329"/>
        <v>32.971800433839483</v>
      </c>
      <c r="BX36" s="54">
        <f t="shared" si="330"/>
        <v>36.085972850678729</v>
      </c>
      <c r="BY36" s="54">
        <f t="shared" si="331"/>
        <v>34.18614909572122</v>
      </c>
      <c r="BZ36" s="50">
        <f t="shared" si="332"/>
        <v>87016</v>
      </c>
      <c r="CA36" s="50">
        <f t="shared" si="333"/>
        <v>58642</v>
      </c>
      <c r="CB36" s="50">
        <f t="shared" si="334"/>
        <v>145658</v>
      </c>
      <c r="CC36" s="50">
        <f t="shared" si="335"/>
        <v>75711</v>
      </c>
      <c r="CD36" s="50">
        <f t="shared" si="336"/>
        <v>53186</v>
      </c>
      <c r="CE36" s="50">
        <f t="shared" si="337"/>
        <v>128897</v>
      </c>
      <c r="CF36" s="50">
        <f t="shared" si="338"/>
        <v>2366</v>
      </c>
      <c r="CG36" s="50">
        <f t="shared" si="339"/>
        <v>1613</v>
      </c>
      <c r="CH36" s="50">
        <f t="shared" si="340"/>
        <v>3979</v>
      </c>
      <c r="CI36" s="50">
        <f t="shared" si="341"/>
        <v>78077</v>
      </c>
      <c r="CJ36" s="50">
        <f t="shared" si="342"/>
        <v>54799</v>
      </c>
      <c r="CK36" s="50">
        <f t="shared" si="343"/>
        <v>132876</v>
      </c>
      <c r="CL36" s="54">
        <f t="shared" si="344"/>
        <v>89.727176611197947</v>
      </c>
      <c r="CM36" s="54">
        <f t="shared" si="345"/>
        <v>93.446676443504657</v>
      </c>
      <c r="CN36" s="54">
        <f t="shared" si="346"/>
        <v>91.224649521481822</v>
      </c>
      <c r="CO36" s="63">
        <v>62274</v>
      </c>
      <c r="CP36" s="63">
        <v>46888</v>
      </c>
      <c r="CQ36" s="63">
        <f t="shared" si="347"/>
        <v>109162</v>
      </c>
      <c r="CR36" s="63">
        <v>53012</v>
      </c>
      <c r="CS36" s="63">
        <v>41235</v>
      </c>
      <c r="CT36" s="63">
        <f t="shared" si="348"/>
        <v>94247</v>
      </c>
      <c r="CU36" s="63">
        <v>2347</v>
      </c>
      <c r="CV36" s="63">
        <v>1830</v>
      </c>
      <c r="CW36" s="63">
        <f t="shared" si="349"/>
        <v>4177</v>
      </c>
      <c r="CX36" s="64">
        <f t="shared" si="350"/>
        <v>55359</v>
      </c>
      <c r="CY36" s="64">
        <f t="shared" si="350"/>
        <v>43065</v>
      </c>
      <c r="CZ36" s="50">
        <f>SUM(CX36,CY36)</f>
        <v>98424</v>
      </c>
      <c r="DA36" s="54">
        <f t="shared" si="351"/>
        <v>88.895847384141064</v>
      </c>
      <c r="DB36" s="54">
        <f t="shared" si="352"/>
        <v>91.846527896263439</v>
      </c>
      <c r="DC36" s="54">
        <f t="shared" si="353"/>
        <v>90.163243619574573</v>
      </c>
      <c r="DD36" s="63">
        <v>422</v>
      </c>
      <c r="DE36" s="63">
        <v>201</v>
      </c>
      <c r="DF36" s="63">
        <f t="shared" si="354"/>
        <v>623</v>
      </c>
      <c r="DG36" s="63">
        <v>109</v>
      </c>
      <c r="DH36" s="63">
        <v>45</v>
      </c>
      <c r="DI36" s="63">
        <f t="shared" si="355"/>
        <v>154</v>
      </c>
      <c r="DJ36" s="63">
        <v>23</v>
      </c>
      <c r="DK36" s="63">
        <v>6</v>
      </c>
      <c r="DL36" s="63">
        <f t="shared" si="356"/>
        <v>29</v>
      </c>
      <c r="DM36" s="64">
        <f t="shared" si="357"/>
        <v>132</v>
      </c>
      <c r="DN36" s="64">
        <f t="shared" si="358"/>
        <v>51</v>
      </c>
      <c r="DO36" s="64">
        <f t="shared" si="359"/>
        <v>183</v>
      </c>
      <c r="DP36" s="54">
        <f t="shared" si="360"/>
        <v>31.279620853080569</v>
      </c>
      <c r="DQ36" s="54">
        <f t="shared" si="361"/>
        <v>25.373134328358208</v>
      </c>
      <c r="DR36" s="54">
        <f t="shared" si="362"/>
        <v>29.373996789727126</v>
      </c>
      <c r="DS36" s="50">
        <f t="shared" si="363"/>
        <v>62696</v>
      </c>
      <c r="DT36" s="50">
        <f t="shared" si="364"/>
        <v>47089</v>
      </c>
      <c r="DU36" s="50">
        <f t="shared" si="365"/>
        <v>109785</v>
      </c>
      <c r="DV36" s="50">
        <f t="shared" si="366"/>
        <v>53121</v>
      </c>
      <c r="DW36" s="50">
        <f t="shared" si="367"/>
        <v>41280</v>
      </c>
      <c r="DX36" s="50">
        <f t="shared" si="368"/>
        <v>94401</v>
      </c>
      <c r="DY36" s="50">
        <f t="shared" si="369"/>
        <v>2370</v>
      </c>
      <c r="DZ36" s="50">
        <f t="shared" si="370"/>
        <v>1836</v>
      </c>
      <c r="EA36" s="50">
        <f t="shared" si="371"/>
        <v>4206</v>
      </c>
      <c r="EB36" s="50">
        <f t="shared" si="372"/>
        <v>55491</v>
      </c>
      <c r="EC36" s="50">
        <f t="shared" si="373"/>
        <v>43116</v>
      </c>
      <c r="ED36" s="50">
        <f t="shared" si="374"/>
        <v>98607</v>
      </c>
      <c r="EE36" s="54">
        <f t="shared" si="375"/>
        <v>88.508038790353453</v>
      </c>
      <c r="EF36" s="54">
        <f t="shared" si="376"/>
        <v>91.562785363885411</v>
      </c>
      <c r="EG36" s="54">
        <f t="shared" si="377"/>
        <v>89.818281185954362</v>
      </c>
      <c r="EH36" s="65">
        <f t="shared" si="231"/>
        <v>458216</v>
      </c>
      <c r="EI36" s="65">
        <f t="shared" si="232"/>
        <v>331338</v>
      </c>
      <c r="EJ36" s="65">
        <f t="shared" si="233"/>
        <v>789554</v>
      </c>
      <c r="EK36" s="63">
        <v>249274</v>
      </c>
      <c r="EL36" s="63">
        <v>206924</v>
      </c>
      <c r="EM36" s="63">
        <f t="shared" si="378"/>
        <v>456198</v>
      </c>
      <c r="EN36" s="54">
        <f t="shared" si="379"/>
        <v>54.400981196640885</v>
      </c>
      <c r="EO36" s="54">
        <f t="shared" si="380"/>
        <v>62.451031876814611</v>
      </c>
      <c r="EP36" s="54">
        <f t="shared" si="381"/>
        <v>57.779201929190407</v>
      </c>
      <c r="EQ36" s="50">
        <f t="shared" si="248"/>
        <v>78077</v>
      </c>
      <c r="ER36" s="50">
        <f t="shared" si="249"/>
        <v>54799</v>
      </c>
      <c r="ES36" s="50">
        <f t="shared" si="250"/>
        <v>132876</v>
      </c>
      <c r="ET36" s="63">
        <v>37779</v>
      </c>
      <c r="EU36" s="63">
        <v>30149</v>
      </c>
      <c r="EV36" s="63">
        <f t="shared" si="382"/>
        <v>67928</v>
      </c>
      <c r="EW36" s="54">
        <f t="shared" si="383"/>
        <v>48.386848879951842</v>
      </c>
      <c r="EX36" s="54">
        <f t="shared" si="384"/>
        <v>55.017427325316163</v>
      </c>
      <c r="EY36" s="54">
        <f t="shared" si="385"/>
        <v>51.12134621752611</v>
      </c>
      <c r="EZ36" s="50">
        <f t="shared" si="251"/>
        <v>55491</v>
      </c>
      <c r="FA36" s="50">
        <f t="shared" si="252"/>
        <v>43116</v>
      </c>
      <c r="FB36" s="50">
        <f t="shared" si="253"/>
        <v>98607</v>
      </c>
      <c r="FC36" s="63">
        <v>22050</v>
      </c>
      <c r="FD36" s="63">
        <v>17521</v>
      </c>
      <c r="FE36" s="63">
        <f t="shared" si="386"/>
        <v>39571</v>
      </c>
      <c r="FF36" s="54">
        <f t="shared" si="387"/>
        <v>39.736173433529757</v>
      </c>
      <c r="FG36" s="54">
        <f t="shared" si="388"/>
        <v>40.636886538639949</v>
      </c>
      <c r="FH36" s="54">
        <f t="shared" si="389"/>
        <v>40.130011053981967</v>
      </c>
    </row>
    <row r="37" spans="1:164" ht="30" customHeight="1">
      <c r="A37" s="123">
        <v>28</v>
      </c>
      <c r="B37" s="122" t="s">
        <v>69</v>
      </c>
      <c r="C37" s="63">
        <v>415330</v>
      </c>
      <c r="D37" s="63">
        <v>477929</v>
      </c>
      <c r="E37" s="63">
        <f t="shared" si="193"/>
        <v>893259</v>
      </c>
      <c r="F37" s="63">
        <v>370985</v>
      </c>
      <c r="G37" s="63">
        <v>451852</v>
      </c>
      <c r="H37" s="63">
        <f t="shared" si="194"/>
        <v>822837</v>
      </c>
      <c r="I37" s="66"/>
      <c r="J37" s="66"/>
      <c r="K37" s="66">
        <f t="shared" si="302"/>
        <v>0</v>
      </c>
      <c r="L37" s="64">
        <f t="shared" si="196"/>
        <v>370985</v>
      </c>
      <c r="M37" s="64">
        <f t="shared" si="40"/>
        <v>451852</v>
      </c>
      <c r="N37" s="64">
        <f t="shared" si="41"/>
        <v>822837</v>
      </c>
      <c r="O37" s="54">
        <f t="shared" si="197"/>
        <v>89.322948017239298</v>
      </c>
      <c r="P37" s="54">
        <f t="shared" si="43"/>
        <v>94.543750222313363</v>
      </c>
      <c r="Q37" s="54">
        <f t="shared" si="44"/>
        <v>92.116284302761002</v>
      </c>
      <c r="R37" s="63">
        <v>22402</v>
      </c>
      <c r="S37" s="63">
        <v>12422</v>
      </c>
      <c r="T37" s="63">
        <f t="shared" si="303"/>
        <v>34824</v>
      </c>
      <c r="U37" s="63">
        <v>4604</v>
      </c>
      <c r="V37" s="63">
        <v>4300</v>
      </c>
      <c r="W37" s="63">
        <f t="shared" si="304"/>
        <v>8904</v>
      </c>
      <c r="X37" s="66"/>
      <c r="Y37" s="66"/>
      <c r="Z37" s="66">
        <f t="shared" si="305"/>
        <v>0</v>
      </c>
      <c r="AA37" s="64">
        <f t="shared" si="306"/>
        <v>4604</v>
      </c>
      <c r="AB37" s="64">
        <f t="shared" si="307"/>
        <v>4300</v>
      </c>
      <c r="AC37" s="64">
        <f t="shared" si="308"/>
        <v>8904</v>
      </c>
      <c r="AD37" s="54">
        <f t="shared" si="309"/>
        <v>20.551736452102489</v>
      </c>
      <c r="AE37" s="54">
        <f t="shared" si="310"/>
        <v>34.616003864112059</v>
      </c>
      <c r="AF37" s="54">
        <f t="shared" si="311"/>
        <v>25.568573397656792</v>
      </c>
      <c r="AG37" s="50">
        <f t="shared" ref="AG37" si="390">C37+R37</f>
        <v>437732</v>
      </c>
      <c r="AH37" s="50">
        <f t="shared" ref="AH37" si="391">D37+S37</f>
        <v>490351</v>
      </c>
      <c r="AI37" s="50">
        <f t="shared" ref="AI37" si="392">E37+T37</f>
        <v>928083</v>
      </c>
      <c r="AJ37" s="50">
        <f t="shared" ref="AJ37" si="393">F37+U37</f>
        <v>375589</v>
      </c>
      <c r="AK37" s="50">
        <f t="shared" ref="AK37" si="394">G37+V37</f>
        <v>456152</v>
      </c>
      <c r="AL37" s="50">
        <f t="shared" ref="AL37" si="395">H37+W37</f>
        <v>831741</v>
      </c>
      <c r="AM37" s="50">
        <f t="shared" ref="AM37" si="396">I37+X37</f>
        <v>0</v>
      </c>
      <c r="AN37" s="50">
        <f t="shared" ref="AN37" si="397">J37+Y37</f>
        <v>0</v>
      </c>
      <c r="AO37" s="50">
        <f t="shared" ref="AO37" si="398">K37+Z37</f>
        <v>0</v>
      </c>
      <c r="AP37" s="50">
        <f t="shared" ref="AP37" si="399">L37+AA37</f>
        <v>375589</v>
      </c>
      <c r="AQ37" s="50">
        <f t="shared" ref="AQ37" si="400">M37+AB37</f>
        <v>456152</v>
      </c>
      <c r="AR37" s="50">
        <f t="shared" ref="AR37" si="401">N37+AC37</f>
        <v>831741</v>
      </c>
      <c r="AS37" s="54">
        <f t="shared" ref="AS37" si="402">IF(AG37=0,"",AP37/AG37*100)</f>
        <v>85.803413961053792</v>
      </c>
      <c r="AT37" s="54">
        <f t="shared" ref="AT37" si="403">IF(AH37=0,"",AQ37/AH37*100)</f>
        <v>93.025608186788645</v>
      </c>
      <c r="AU37" s="54">
        <f t="shared" ref="AU37" si="404">IF(AI37=0,"",AR37/AI37*100)</f>
        <v>89.619247416448744</v>
      </c>
      <c r="AV37" s="63">
        <v>92963</v>
      </c>
      <c r="AW37" s="63">
        <v>114191</v>
      </c>
      <c r="AX37" s="63">
        <f t="shared" si="314"/>
        <v>207154</v>
      </c>
      <c r="AY37" s="63">
        <v>76537</v>
      </c>
      <c r="AZ37" s="63">
        <v>102983</v>
      </c>
      <c r="BA37" s="63">
        <f t="shared" si="315"/>
        <v>179520</v>
      </c>
      <c r="BB37" s="66"/>
      <c r="BC37" s="66"/>
      <c r="BD37" s="66">
        <f t="shared" si="316"/>
        <v>0</v>
      </c>
      <c r="BE37" s="64">
        <f t="shared" si="317"/>
        <v>76537</v>
      </c>
      <c r="BF37" s="64">
        <f t="shared" si="318"/>
        <v>102983</v>
      </c>
      <c r="BG37" s="64">
        <f t="shared" si="319"/>
        <v>179520</v>
      </c>
      <c r="BH37" s="54">
        <f t="shared" si="320"/>
        <v>82.330604649161501</v>
      </c>
      <c r="BI37" s="54">
        <f t="shared" si="321"/>
        <v>90.18486570745506</v>
      </c>
      <c r="BJ37" s="54">
        <f t="shared" si="322"/>
        <v>86.660165866939579</v>
      </c>
      <c r="BK37" s="63">
        <v>7350</v>
      </c>
      <c r="BL37" s="63">
        <v>3733</v>
      </c>
      <c r="BM37" s="63">
        <f t="shared" si="323"/>
        <v>11083</v>
      </c>
      <c r="BN37" s="63">
        <v>1284</v>
      </c>
      <c r="BO37" s="63">
        <v>1050</v>
      </c>
      <c r="BP37" s="63">
        <f t="shared" si="324"/>
        <v>2334</v>
      </c>
      <c r="BQ37" s="66"/>
      <c r="BR37" s="66"/>
      <c r="BS37" s="66">
        <f t="shared" si="325"/>
        <v>0</v>
      </c>
      <c r="BT37" s="64">
        <f t="shared" si="326"/>
        <v>1284</v>
      </c>
      <c r="BU37" s="64">
        <f t="shared" si="327"/>
        <v>1050</v>
      </c>
      <c r="BV37" s="64">
        <f t="shared" si="328"/>
        <v>2334</v>
      </c>
      <c r="BW37" s="54">
        <f t="shared" si="329"/>
        <v>17.469387755102041</v>
      </c>
      <c r="BX37" s="54">
        <f t="shared" si="330"/>
        <v>28.127511384945088</v>
      </c>
      <c r="BY37" s="54">
        <f t="shared" si="331"/>
        <v>21.059279978345213</v>
      </c>
      <c r="BZ37" s="50">
        <f t="shared" si="332"/>
        <v>100313</v>
      </c>
      <c r="CA37" s="50">
        <f t="shared" si="333"/>
        <v>117924</v>
      </c>
      <c r="CB37" s="50">
        <f t="shared" si="334"/>
        <v>218237</v>
      </c>
      <c r="CC37" s="50">
        <f t="shared" si="335"/>
        <v>77821</v>
      </c>
      <c r="CD37" s="50">
        <f t="shared" si="336"/>
        <v>104033</v>
      </c>
      <c r="CE37" s="50">
        <f t="shared" si="337"/>
        <v>181854</v>
      </c>
      <c r="CF37" s="52">
        <f t="shared" si="338"/>
        <v>0</v>
      </c>
      <c r="CG37" s="52">
        <f t="shared" si="339"/>
        <v>0</v>
      </c>
      <c r="CH37" s="52">
        <f t="shared" si="340"/>
        <v>0</v>
      </c>
      <c r="CI37" s="50">
        <f t="shared" si="341"/>
        <v>77821</v>
      </c>
      <c r="CJ37" s="50">
        <f t="shared" si="342"/>
        <v>104033</v>
      </c>
      <c r="CK37" s="50">
        <f t="shared" si="343"/>
        <v>181854</v>
      </c>
      <c r="CL37" s="54">
        <f t="shared" si="344"/>
        <v>77.578180295674542</v>
      </c>
      <c r="CM37" s="54">
        <f t="shared" si="345"/>
        <v>88.220379227298935</v>
      </c>
      <c r="CN37" s="54">
        <f t="shared" si="346"/>
        <v>83.328674789334528</v>
      </c>
      <c r="CO37" s="63">
        <v>3591</v>
      </c>
      <c r="CP37" s="63">
        <v>3767</v>
      </c>
      <c r="CQ37" s="63">
        <f t="shared" si="347"/>
        <v>7358</v>
      </c>
      <c r="CR37" s="63">
        <v>3056</v>
      </c>
      <c r="CS37" s="63">
        <v>3362</v>
      </c>
      <c r="CT37" s="63">
        <f t="shared" si="348"/>
        <v>6418</v>
      </c>
      <c r="CU37" s="66"/>
      <c r="CV37" s="66"/>
      <c r="CW37" s="66">
        <f t="shared" si="349"/>
        <v>0</v>
      </c>
      <c r="CX37" s="64">
        <f t="shared" si="350"/>
        <v>3056</v>
      </c>
      <c r="CY37" s="64">
        <f t="shared" si="350"/>
        <v>3362</v>
      </c>
      <c r="CZ37" s="50">
        <f>SUM(CX37,CY37)</f>
        <v>6418</v>
      </c>
      <c r="DA37" s="54">
        <f t="shared" si="351"/>
        <v>85.101642996379837</v>
      </c>
      <c r="DB37" s="54">
        <f t="shared" si="352"/>
        <v>89.248739049641628</v>
      </c>
      <c r="DC37" s="54">
        <f t="shared" si="353"/>
        <v>87.224789344930684</v>
      </c>
      <c r="DD37" s="63">
        <v>187</v>
      </c>
      <c r="DE37" s="63">
        <v>90</v>
      </c>
      <c r="DF37" s="63">
        <f t="shared" si="354"/>
        <v>277</v>
      </c>
      <c r="DG37" s="63">
        <v>28</v>
      </c>
      <c r="DH37" s="63">
        <v>31</v>
      </c>
      <c r="DI37" s="63">
        <f t="shared" si="355"/>
        <v>59</v>
      </c>
      <c r="DJ37" s="66"/>
      <c r="DK37" s="66"/>
      <c r="DL37" s="66">
        <f t="shared" si="356"/>
        <v>0</v>
      </c>
      <c r="DM37" s="64">
        <f t="shared" si="357"/>
        <v>28</v>
      </c>
      <c r="DN37" s="64">
        <f t="shared" si="358"/>
        <v>31</v>
      </c>
      <c r="DO37" s="64">
        <f t="shared" si="359"/>
        <v>59</v>
      </c>
      <c r="DP37" s="54">
        <f t="shared" si="360"/>
        <v>14.973262032085561</v>
      </c>
      <c r="DQ37" s="54">
        <f t="shared" si="361"/>
        <v>34.444444444444443</v>
      </c>
      <c r="DR37" s="54">
        <f t="shared" si="362"/>
        <v>21.299638989169676</v>
      </c>
      <c r="DS37" s="50">
        <f t="shared" si="363"/>
        <v>3778</v>
      </c>
      <c r="DT37" s="50">
        <f t="shared" si="364"/>
        <v>3857</v>
      </c>
      <c r="DU37" s="50">
        <f t="shared" si="365"/>
        <v>7635</v>
      </c>
      <c r="DV37" s="50">
        <f t="shared" si="366"/>
        <v>3084</v>
      </c>
      <c r="DW37" s="50">
        <f t="shared" si="367"/>
        <v>3393</v>
      </c>
      <c r="DX37" s="50">
        <f t="shared" si="368"/>
        <v>6477</v>
      </c>
      <c r="DY37" s="52">
        <f t="shared" si="369"/>
        <v>0</v>
      </c>
      <c r="DZ37" s="52">
        <f t="shared" si="370"/>
        <v>0</v>
      </c>
      <c r="EA37" s="52">
        <f t="shared" si="371"/>
        <v>0</v>
      </c>
      <c r="EB37" s="50">
        <f t="shared" si="372"/>
        <v>3084</v>
      </c>
      <c r="EC37" s="50">
        <f t="shared" si="373"/>
        <v>3393</v>
      </c>
      <c r="ED37" s="50">
        <f t="shared" si="374"/>
        <v>6477</v>
      </c>
      <c r="EE37" s="54">
        <f t="shared" si="375"/>
        <v>81.630492323980945</v>
      </c>
      <c r="EF37" s="54">
        <f t="shared" si="376"/>
        <v>87.969924812030072</v>
      </c>
      <c r="EG37" s="54">
        <f t="shared" si="377"/>
        <v>84.833005893909629</v>
      </c>
      <c r="EH37" s="50">
        <f t="shared" si="231"/>
        <v>375589</v>
      </c>
      <c r="EI37" s="50">
        <f t="shared" si="232"/>
        <v>456152</v>
      </c>
      <c r="EJ37" s="50">
        <f t="shared" si="233"/>
        <v>831741</v>
      </c>
      <c r="EK37" s="63">
        <v>109102</v>
      </c>
      <c r="EL37" s="63">
        <v>171155</v>
      </c>
      <c r="EM37" s="63">
        <f t="shared" si="378"/>
        <v>280257</v>
      </c>
      <c r="EN37" s="54">
        <f t="shared" si="379"/>
        <v>29.048241561920079</v>
      </c>
      <c r="EO37" s="54">
        <f t="shared" si="380"/>
        <v>37.521484066714606</v>
      </c>
      <c r="EP37" s="54">
        <f t="shared" si="381"/>
        <v>33.695224835615896</v>
      </c>
      <c r="EQ37" s="50">
        <f t="shared" si="248"/>
        <v>77821</v>
      </c>
      <c r="ER37" s="50">
        <f t="shared" si="249"/>
        <v>104033</v>
      </c>
      <c r="ES37" s="50">
        <f t="shared" si="250"/>
        <v>181854</v>
      </c>
      <c r="ET37" s="63">
        <v>12653</v>
      </c>
      <c r="EU37" s="63">
        <v>21923</v>
      </c>
      <c r="EV37" s="63">
        <f t="shared" si="382"/>
        <v>34576</v>
      </c>
      <c r="EW37" s="54">
        <f t="shared" si="383"/>
        <v>16.259107438866117</v>
      </c>
      <c r="EX37" s="54">
        <f t="shared" si="384"/>
        <v>21.073121028904289</v>
      </c>
      <c r="EY37" s="54">
        <f t="shared" si="385"/>
        <v>19.013054428277627</v>
      </c>
      <c r="EZ37" s="50">
        <f t="shared" si="251"/>
        <v>3084</v>
      </c>
      <c r="FA37" s="50">
        <f t="shared" si="252"/>
        <v>3393</v>
      </c>
      <c r="FB37" s="50">
        <f t="shared" si="253"/>
        <v>6477</v>
      </c>
      <c r="FC37" s="63">
        <v>440</v>
      </c>
      <c r="FD37" s="63">
        <v>544</v>
      </c>
      <c r="FE37" s="63">
        <f t="shared" si="386"/>
        <v>984</v>
      </c>
      <c r="FF37" s="54">
        <f t="shared" si="387"/>
        <v>14.267185473411153</v>
      </c>
      <c r="FG37" s="54">
        <f t="shared" si="388"/>
        <v>16.033009136457412</v>
      </c>
      <c r="FH37" s="54">
        <f t="shared" si="389"/>
        <v>15.192218619731356</v>
      </c>
    </row>
    <row r="38" spans="1:164" ht="30" customHeight="1">
      <c r="A38" s="123">
        <v>29</v>
      </c>
      <c r="B38" s="122" t="s">
        <v>43</v>
      </c>
      <c r="C38" s="63">
        <v>13884</v>
      </c>
      <c r="D38" s="63">
        <v>12072</v>
      </c>
      <c r="E38" s="63">
        <f t="shared" si="193"/>
        <v>25956</v>
      </c>
      <c r="F38" s="63">
        <v>9579</v>
      </c>
      <c r="G38" s="63">
        <v>8874</v>
      </c>
      <c r="H38" s="63">
        <f t="shared" si="194"/>
        <v>18453</v>
      </c>
      <c r="I38" s="63">
        <v>169</v>
      </c>
      <c r="J38" s="63">
        <v>154</v>
      </c>
      <c r="K38" s="63">
        <f t="shared" si="302"/>
        <v>323</v>
      </c>
      <c r="L38" s="64">
        <f t="shared" si="196"/>
        <v>9748</v>
      </c>
      <c r="M38" s="64">
        <f t="shared" si="40"/>
        <v>9028</v>
      </c>
      <c r="N38" s="64">
        <f t="shared" si="41"/>
        <v>18776</v>
      </c>
      <c r="O38" s="54">
        <f t="shared" si="197"/>
        <v>70.21031403053874</v>
      </c>
      <c r="P38" s="54">
        <f t="shared" si="43"/>
        <v>74.784625579854207</v>
      </c>
      <c r="Q38" s="54">
        <f t="shared" si="44"/>
        <v>72.337802434889809</v>
      </c>
      <c r="R38" s="63">
        <v>299</v>
      </c>
      <c r="S38" s="63">
        <v>249</v>
      </c>
      <c r="T38" s="63">
        <f t="shared" si="303"/>
        <v>548</v>
      </c>
      <c r="U38" s="63">
        <v>155</v>
      </c>
      <c r="V38" s="63">
        <v>169</v>
      </c>
      <c r="W38" s="63">
        <f t="shared" si="304"/>
        <v>324</v>
      </c>
      <c r="X38" s="66">
        <v>0</v>
      </c>
      <c r="Y38" s="66">
        <v>0</v>
      </c>
      <c r="Z38" s="66">
        <f t="shared" si="305"/>
        <v>0</v>
      </c>
      <c r="AA38" s="64">
        <f t="shared" si="306"/>
        <v>155</v>
      </c>
      <c r="AB38" s="64">
        <f t="shared" si="307"/>
        <v>169</v>
      </c>
      <c r="AC38" s="64">
        <f t="shared" si="308"/>
        <v>324</v>
      </c>
      <c r="AD38" s="54">
        <f t="shared" si="309"/>
        <v>51.83946488294314</v>
      </c>
      <c r="AE38" s="54">
        <f t="shared" si="310"/>
        <v>67.871485943775099</v>
      </c>
      <c r="AF38" s="54">
        <f t="shared" si="311"/>
        <v>59.12408759124088</v>
      </c>
      <c r="AG38" s="50">
        <f t="shared" ref="AG38:AR45" si="405">C38+R38</f>
        <v>14183</v>
      </c>
      <c r="AH38" s="50">
        <f t="shared" si="405"/>
        <v>12321</v>
      </c>
      <c r="AI38" s="50">
        <f t="shared" si="405"/>
        <v>26504</v>
      </c>
      <c r="AJ38" s="50">
        <f t="shared" si="405"/>
        <v>9734</v>
      </c>
      <c r="AK38" s="50">
        <f t="shared" si="405"/>
        <v>9043</v>
      </c>
      <c r="AL38" s="50">
        <f t="shared" si="405"/>
        <v>18777</v>
      </c>
      <c r="AM38" s="50">
        <f t="shared" si="405"/>
        <v>169</v>
      </c>
      <c r="AN38" s="50">
        <f t="shared" si="405"/>
        <v>154</v>
      </c>
      <c r="AO38" s="50">
        <f t="shared" si="405"/>
        <v>323</v>
      </c>
      <c r="AP38" s="50">
        <f t="shared" si="405"/>
        <v>9903</v>
      </c>
      <c r="AQ38" s="50">
        <f t="shared" si="405"/>
        <v>9197</v>
      </c>
      <c r="AR38" s="50">
        <f t="shared" si="405"/>
        <v>19100</v>
      </c>
      <c r="AS38" s="54">
        <f t="shared" ref="AS38:AU45" si="406">IF(AG38=0,"",AP38/AG38*100)</f>
        <v>69.823027568215466</v>
      </c>
      <c r="AT38" s="54">
        <f t="shared" si="406"/>
        <v>74.64491518545573</v>
      </c>
      <c r="AU38" s="54">
        <f t="shared" si="406"/>
        <v>72.06459402354362</v>
      </c>
      <c r="AV38" s="63">
        <v>2838</v>
      </c>
      <c r="AW38" s="63">
        <v>2360</v>
      </c>
      <c r="AX38" s="63">
        <f t="shared" si="314"/>
        <v>5198</v>
      </c>
      <c r="AY38" s="63">
        <v>2046</v>
      </c>
      <c r="AZ38" s="63">
        <v>1809</v>
      </c>
      <c r="BA38" s="63">
        <f t="shared" si="315"/>
        <v>3855</v>
      </c>
      <c r="BB38" s="63">
        <v>38</v>
      </c>
      <c r="BC38" s="63">
        <v>32</v>
      </c>
      <c r="BD38" s="63">
        <f t="shared" si="316"/>
        <v>70</v>
      </c>
      <c r="BE38" s="64">
        <f t="shared" si="317"/>
        <v>2084</v>
      </c>
      <c r="BF38" s="64">
        <f t="shared" si="318"/>
        <v>1841</v>
      </c>
      <c r="BG38" s="64">
        <f t="shared" si="319"/>
        <v>3925</v>
      </c>
      <c r="BH38" s="54">
        <f t="shared" si="320"/>
        <v>73.431994362226916</v>
      </c>
      <c r="BI38" s="54">
        <f t="shared" si="321"/>
        <v>78.008474576271198</v>
      </c>
      <c r="BJ38" s="54">
        <f t="shared" si="322"/>
        <v>75.509811465948445</v>
      </c>
      <c r="BK38" s="63">
        <v>63</v>
      </c>
      <c r="BL38" s="63">
        <v>41</v>
      </c>
      <c r="BM38" s="63">
        <f t="shared" si="323"/>
        <v>104</v>
      </c>
      <c r="BN38" s="63">
        <v>31</v>
      </c>
      <c r="BO38" s="63">
        <v>29</v>
      </c>
      <c r="BP38" s="63">
        <f t="shared" si="324"/>
        <v>60</v>
      </c>
      <c r="BQ38" s="66">
        <v>0</v>
      </c>
      <c r="BR38" s="66">
        <v>0</v>
      </c>
      <c r="BS38" s="66">
        <f t="shared" si="325"/>
        <v>0</v>
      </c>
      <c r="BT38" s="64">
        <f t="shared" si="326"/>
        <v>31</v>
      </c>
      <c r="BU38" s="64">
        <f t="shared" si="327"/>
        <v>29</v>
      </c>
      <c r="BV38" s="64">
        <f t="shared" si="328"/>
        <v>60</v>
      </c>
      <c r="BW38" s="54">
        <f t="shared" si="329"/>
        <v>49.206349206349202</v>
      </c>
      <c r="BX38" s="54">
        <f t="shared" si="330"/>
        <v>70.731707317073173</v>
      </c>
      <c r="BY38" s="54">
        <f t="shared" si="331"/>
        <v>57.692307692307686</v>
      </c>
      <c r="BZ38" s="50">
        <f t="shared" si="332"/>
        <v>2901</v>
      </c>
      <c r="CA38" s="50">
        <f t="shared" si="333"/>
        <v>2401</v>
      </c>
      <c r="CB38" s="50">
        <f t="shared" si="334"/>
        <v>5302</v>
      </c>
      <c r="CC38" s="50">
        <f t="shared" si="335"/>
        <v>2077</v>
      </c>
      <c r="CD38" s="50">
        <f t="shared" si="336"/>
        <v>1838</v>
      </c>
      <c r="CE38" s="50">
        <f t="shared" si="337"/>
        <v>3915</v>
      </c>
      <c r="CF38" s="50">
        <f t="shared" si="338"/>
        <v>38</v>
      </c>
      <c r="CG38" s="50">
        <f t="shared" si="339"/>
        <v>32</v>
      </c>
      <c r="CH38" s="50">
        <f t="shared" si="340"/>
        <v>70</v>
      </c>
      <c r="CI38" s="50">
        <f t="shared" si="341"/>
        <v>2115</v>
      </c>
      <c r="CJ38" s="50">
        <f t="shared" si="342"/>
        <v>1870</v>
      </c>
      <c r="CK38" s="50">
        <f t="shared" si="343"/>
        <v>3985</v>
      </c>
      <c r="CL38" s="54">
        <f t="shared" si="344"/>
        <v>72.905894519131337</v>
      </c>
      <c r="CM38" s="54">
        <f t="shared" si="345"/>
        <v>77.884214910453977</v>
      </c>
      <c r="CN38" s="54">
        <f t="shared" si="346"/>
        <v>75.160316861561668</v>
      </c>
      <c r="CO38" s="63">
        <v>3610</v>
      </c>
      <c r="CP38" s="63">
        <v>2942</v>
      </c>
      <c r="CQ38" s="63">
        <f t="shared" si="347"/>
        <v>6552</v>
      </c>
      <c r="CR38" s="63">
        <v>1876</v>
      </c>
      <c r="CS38" s="63">
        <v>1594</v>
      </c>
      <c r="CT38" s="63">
        <f t="shared" si="348"/>
        <v>3470</v>
      </c>
      <c r="CU38" s="63">
        <v>32</v>
      </c>
      <c r="CV38" s="63">
        <v>41</v>
      </c>
      <c r="CW38" s="63">
        <f t="shared" si="349"/>
        <v>73</v>
      </c>
      <c r="CX38" s="64">
        <f t="shared" si="350"/>
        <v>1908</v>
      </c>
      <c r="CY38" s="64">
        <f t="shared" si="350"/>
        <v>1635</v>
      </c>
      <c r="CZ38" s="50">
        <f>SUM(CX38,CY38)</f>
        <v>3543</v>
      </c>
      <c r="DA38" s="54">
        <f t="shared" si="351"/>
        <v>52.853185595567865</v>
      </c>
      <c r="DB38" s="54">
        <f t="shared" si="352"/>
        <v>55.574439157036025</v>
      </c>
      <c r="DC38" s="54">
        <f t="shared" si="353"/>
        <v>54.075091575091569</v>
      </c>
      <c r="DD38" s="63">
        <v>44</v>
      </c>
      <c r="DE38" s="63">
        <v>34</v>
      </c>
      <c r="DF38" s="63">
        <f t="shared" si="354"/>
        <v>78</v>
      </c>
      <c r="DG38" s="63">
        <v>21</v>
      </c>
      <c r="DH38" s="63">
        <v>15</v>
      </c>
      <c r="DI38" s="63">
        <f t="shared" si="355"/>
        <v>36</v>
      </c>
      <c r="DJ38" s="66">
        <v>0</v>
      </c>
      <c r="DK38" s="66">
        <v>0</v>
      </c>
      <c r="DL38" s="66">
        <f t="shared" si="356"/>
        <v>0</v>
      </c>
      <c r="DM38" s="64">
        <f t="shared" si="357"/>
        <v>21</v>
      </c>
      <c r="DN38" s="64">
        <f t="shared" si="358"/>
        <v>15</v>
      </c>
      <c r="DO38" s="64">
        <f t="shared" si="359"/>
        <v>36</v>
      </c>
      <c r="DP38" s="54">
        <f t="shared" si="360"/>
        <v>47.727272727272727</v>
      </c>
      <c r="DQ38" s="54">
        <f t="shared" si="361"/>
        <v>44.117647058823529</v>
      </c>
      <c r="DR38" s="54">
        <f t="shared" si="362"/>
        <v>46.153846153846153</v>
      </c>
      <c r="DS38" s="50">
        <f t="shared" si="363"/>
        <v>3654</v>
      </c>
      <c r="DT38" s="50">
        <f t="shared" si="364"/>
        <v>2976</v>
      </c>
      <c r="DU38" s="50">
        <f t="shared" si="365"/>
        <v>6630</v>
      </c>
      <c r="DV38" s="50">
        <f t="shared" si="366"/>
        <v>1897</v>
      </c>
      <c r="DW38" s="50">
        <f t="shared" si="367"/>
        <v>1609</v>
      </c>
      <c r="DX38" s="50">
        <f t="shared" si="368"/>
        <v>3506</v>
      </c>
      <c r="DY38" s="50">
        <f t="shared" si="369"/>
        <v>32</v>
      </c>
      <c r="DZ38" s="50">
        <f t="shared" si="370"/>
        <v>41</v>
      </c>
      <c r="EA38" s="50">
        <f t="shared" si="371"/>
        <v>73</v>
      </c>
      <c r="EB38" s="50">
        <f t="shared" si="372"/>
        <v>1929</v>
      </c>
      <c r="EC38" s="50">
        <f t="shared" si="373"/>
        <v>1650</v>
      </c>
      <c r="ED38" s="50">
        <f t="shared" si="374"/>
        <v>3579</v>
      </c>
      <c r="EE38" s="54">
        <f t="shared" si="375"/>
        <v>52.791461412151065</v>
      </c>
      <c r="EF38" s="54">
        <f t="shared" si="376"/>
        <v>55.443548387096776</v>
      </c>
      <c r="EG38" s="54">
        <f t="shared" si="377"/>
        <v>53.981900452488688</v>
      </c>
      <c r="EH38" s="50">
        <f t="shared" si="231"/>
        <v>9903</v>
      </c>
      <c r="EI38" s="50">
        <f t="shared" si="232"/>
        <v>9197</v>
      </c>
      <c r="EJ38" s="50">
        <f t="shared" si="233"/>
        <v>19100</v>
      </c>
      <c r="EK38" s="63">
        <v>1482</v>
      </c>
      <c r="EL38" s="63">
        <v>1678</v>
      </c>
      <c r="EM38" s="63">
        <f t="shared" si="378"/>
        <v>3160</v>
      </c>
      <c r="EN38" s="54">
        <f t="shared" si="379"/>
        <v>14.965162072099364</v>
      </c>
      <c r="EO38" s="54">
        <f t="shared" si="380"/>
        <v>18.245079917364357</v>
      </c>
      <c r="EP38" s="54">
        <f t="shared" si="381"/>
        <v>16.544502617801047</v>
      </c>
      <c r="EQ38" s="50">
        <f t="shared" si="248"/>
        <v>2115</v>
      </c>
      <c r="ER38" s="50">
        <f t="shared" si="249"/>
        <v>1870</v>
      </c>
      <c r="ES38" s="50">
        <f t="shared" si="250"/>
        <v>3985</v>
      </c>
      <c r="ET38" s="63">
        <v>267</v>
      </c>
      <c r="EU38" s="63">
        <v>281</v>
      </c>
      <c r="EV38" s="63">
        <f t="shared" si="382"/>
        <v>548</v>
      </c>
      <c r="EW38" s="54">
        <f t="shared" si="383"/>
        <v>12.624113475177303</v>
      </c>
      <c r="EX38" s="54">
        <f t="shared" si="384"/>
        <v>15.026737967914439</v>
      </c>
      <c r="EY38" s="54">
        <f t="shared" si="385"/>
        <v>13.751568381430365</v>
      </c>
      <c r="EZ38" s="50">
        <f t="shared" si="251"/>
        <v>1929</v>
      </c>
      <c r="FA38" s="50">
        <f t="shared" si="252"/>
        <v>1650</v>
      </c>
      <c r="FB38" s="50">
        <f t="shared" si="253"/>
        <v>3579</v>
      </c>
      <c r="FC38" s="63">
        <v>78</v>
      </c>
      <c r="FD38" s="63">
        <v>75</v>
      </c>
      <c r="FE38" s="63">
        <f t="shared" si="386"/>
        <v>153</v>
      </c>
      <c r="FF38" s="54">
        <f t="shared" si="387"/>
        <v>4.0435458786936236</v>
      </c>
      <c r="FG38" s="54">
        <f t="shared" si="388"/>
        <v>4.5454545454545459</v>
      </c>
      <c r="FH38" s="54">
        <f t="shared" si="389"/>
        <v>4.2749371332774517</v>
      </c>
    </row>
    <row r="39" spans="1:164" ht="30" customHeight="1">
      <c r="A39" s="123">
        <v>30</v>
      </c>
      <c r="B39" s="122" t="s">
        <v>70</v>
      </c>
      <c r="C39" s="63">
        <v>1230668</v>
      </c>
      <c r="D39" s="63">
        <v>1130123</v>
      </c>
      <c r="E39" s="63">
        <f t="shared" si="193"/>
        <v>2360791</v>
      </c>
      <c r="F39" s="63">
        <v>950072</v>
      </c>
      <c r="G39" s="63">
        <v>1005503</v>
      </c>
      <c r="H39" s="63">
        <f t="shared" si="194"/>
        <v>1955575</v>
      </c>
      <c r="I39" s="66"/>
      <c r="J39" s="66"/>
      <c r="K39" s="66">
        <f t="shared" si="302"/>
        <v>0</v>
      </c>
      <c r="L39" s="64">
        <f t="shared" si="196"/>
        <v>950072</v>
      </c>
      <c r="M39" s="64">
        <f t="shared" si="40"/>
        <v>1005503</v>
      </c>
      <c r="N39" s="64">
        <f t="shared" si="41"/>
        <v>1955575</v>
      </c>
      <c r="O39" s="54">
        <f t="shared" si="197"/>
        <v>77.199699675298291</v>
      </c>
      <c r="P39" s="54">
        <f t="shared" si="43"/>
        <v>88.972881712875491</v>
      </c>
      <c r="Q39" s="54">
        <f t="shared" si="44"/>
        <v>82.835583497226139</v>
      </c>
      <c r="R39" s="63">
        <v>108885</v>
      </c>
      <c r="S39" s="63">
        <v>52338</v>
      </c>
      <c r="T39" s="63">
        <f t="shared" si="303"/>
        <v>161223</v>
      </c>
      <c r="U39" s="63">
        <v>83580</v>
      </c>
      <c r="V39" s="63">
        <v>44583</v>
      </c>
      <c r="W39" s="63">
        <f t="shared" si="304"/>
        <v>128163</v>
      </c>
      <c r="X39" s="66"/>
      <c r="Y39" s="66"/>
      <c r="Z39" s="66">
        <f t="shared" si="305"/>
        <v>0</v>
      </c>
      <c r="AA39" s="64">
        <f t="shared" si="306"/>
        <v>83580</v>
      </c>
      <c r="AB39" s="64">
        <f t="shared" si="307"/>
        <v>44583</v>
      </c>
      <c r="AC39" s="64">
        <f t="shared" si="308"/>
        <v>128163</v>
      </c>
      <c r="AD39" s="54">
        <f t="shared" si="309"/>
        <v>76.759884281581478</v>
      </c>
      <c r="AE39" s="54">
        <f t="shared" si="310"/>
        <v>85.182849936948301</v>
      </c>
      <c r="AF39" s="54">
        <f t="shared" si="311"/>
        <v>79.494240896150046</v>
      </c>
      <c r="AG39" s="50">
        <f t="shared" si="405"/>
        <v>1339553</v>
      </c>
      <c r="AH39" s="50">
        <f t="shared" si="405"/>
        <v>1182461</v>
      </c>
      <c r="AI39" s="50">
        <f t="shared" si="405"/>
        <v>2522014</v>
      </c>
      <c r="AJ39" s="50">
        <f t="shared" si="405"/>
        <v>1033652</v>
      </c>
      <c r="AK39" s="50">
        <f t="shared" si="405"/>
        <v>1050086</v>
      </c>
      <c r="AL39" s="50">
        <f t="shared" si="405"/>
        <v>2083738</v>
      </c>
      <c r="AM39" s="52">
        <f t="shared" si="405"/>
        <v>0</v>
      </c>
      <c r="AN39" s="52">
        <f t="shared" si="405"/>
        <v>0</v>
      </c>
      <c r="AO39" s="52">
        <f t="shared" si="405"/>
        <v>0</v>
      </c>
      <c r="AP39" s="50">
        <f t="shared" si="405"/>
        <v>1033652</v>
      </c>
      <c r="AQ39" s="50">
        <f t="shared" si="405"/>
        <v>1050086</v>
      </c>
      <c r="AR39" s="50">
        <f t="shared" si="405"/>
        <v>2083738</v>
      </c>
      <c r="AS39" s="54">
        <f t="shared" si="406"/>
        <v>77.163949466725086</v>
      </c>
      <c r="AT39" s="54">
        <f t="shared" si="406"/>
        <v>88.805127610974068</v>
      </c>
      <c r="AU39" s="54">
        <f t="shared" si="406"/>
        <v>82.621983858931785</v>
      </c>
      <c r="AV39" s="63">
        <v>238103</v>
      </c>
      <c r="AW39" s="63">
        <v>215061</v>
      </c>
      <c r="AX39" s="63">
        <f t="shared" si="314"/>
        <v>453164</v>
      </c>
      <c r="AY39" s="63">
        <v>178109</v>
      </c>
      <c r="AZ39" s="63">
        <v>185598</v>
      </c>
      <c r="BA39" s="63">
        <f t="shared" si="315"/>
        <v>363707</v>
      </c>
      <c r="BB39" s="68"/>
      <c r="BC39" s="68"/>
      <c r="BD39" s="68">
        <f t="shared" si="316"/>
        <v>0</v>
      </c>
      <c r="BE39" s="64">
        <f t="shared" si="317"/>
        <v>178109</v>
      </c>
      <c r="BF39" s="64">
        <f t="shared" si="318"/>
        <v>185598</v>
      </c>
      <c r="BG39" s="64">
        <f t="shared" si="319"/>
        <v>363707</v>
      </c>
      <c r="BH39" s="54">
        <f t="shared" si="320"/>
        <v>74.803341411070008</v>
      </c>
      <c r="BI39" s="54">
        <f t="shared" si="321"/>
        <v>86.300165999414119</v>
      </c>
      <c r="BJ39" s="54">
        <f t="shared" si="322"/>
        <v>80.259464564705056</v>
      </c>
      <c r="BK39" s="63">
        <v>15237</v>
      </c>
      <c r="BL39" s="63">
        <v>7225</v>
      </c>
      <c r="BM39" s="63">
        <f t="shared" si="323"/>
        <v>22462</v>
      </c>
      <c r="BN39" s="63">
        <v>10911</v>
      </c>
      <c r="BO39" s="63">
        <v>5661</v>
      </c>
      <c r="BP39" s="63">
        <f t="shared" si="324"/>
        <v>16572</v>
      </c>
      <c r="BQ39" s="66"/>
      <c r="BR39" s="66"/>
      <c r="BS39" s="66">
        <f t="shared" si="325"/>
        <v>0</v>
      </c>
      <c r="BT39" s="64">
        <f t="shared" si="326"/>
        <v>10911</v>
      </c>
      <c r="BU39" s="64">
        <f t="shared" si="327"/>
        <v>5661</v>
      </c>
      <c r="BV39" s="64">
        <f t="shared" si="328"/>
        <v>16572</v>
      </c>
      <c r="BW39" s="54">
        <f t="shared" si="329"/>
        <v>71.608584367001384</v>
      </c>
      <c r="BX39" s="54">
        <f t="shared" si="330"/>
        <v>78.352941176470594</v>
      </c>
      <c r="BY39" s="54">
        <f t="shared" si="331"/>
        <v>73.777936069806785</v>
      </c>
      <c r="BZ39" s="50">
        <f t="shared" si="332"/>
        <v>253340</v>
      </c>
      <c r="CA39" s="50">
        <f t="shared" si="333"/>
        <v>222286</v>
      </c>
      <c r="CB39" s="50">
        <f t="shared" si="334"/>
        <v>475626</v>
      </c>
      <c r="CC39" s="50">
        <f t="shared" si="335"/>
        <v>189020</v>
      </c>
      <c r="CD39" s="50">
        <f t="shared" si="336"/>
        <v>191259</v>
      </c>
      <c r="CE39" s="50">
        <f t="shared" si="337"/>
        <v>380279</v>
      </c>
      <c r="CF39" s="52">
        <f t="shared" si="338"/>
        <v>0</v>
      </c>
      <c r="CG39" s="52">
        <f t="shared" si="339"/>
        <v>0</v>
      </c>
      <c r="CH39" s="52">
        <f t="shared" si="340"/>
        <v>0</v>
      </c>
      <c r="CI39" s="50">
        <f t="shared" si="341"/>
        <v>189020</v>
      </c>
      <c r="CJ39" s="50">
        <f t="shared" si="342"/>
        <v>191259</v>
      </c>
      <c r="CK39" s="50">
        <f t="shared" si="343"/>
        <v>380279</v>
      </c>
      <c r="CL39" s="54">
        <f t="shared" si="344"/>
        <v>74.611194442251517</v>
      </c>
      <c r="CM39" s="54">
        <f t="shared" si="345"/>
        <v>86.041855987331644</v>
      </c>
      <c r="CN39" s="54">
        <f t="shared" si="346"/>
        <v>79.953366720910964</v>
      </c>
      <c r="CO39" s="63">
        <v>8154</v>
      </c>
      <c r="CP39" s="63">
        <v>6627</v>
      </c>
      <c r="CQ39" s="63">
        <f t="shared" si="347"/>
        <v>14781</v>
      </c>
      <c r="CR39" s="63">
        <v>6411</v>
      </c>
      <c r="CS39" s="63">
        <v>5810</v>
      </c>
      <c r="CT39" s="63">
        <f t="shared" si="348"/>
        <v>12221</v>
      </c>
      <c r="CU39" s="66"/>
      <c r="CV39" s="66"/>
      <c r="CW39" s="66">
        <f t="shared" si="349"/>
        <v>0</v>
      </c>
      <c r="CX39" s="64">
        <f t="shared" si="350"/>
        <v>6411</v>
      </c>
      <c r="CY39" s="64">
        <f t="shared" si="350"/>
        <v>5810</v>
      </c>
      <c r="CZ39" s="50">
        <f>SUM(CX39,CY39)</f>
        <v>12221</v>
      </c>
      <c r="DA39" s="54">
        <f t="shared" si="351"/>
        <v>78.623988226637238</v>
      </c>
      <c r="DB39" s="54">
        <f t="shared" si="352"/>
        <v>87.671646295457975</v>
      </c>
      <c r="DC39" s="54">
        <f t="shared" si="353"/>
        <v>82.680468168594828</v>
      </c>
      <c r="DD39" s="63">
        <v>919</v>
      </c>
      <c r="DE39" s="63">
        <v>391</v>
      </c>
      <c r="DF39" s="63">
        <f t="shared" si="354"/>
        <v>1310</v>
      </c>
      <c r="DG39" s="63">
        <v>626</v>
      </c>
      <c r="DH39" s="63">
        <v>304</v>
      </c>
      <c r="DI39" s="63">
        <f t="shared" si="355"/>
        <v>930</v>
      </c>
      <c r="DJ39" s="66"/>
      <c r="DK39" s="66">
        <v>0</v>
      </c>
      <c r="DL39" s="66">
        <f t="shared" si="356"/>
        <v>0</v>
      </c>
      <c r="DM39" s="64">
        <f t="shared" si="357"/>
        <v>626</v>
      </c>
      <c r="DN39" s="64">
        <f t="shared" si="358"/>
        <v>304</v>
      </c>
      <c r="DO39" s="64">
        <f t="shared" si="359"/>
        <v>930</v>
      </c>
      <c r="DP39" s="54">
        <f t="shared" si="360"/>
        <v>68.117519042437436</v>
      </c>
      <c r="DQ39" s="54">
        <f t="shared" si="361"/>
        <v>77.749360613810737</v>
      </c>
      <c r="DR39" s="54">
        <f t="shared" si="362"/>
        <v>70.992366412213741</v>
      </c>
      <c r="DS39" s="50">
        <f t="shared" si="363"/>
        <v>9073</v>
      </c>
      <c r="DT39" s="50">
        <f t="shared" si="364"/>
        <v>7018</v>
      </c>
      <c r="DU39" s="50">
        <f t="shared" si="365"/>
        <v>16091</v>
      </c>
      <c r="DV39" s="50">
        <f t="shared" si="366"/>
        <v>7037</v>
      </c>
      <c r="DW39" s="50">
        <f t="shared" si="367"/>
        <v>6114</v>
      </c>
      <c r="DX39" s="50">
        <f t="shared" si="368"/>
        <v>13151</v>
      </c>
      <c r="DY39" s="52">
        <f t="shared" si="369"/>
        <v>0</v>
      </c>
      <c r="DZ39" s="52">
        <f t="shared" si="370"/>
        <v>0</v>
      </c>
      <c r="EA39" s="52">
        <f t="shared" si="371"/>
        <v>0</v>
      </c>
      <c r="EB39" s="50">
        <f t="shared" si="372"/>
        <v>7037</v>
      </c>
      <c r="EC39" s="50">
        <f t="shared" si="373"/>
        <v>6114</v>
      </c>
      <c r="ED39" s="50">
        <f t="shared" si="374"/>
        <v>13151</v>
      </c>
      <c r="EE39" s="54">
        <f t="shared" si="375"/>
        <v>77.559792791799836</v>
      </c>
      <c r="EF39" s="54">
        <f t="shared" si="376"/>
        <v>87.118837275577093</v>
      </c>
      <c r="EG39" s="54">
        <f t="shared" si="377"/>
        <v>81.728916785780868</v>
      </c>
      <c r="EH39" s="50">
        <f t="shared" si="231"/>
        <v>1033652</v>
      </c>
      <c r="EI39" s="50">
        <f t="shared" si="232"/>
        <v>1050086</v>
      </c>
      <c r="EJ39" s="50">
        <f t="shared" si="233"/>
        <v>2083738</v>
      </c>
      <c r="EK39" s="63">
        <v>432322</v>
      </c>
      <c r="EL39" s="63">
        <v>517352</v>
      </c>
      <c r="EM39" s="63">
        <f t="shared" si="378"/>
        <v>949674</v>
      </c>
      <c r="EN39" s="54">
        <f t="shared" si="379"/>
        <v>41.824714700885792</v>
      </c>
      <c r="EO39" s="54">
        <f t="shared" si="380"/>
        <v>49.267583797898453</v>
      </c>
      <c r="EP39" s="54">
        <f t="shared" si="381"/>
        <v>45.575499414993629</v>
      </c>
      <c r="EQ39" s="50">
        <f t="shared" si="248"/>
        <v>189020</v>
      </c>
      <c r="ER39" s="50">
        <f t="shared" si="249"/>
        <v>191259</v>
      </c>
      <c r="ES39" s="50">
        <f t="shared" si="250"/>
        <v>380279</v>
      </c>
      <c r="ET39" s="63">
        <v>71197</v>
      </c>
      <c r="EU39" s="63">
        <v>76903</v>
      </c>
      <c r="EV39" s="63">
        <f t="shared" si="382"/>
        <v>148100</v>
      </c>
      <c r="EW39" s="54">
        <f t="shared" si="383"/>
        <v>37.666384509575707</v>
      </c>
      <c r="EX39" s="54">
        <f t="shared" si="384"/>
        <v>40.208826774164876</v>
      </c>
      <c r="EY39" s="54">
        <f t="shared" si="385"/>
        <v>38.94509031526853</v>
      </c>
      <c r="EZ39" s="50">
        <f t="shared" ref="EZ39:FB40" si="407">EB39</f>
        <v>7037</v>
      </c>
      <c r="FA39" s="50">
        <f t="shared" si="407"/>
        <v>6114</v>
      </c>
      <c r="FB39" s="50">
        <f t="shared" si="407"/>
        <v>13151</v>
      </c>
      <c r="FC39" s="63">
        <v>2986</v>
      </c>
      <c r="FD39" s="63">
        <v>2642</v>
      </c>
      <c r="FE39" s="63">
        <f t="shared" si="386"/>
        <v>5628</v>
      </c>
      <c r="FF39" s="54">
        <f t="shared" si="387"/>
        <v>42.432854909762682</v>
      </c>
      <c r="FG39" s="54">
        <f t="shared" si="388"/>
        <v>43.212299640170102</v>
      </c>
      <c r="FH39" s="54">
        <f t="shared" si="389"/>
        <v>42.795224697741617</v>
      </c>
    </row>
    <row r="40" spans="1:164" ht="30" customHeight="1">
      <c r="A40" s="123">
        <v>31</v>
      </c>
      <c r="B40" s="122" t="s">
        <v>71</v>
      </c>
      <c r="C40" s="63">
        <v>59562</v>
      </c>
      <c r="D40" s="63">
        <v>63961</v>
      </c>
      <c r="E40" s="63">
        <f t="shared" si="193"/>
        <v>123523</v>
      </c>
      <c r="F40" s="63">
        <v>46398</v>
      </c>
      <c r="G40" s="63">
        <v>53166</v>
      </c>
      <c r="H40" s="63">
        <f t="shared" si="194"/>
        <v>99564</v>
      </c>
      <c r="I40" s="66"/>
      <c r="J40" s="66"/>
      <c r="K40" s="66">
        <f t="shared" si="302"/>
        <v>0</v>
      </c>
      <c r="L40" s="64">
        <f t="shared" si="196"/>
        <v>46398</v>
      </c>
      <c r="M40" s="64">
        <f t="shared" si="40"/>
        <v>53166</v>
      </c>
      <c r="N40" s="64">
        <f t="shared" si="41"/>
        <v>99564</v>
      </c>
      <c r="O40" s="54">
        <f t="shared" si="197"/>
        <v>77.898660219603101</v>
      </c>
      <c r="P40" s="54">
        <f t="shared" si="43"/>
        <v>83.12252779037226</v>
      </c>
      <c r="Q40" s="54">
        <f t="shared" si="44"/>
        <v>80.603612282732769</v>
      </c>
      <c r="R40" s="63">
        <v>4483</v>
      </c>
      <c r="S40" s="63">
        <v>3184</v>
      </c>
      <c r="T40" s="63">
        <f t="shared" si="303"/>
        <v>7667</v>
      </c>
      <c r="U40" s="63">
        <v>1995</v>
      </c>
      <c r="V40" s="63">
        <v>1945</v>
      </c>
      <c r="W40" s="63">
        <f t="shared" si="304"/>
        <v>3940</v>
      </c>
      <c r="X40" s="66"/>
      <c r="Y40" s="66"/>
      <c r="Z40" s="66">
        <f t="shared" si="305"/>
        <v>0</v>
      </c>
      <c r="AA40" s="64">
        <f t="shared" si="306"/>
        <v>1995</v>
      </c>
      <c r="AB40" s="64">
        <f t="shared" si="307"/>
        <v>1945</v>
      </c>
      <c r="AC40" s="64">
        <f t="shared" si="308"/>
        <v>3940</v>
      </c>
      <c r="AD40" s="54">
        <f t="shared" si="309"/>
        <v>44.501449921927282</v>
      </c>
      <c r="AE40" s="54">
        <f t="shared" si="310"/>
        <v>61.086683417085432</v>
      </c>
      <c r="AF40" s="54">
        <f t="shared" si="311"/>
        <v>51.389070040433026</v>
      </c>
      <c r="AG40" s="50">
        <f t="shared" si="405"/>
        <v>64045</v>
      </c>
      <c r="AH40" s="50">
        <f t="shared" si="405"/>
        <v>67145</v>
      </c>
      <c r="AI40" s="50">
        <f t="shared" si="405"/>
        <v>131190</v>
      </c>
      <c r="AJ40" s="50">
        <f t="shared" si="405"/>
        <v>48393</v>
      </c>
      <c r="AK40" s="50">
        <f t="shared" si="405"/>
        <v>55111</v>
      </c>
      <c r="AL40" s="50">
        <f t="shared" si="405"/>
        <v>103504</v>
      </c>
      <c r="AM40" s="52">
        <f t="shared" si="405"/>
        <v>0</v>
      </c>
      <c r="AN40" s="52">
        <f t="shared" si="405"/>
        <v>0</v>
      </c>
      <c r="AO40" s="52">
        <f t="shared" si="405"/>
        <v>0</v>
      </c>
      <c r="AP40" s="50">
        <f t="shared" si="405"/>
        <v>48393</v>
      </c>
      <c r="AQ40" s="50">
        <f t="shared" si="405"/>
        <v>55111</v>
      </c>
      <c r="AR40" s="50">
        <f t="shared" si="405"/>
        <v>103504</v>
      </c>
      <c r="AS40" s="54">
        <f t="shared" si="406"/>
        <v>75.560933718479191</v>
      </c>
      <c r="AT40" s="54">
        <f t="shared" si="406"/>
        <v>82.07759326829995</v>
      </c>
      <c r="AU40" s="54">
        <f t="shared" si="406"/>
        <v>78.896257336687242</v>
      </c>
      <c r="AV40" s="63">
        <v>14807</v>
      </c>
      <c r="AW40" s="63">
        <v>15834</v>
      </c>
      <c r="AX40" s="63">
        <f t="shared" si="314"/>
        <v>30641</v>
      </c>
      <c r="AY40" s="63">
        <v>12518</v>
      </c>
      <c r="AZ40" s="63">
        <v>13031</v>
      </c>
      <c r="BA40" s="63">
        <f t="shared" si="315"/>
        <v>25549</v>
      </c>
      <c r="BB40" s="66"/>
      <c r="BC40" s="66"/>
      <c r="BD40" s="66">
        <f t="shared" si="316"/>
        <v>0</v>
      </c>
      <c r="BE40" s="64">
        <f t="shared" si="317"/>
        <v>12518</v>
      </c>
      <c r="BF40" s="64">
        <f t="shared" si="318"/>
        <v>13031</v>
      </c>
      <c r="BG40" s="64">
        <f t="shared" si="319"/>
        <v>25549</v>
      </c>
      <c r="BH40" s="54">
        <f t="shared" si="320"/>
        <v>84.541095427838187</v>
      </c>
      <c r="BI40" s="54">
        <f t="shared" si="321"/>
        <v>82.297587470001261</v>
      </c>
      <c r="BJ40" s="54">
        <f t="shared" si="322"/>
        <v>83.381743415684866</v>
      </c>
      <c r="BK40" s="63">
        <v>1496</v>
      </c>
      <c r="BL40" s="63">
        <v>933</v>
      </c>
      <c r="BM40" s="63">
        <f t="shared" si="323"/>
        <v>2429</v>
      </c>
      <c r="BN40" s="63">
        <v>648</v>
      </c>
      <c r="BO40" s="63">
        <v>514</v>
      </c>
      <c r="BP40" s="63">
        <f t="shared" si="324"/>
        <v>1162</v>
      </c>
      <c r="BQ40" s="66"/>
      <c r="BR40" s="66"/>
      <c r="BS40" s="66">
        <f t="shared" si="325"/>
        <v>0</v>
      </c>
      <c r="BT40" s="64">
        <f t="shared" si="326"/>
        <v>648</v>
      </c>
      <c r="BU40" s="64">
        <f t="shared" si="327"/>
        <v>514</v>
      </c>
      <c r="BV40" s="64">
        <f t="shared" si="328"/>
        <v>1162</v>
      </c>
      <c r="BW40" s="54">
        <f t="shared" si="329"/>
        <v>43.315508021390379</v>
      </c>
      <c r="BX40" s="54">
        <f t="shared" si="330"/>
        <v>55.09110396570204</v>
      </c>
      <c r="BY40" s="54">
        <f t="shared" si="331"/>
        <v>47.838616714697409</v>
      </c>
      <c r="BZ40" s="50">
        <f t="shared" si="332"/>
        <v>16303</v>
      </c>
      <c r="CA40" s="50">
        <f t="shared" si="333"/>
        <v>16767</v>
      </c>
      <c r="CB40" s="50">
        <f t="shared" si="334"/>
        <v>33070</v>
      </c>
      <c r="CC40" s="50">
        <f t="shared" si="335"/>
        <v>13166</v>
      </c>
      <c r="CD40" s="50">
        <f t="shared" si="336"/>
        <v>13545</v>
      </c>
      <c r="CE40" s="50">
        <f t="shared" si="337"/>
        <v>26711</v>
      </c>
      <c r="CF40" s="52">
        <f t="shared" si="338"/>
        <v>0</v>
      </c>
      <c r="CG40" s="52">
        <f t="shared" si="339"/>
        <v>0</v>
      </c>
      <c r="CH40" s="52">
        <f t="shared" si="340"/>
        <v>0</v>
      </c>
      <c r="CI40" s="50">
        <f t="shared" si="341"/>
        <v>13166</v>
      </c>
      <c r="CJ40" s="50">
        <f t="shared" si="342"/>
        <v>13545</v>
      </c>
      <c r="CK40" s="50">
        <f t="shared" si="343"/>
        <v>26711</v>
      </c>
      <c r="CL40" s="54">
        <f t="shared" si="344"/>
        <v>80.758142673127637</v>
      </c>
      <c r="CM40" s="54">
        <f t="shared" si="345"/>
        <v>80.783682232957602</v>
      </c>
      <c r="CN40" s="54">
        <f t="shared" si="346"/>
        <v>80.771091623828241</v>
      </c>
      <c r="CO40" s="63">
        <v>2194</v>
      </c>
      <c r="CP40" s="63">
        <v>2466</v>
      </c>
      <c r="CQ40" s="63">
        <f t="shared" si="347"/>
        <v>4660</v>
      </c>
      <c r="CR40" s="63">
        <v>1644</v>
      </c>
      <c r="CS40" s="63">
        <v>1932</v>
      </c>
      <c r="CT40" s="63">
        <f t="shared" si="348"/>
        <v>3576</v>
      </c>
      <c r="CU40" s="66"/>
      <c r="CV40" s="66"/>
      <c r="CW40" s="66">
        <f t="shared" si="349"/>
        <v>0</v>
      </c>
      <c r="CX40" s="64">
        <f t="shared" ref="CX40" si="408">SUM(CR40,CU40)</f>
        <v>1644</v>
      </c>
      <c r="CY40" s="64">
        <f t="shared" ref="CY40" si="409">SUM(CS40,CV40)</f>
        <v>1932</v>
      </c>
      <c r="CZ40" s="50">
        <f t="shared" ref="CZ40" si="410">SUM(CX40,CY40)</f>
        <v>3576</v>
      </c>
      <c r="DA40" s="54">
        <f t="shared" si="351"/>
        <v>74.931631722880581</v>
      </c>
      <c r="DB40" s="54">
        <f t="shared" si="352"/>
        <v>78.345498783454985</v>
      </c>
      <c r="DC40" s="54">
        <f t="shared" si="353"/>
        <v>76.738197424892704</v>
      </c>
      <c r="DD40" s="63">
        <v>115</v>
      </c>
      <c r="DE40" s="63">
        <v>86</v>
      </c>
      <c r="DF40" s="63">
        <f t="shared" si="354"/>
        <v>201</v>
      </c>
      <c r="DG40" s="63">
        <v>44</v>
      </c>
      <c r="DH40" s="63">
        <v>49</v>
      </c>
      <c r="DI40" s="63">
        <f t="shared" si="355"/>
        <v>93</v>
      </c>
      <c r="DJ40" s="66"/>
      <c r="DK40" s="66"/>
      <c r="DL40" s="66">
        <f t="shared" si="356"/>
        <v>0</v>
      </c>
      <c r="DM40" s="64">
        <f t="shared" si="357"/>
        <v>44</v>
      </c>
      <c r="DN40" s="64">
        <f t="shared" si="358"/>
        <v>49</v>
      </c>
      <c r="DO40" s="64">
        <f t="shared" si="359"/>
        <v>93</v>
      </c>
      <c r="DP40" s="54">
        <f t="shared" si="360"/>
        <v>38.260869565217391</v>
      </c>
      <c r="DQ40" s="54">
        <f t="shared" si="361"/>
        <v>56.97674418604651</v>
      </c>
      <c r="DR40" s="54">
        <f t="shared" si="362"/>
        <v>46.268656716417908</v>
      </c>
      <c r="DS40" s="50">
        <f t="shared" si="363"/>
        <v>2309</v>
      </c>
      <c r="DT40" s="50">
        <f t="shared" si="364"/>
        <v>2552</v>
      </c>
      <c r="DU40" s="50">
        <f t="shared" si="365"/>
        <v>4861</v>
      </c>
      <c r="DV40" s="50">
        <f t="shared" si="366"/>
        <v>1688</v>
      </c>
      <c r="DW40" s="50">
        <f t="shared" si="367"/>
        <v>1981</v>
      </c>
      <c r="DX40" s="50">
        <f t="shared" si="368"/>
        <v>3669</v>
      </c>
      <c r="DY40" s="52">
        <f t="shared" si="369"/>
        <v>0</v>
      </c>
      <c r="DZ40" s="52">
        <f t="shared" si="370"/>
        <v>0</v>
      </c>
      <c r="EA40" s="52">
        <f t="shared" si="371"/>
        <v>0</v>
      </c>
      <c r="EB40" s="50">
        <f t="shared" si="372"/>
        <v>1688</v>
      </c>
      <c r="EC40" s="50">
        <f t="shared" si="373"/>
        <v>1981</v>
      </c>
      <c r="ED40" s="50">
        <f t="shared" si="374"/>
        <v>3669</v>
      </c>
      <c r="EE40" s="54">
        <f t="shared" si="375"/>
        <v>73.105240363793854</v>
      </c>
      <c r="EF40" s="54">
        <f t="shared" si="376"/>
        <v>77.625391849529777</v>
      </c>
      <c r="EG40" s="54">
        <f t="shared" si="377"/>
        <v>75.478296646780493</v>
      </c>
      <c r="EH40" s="50">
        <f t="shared" si="231"/>
        <v>48393</v>
      </c>
      <c r="EI40" s="50">
        <f t="shared" si="232"/>
        <v>55111</v>
      </c>
      <c r="EJ40" s="50">
        <f t="shared" si="233"/>
        <v>103504</v>
      </c>
      <c r="EK40" s="63">
        <v>8667</v>
      </c>
      <c r="EL40" s="63">
        <v>13392</v>
      </c>
      <c r="EM40" s="63">
        <f t="shared" si="378"/>
        <v>22059</v>
      </c>
      <c r="EN40" s="54">
        <f t="shared" si="379"/>
        <v>17.909615026966712</v>
      </c>
      <c r="EO40" s="54">
        <f t="shared" si="380"/>
        <v>24.300048992034259</v>
      </c>
      <c r="EP40" s="54">
        <f t="shared" si="381"/>
        <v>21.31221981759159</v>
      </c>
      <c r="EQ40" s="50">
        <f t="shared" si="248"/>
        <v>13166</v>
      </c>
      <c r="ER40" s="50">
        <f t="shared" si="249"/>
        <v>13545</v>
      </c>
      <c r="ES40" s="50">
        <f t="shared" si="250"/>
        <v>26711</v>
      </c>
      <c r="ET40" s="63">
        <v>1398</v>
      </c>
      <c r="EU40" s="63">
        <v>2181</v>
      </c>
      <c r="EV40" s="63">
        <f t="shared" si="382"/>
        <v>3579</v>
      </c>
      <c r="EW40" s="54">
        <f t="shared" si="383"/>
        <v>10.618259152362144</v>
      </c>
      <c r="EX40" s="54">
        <f t="shared" si="384"/>
        <v>16.101882613510522</v>
      </c>
      <c r="EY40" s="54">
        <f t="shared" si="385"/>
        <v>13.398974205383549</v>
      </c>
      <c r="EZ40" s="50">
        <f t="shared" si="407"/>
        <v>1688</v>
      </c>
      <c r="FA40" s="50">
        <f t="shared" si="407"/>
        <v>1981</v>
      </c>
      <c r="FB40" s="50">
        <f t="shared" si="407"/>
        <v>3669</v>
      </c>
      <c r="FC40" s="63">
        <v>256</v>
      </c>
      <c r="FD40" s="63">
        <v>366</v>
      </c>
      <c r="FE40" s="63">
        <f t="shared" si="386"/>
        <v>622</v>
      </c>
      <c r="FF40" s="54">
        <f t="shared" si="387"/>
        <v>15.165876777251185</v>
      </c>
      <c r="FG40" s="54">
        <f t="shared" si="388"/>
        <v>18.475517415446742</v>
      </c>
      <c r="FH40" s="54">
        <f t="shared" si="389"/>
        <v>16.952848187517034</v>
      </c>
    </row>
    <row r="41" spans="1:164" ht="30" customHeight="1">
      <c r="A41" s="123">
        <v>32</v>
      </c>
      <c r="B41" s="122" t="s">
        <v>74</v>
      </c>
      <c r="C41" s="72">
        <v>328855</v>
      </c>
      <c r="D41" s="72">
        <v>356329</v>
      </c>
      <c r="E41" s="73">
        <f t="shared" si="193"/>
        <v>685184</v>
      </c>
      <c r="F41" s="72">
        <v>280032</v>
      </c>
      <c r="G41" s="72">
        <v>296674</v>
      </c>
      <c r="H41" s="74">
        <f t="shared" si="194"/>
        <v>576706</v>
      </c>
      <c r="I41" s="75"/>
      <c r="J41" s="75"/>
      <c r="K41" s="76"/>
      <c r="L41" s="64">
        <f t="shared" si="196"/>
        <v>280032</v>
      </c>
      <c r="M41" s="64">
        <f t="shared" si="40"/>
        <v>296674</v>
      </c>
      <c r="N41" s="64">
        <f t="shared" si="41"/>
        <v>576706</v>
      </c>
      <c r="O41" s="54">
        <f t="shared" si="197"/>
        <v>85.153639141871039</v>
      </c>
      <c r="P41" s="54">
        <f t="shared" si="43"/>
        <v>83.258449354388787</v>
      </c>
      <c r="Q41" s="54">
        <f t="shared" si="44"/>
        <v>84.168048290678115</v>
      </c>
      <c r="R41" s="77">
        <v>32709</v>
      </c>
      <c r="S41" s="77">
        <v>38727</v>
      </c>
      <c r="T41" s="78">
        <f t="shared" si="303"/>
        <v>71436</v>
      </c>
      <c r="U41" s="77">
        <v>21008</v>
      </c>
      <c r="V41" s="77">
        <v>24721</v>
      </c>
      <c r="W41" s="78">
        <f t="shared" si="304"/>
        <v>45729</v>
      </c>
      <c r="X41" s="75">
        <v>0</v>
      </c>
      <c r="Y41" s="75">
        <v>0</v>
      </c>
      <c r="Z41" s="79"/>
      <c r="AA41" s="64">
        <f t="shared" si="306"/>
        <v>21008</v>
      </c>
      <c r="AB41" s="64">
        <f t="shared" si="307"/>
        <v>24721</v>
      </c>
      <c r="AC41" s="64">
        <f t="shared" si="308"/>
        <v>45729</v>
      </c>
      <c r="AD41" s="54">
        <f t="shared" si="309"/>
        <v>64.226971170014366</v>
      </c>
      <c r="AE41" s="54">
        <f t="shared" si="310"/>
        <v>63.834017610452655</v>
      </c>
      <c r="AF41" s="54">
        <f t="shared" si="311"/>
        <v>64.0139425499748</v>
      </c>
      <c r="AG41" s="50">
        <f t="shared" si="405"/>
        <v>361564</v>
      </c>
      <c r="AH41" s="50">
        <f t="shared" si="405"/>
        <v>395056</v>
      </c>
      <c r="AI41" s="50">
        <f t="shared" si="405"/>
        <v>756620</v>
      </c>
      <c r="AJ41" s="50">
        <f t="shared" si="405"/>
        <v>301040</v>
      </c>
      <c r="AK41" s="50">
        <f t="shared" si="405"/>
        <v>321395</v>
      </c>
      <c r="AL41" s="50">
        <f t="shared" si="405"/>
        <v>622435</v>
      </c>
      <c r="AM41" s="52">
        <f t="shared" si="405"/>
        <v>0</v>
      </c>
      <c r="AN41" s="52">
        <f t="shared" si="405"/>
        <v>0</v>
      </c>
      <c r="AO41" s="52">
        <f t="shared" si="405"/>
        <v>0</v>
      </c>
      <c r="AP41" s="50">
        <f t="shared" si="405"/>
        <v>301040</v>
      </c>
      <c r="AQ41" s="50">
        <f t="shared" si="405"/>
        <v>321395</v>
      </c>
      <c r="AR41" s="50">
        <f t="shared" si="405"/>
        <v>622435</v>
      </c>
      <c r="AS41" s="54">
        <f t="shared" si="406"/>
        <v>83.260501598610475</v>
      </c>
      <c r="AT41" s="54">
        <f t="shared" si="406"/>
        <v>81.354289012190677</v>
      </c>
      <c r="AU41" s="54">
        <f t="shared" si="406"/>
        <v>82.265205783616608</v>
      </c>
      <c r="AV41" s="61">
        <v>89689</v>
      </c>
      <c r="AW41" s="61">
        <v>85913</v>
      </c>
      <c r="AX41" s="61">
        <f t="shared" si="314"/>
        <v>175602</v>
      </c>
      <c r="AY41" s="50">
        <v>73684</v>
      </c>
      <c r="AZ41" s="50">
        <v>68606</v>
      </c>
      <c r="BA41" s="50">
        <f t="shared" si="315"/>
        <v>142290</v>
      </c>
      <c r="BB41" s="52">
        <v>0</v>
      </c>
      <c r="BC41" s="52">
        <v>0</v>
      </c>
      <c r="BD41" s="52"/>
      <c r="BE41" s="64">
        <f t="shared" si="317"/>
        <v>73684</v>
      </c>
      <c r="BF41" s="64">
        <f t="shared" si="318"/>
        <v>68606</v>
      </c>
      <c r="BG41" s="64">
        <f t="shared" si="319"/>
        <v>142290</v>
      </c>
      <c r="BH41" s="54">
        <f t="shared" si="320"/>
        <v>82.155002285676062</v>
      </c>
      <c r="BI41" s="54">
        <f t="shared" si="321"/>
        <v>79.85520235587164</v>
      </c>
      <c r="BJ41" s="54">
        <f t="shared" si="322"/>
        <v>81.029828817439437</v>
      </c>
      <c r="BK41" s="72">
        <v>10254</v>
      </c>
      <c r="BL41" s="72">
        <v>11603</v>
      </c>
      <c r="BM41" s="74">
        <f t="shared" si="323"/>
        <v>21857</v>
      </c>
      <c r="BN41" s="72">
        <v>6455</v>
      </c>
      <c r="BO41" s="72">
        <v>7391</v>
      </c>
      <c r="BP41" s="74">
        <f t="shared" si="324"/>
        <v>13846</v>
      </c>
      <c r="BQ41" s="75">
        <v>0</v>
      </c>
      <c r="BR41" s="75">
        <v>0</v>
      </c>
      <c r="BS41" s="79"/>
      <c r="BT41" s="64">
        <f t="shared" si="326"/>
        <v>6455</v>
      </c>
      <c r="BU41" s="64">
        <f t="shared" si="327"/>
        <v>7391</v>
      </c>
      <c r="BV41" s="64">
        <f t="shared" si="328"/>
        <v>13846</v>
      </c>
      <c r="BW41" s="54">
        <f t="shared" si="329"/>
        <v>62.951043495221384</v>
      </c>
      <c r="BX41" s="54">
        <f t="shared" si="330"/>
        <v>63.699043350857529</v>
      </c>
      <c r="BY41" s="54">
        <f t="shared" si="331"/>
        <v>63.348126458342868</v>
      </c>
      <c r="BZ41" s="50">
        <f t="shared" si="332"/>
        <v>99943</v>
      </c>
      <c r="CA41" s="50">
        <f t="shared" si="333"/>
        <v>97516</v>
      </c>
      <c r="CB41" s="50">
        <f t="shared" si="334"/>
        <v>197459</v>
      </c>
      <c r="CC41" s="50">
        <f t="shared" si="335"/>
        <v>80139</v>
      </c>
      <c r="CD41" s="50">
        <f t="shared" si="336"/>
        <v>75997</v>
      </c>
      <c r="CE41" s="50">
        <f t="shared" si="337"/>
        <v>156136</v>
      </c>
      <c r="CF41" s="52">
        <f t="shared" si="338"/>
        <v>0</v>
      </c>
      <c r="CG41" s="52">
        <f t="shared" si="339"/>
        <v>0</v>
      </c>
      <c r="CH41" s="52">
        <f t="shared" si="340"/>
        <v>0</v>
      </c>
      <c r="CI41" s="50">
        <f t="shared" si="341"/>
        <v>80139</v>
      </c>
      <c r="CJ41" s="50">
        <f t="shared" si="342"/>
        <v>75997</v>
      </c>
      <c r="CK41" s="50">
        <f t="shared" si="343"/>
        <v>156136</v>
      </c>
      <c r="CL41" s="54">
        <f t="shared" si="344"/>
        <v>80.184705282010754</v>
      </c>
      <c r="CM41" s="54">
        <f t="shared" si="345"/>
        <v>77.932852044792639</v>
      </c>
      <c r="CN41" s="54">
        <f t="shared" si="346"/>
        <v>79.072617606693029</v>
      </c>
      <c r="CO41" s="77">
        <v>15599</v>
      </c>
      <c r="CP41" s="77">
        <v>15287</v>
      </c>
      <c r="CQ41" s="78">
        <f t="shared" si="347"/>
        <v>30886</v>
      </c>
      <c r="CR41" s="77">
        <v>11364</v>
      </c>
      <c r="CS41" s="77">
        <v>10662</v>
      </c>
      <c r="CT41" s="78">
        <f t="shared" si="348"/>
        <v>22026</v>
      </c>
      <c r="CU41" s="75">
        <v>0</v>
      </c>
      <c r="CV41" s="75">
        <v>0</v>
      </c>
      <c r="CW41" s="79"/>
      <c r="CX41" s="64">
        <f t="shared" ref="CX41:CY45" si="411">SUM(CR41,CU41)</f>
        <v>11364</v>
      </c>
      <c r="CY41" s="64">
        <f t="shared" si="411"/>
        <v>10662</v>
      </c>
      <c r="CZ41" s="50">
        <f>SUM(CX41,CY41)</f>
        <v>22026</v>
      </c>
      <c r="DA41" s="62">
        <f t="shared" si="351"/>
        <v>72.850823770754531</v>
      </c>
      <c r="DB41" s="62">
        <f t="shared" si="352"/>
        <v>69.745535422254207</v>
      </c>
      <c r="DC41" s="62">
        <f t="shared" si="353"/>
        <v>71.31386388655055</v>
      </c>
      <c r="DD41" s="77">
        <v>3343</v>
      </c>
      <c r="DE41" s="77">
        <v>4114</v>
      </c>
      <c r="DF41" s="63">
        <f t="shared" si="354"/>
        <v>7457</v>
      </c>
      <c r="DG41" s="77">
        <v>1982</v>
      </c>
      <c r="DH41" s="77">
        <v>2264</v>
      </c>
      <c r="DI41" s="63">
        <f t="shared" si="355"/>
        <v>4246</v>
      </c>
      <c r="DJ41" s="75">
        <v>0</v>
      </c>
      <c r="DK41" s="75">
        <v>0</v>
      </c>
      <c r="DL41" s="75"/>
      <c r="DM41" s="64">
        <f t="shared" si="357"/>
        <v>1982</v>
      </c>
      <c r="DN41" s="64">
        <f t="shared" si="358"/>
        <v>2264</v>
      </c>
      <c r="DO41" s="64">
        <f t="shared" si="359"/>
        <v>4246</v>
      </c>
      <c r="DP41" s="54">
        <f t="shared" si="360"/>
        <v>59.288064612623394</v>
      </c>
      <c r="DQ41" s="54">
        <f t="shared" si="361"/>
        <v>55.03159941662615</v>
      </c>
      <c r="DR41" s="54">
        <f t="shared" si="362"/>
        <v>56.939788118546332</v>
      </c>
      <c r="DS41" s="50">
        <f t="shared" si="363"/>
        <v>18942</v>
      </c>
      <c r="DT41" s="50">
        <f t="shared" si="364"/>
        <v>19401</v>
      </c>
      <c r="DU41" s="50">
        <f t="shared" si="365"/>
        <v>38343</v>
      </c>
      <c r="DV41" s="50">
        <f t="shared" si="366"/>
        <v>13346</v>
      </c>
      <c r="DW41" s="50">
        <f t="shared" si="367"/>
        <v>12926</v>
      </c>
      <c r="DX41" s="50">
        <f t="shared" si="368"/>
        <v>26272</v>
      </c>
      <c r="DY41" s="52">
        <f t="shared" si="369"/>
        <v>0</v>
      </c>
      <c r="DZ41" s="52">
        <f t="shared" si="370"/>
        <v>0</v>
      </c>
      <c r="EA41" s="52">
        <f t="shared" si="371"/>
        <v>0</v>
      </c>
      <c r="EB41" s="50">
        <f t="shared" si="372"/>
        <v>13346</v>
      </c>
      <c r="EC41" s="50">
        <f t="shared" si="373"/>
        <v>12926</v>
      </c>
      <c r="ED41" s="50">
        <f t="shared" si="374"/>
        <v>26272</v>
      </c>
      <c r="EE41" s="54">
        <f t="shared" si="375"/>
        <v>70.457185091331425</v>
      </c>
      <c r="EF41" s="54">
        <f t="shared" si="376"/>
        <v>66.625431678779449</v>
      </c>
      <c r="EG41" s="54">
        <f t="shared" si="377"/>
        <v>68.518373627520006</v>
      </c>
      <c r="EH41" s="65">
        <f t="shared" ref="EH41:EJ41" si="412">AP41</f>
        <v>301040</v>
      </c>
      <c r="EI41" s="65">
        <f t="shared" si="412"/>
        <v>321395</v>
      </c>
      <c r="EJ41" s="65">
        <f t="shared" si="412"/>
        <v>622435</v>
      </c>
      <c r="EK41" s="80">
        <v>116013</v>
      </c>
      <c r="EL41" s="74">
        <v>127833</v>
      </c>
      <c r="EM41" s="65">
        <f t="shared" si="378"/>
        <v>243846</v>
      </c>
      <c r="EN41" s="54">
        <f t="shared" si="379"/>
        <v>38.537403667286739</v>
      </c>
      <c r="EO41" s="54">
        <f t="shared" si="380"/>
        <v>39.774420883958989</v>
      </c>
      <c r="EP41" s="54">
        <f t="shared" si="381"/>
        <v>39.17613887393864</v>
      </c>
      <c r="EQ41" s="65">
        <f t="shared" si="248"/>
        <v>80139</v>
      </c>
      <c r="ER41" s="65">
        <f t="shared" si="249"/>
        <v>75997</v>
      </c>
      <c r="ES41" s="65">
        <f t="shared" si="250"/>
        <v>156136</v>
      </c>
      <c r="ET41" s="78">
        <v>24761</v>
      </c>
      <c r="EU41" s="78">
        <v>23248</v>
      </c>
      <c r="EV41" s="78">
        <f t="shared" si="382"/>
        <v>48009</v>
      </c>
      <c r="EW41" s="54">
        <f t="shared" si="383"/>
        <v>30.897565479978539</v>
      </c>
      <c r="EX41" s="54">
        <f t="shared" si="384"/>
        <v>30.590681211100438</v>
      </c>
      <c r="EY41" s="54">
        <f t="shared" si="385"/>
        <v>30.748193882256498</v>
      </c>
      <c r="EZ41" s="65">
        <f t="shared" ref="EZ41" si="413">EB41</f>
        <v>13346</v>
      </c>
      <c r="FA41" s="65">
        <f t="shared" ref="FA41" si="414">EC41</f>
        <v>12926</v>
      </c>
      <c r="FB41" s="65">
        <f t="shared" ref="FB41" si="415">ED41</f>
        <v>26272</v>
      </c>
      <c r="FC41" s="78">
        <v>2444</v>
      </c>
      <c r="FD41" s="78">
        <v>2408</v>
      </c>
      <c r="FE41" s="78">
        <f t="shared" si="386"/>
        <v>4852</v>
      </c>
      <c r="FF41" s="62">
        <f t="shared" si="387"/>
        <v>18.312603027124233</v>
      </c>
      <c r="FG41" s="54">
        <f t="shared" si="388"/>
        <v>18.62911960389912</v>
      </c>
      <c r="FH41" s="54">
        <f t="shared" si="389"/>
        <v>18.468331303288675</v>
      </c>
    </row>
    <row r="42" spans="1:164" ht="30" customHeight="1">
      <c r="A42" s="123">
        <v>33</v>
      </c>
      <c r="B42" s="135" t="s">
        <v>72</v>
      </c>
      <c r="C42" s="63">
        <v>2172</v>
      </c>
      <c r="D42" s="63">
        <v>1622</v>
      </c>
      <c r="E42" s="63">
        <f t="shared" si="193"/>
        <v>3794</v>
      </c>
      <c r="F42" s="63">
        <v>1882</v>
      </c>
      <c r="G42" s="63">
        <v>1132</v>
      </c>
      <c r="H42" s="63">
        <f t="shared" si="194"/>
        <v>3014</v>
      </c>
      <c r="I42" s="66">
        <v>0</v>
      </c>
      <c r="J42" s="66">
        <v>0</v>
      </c>
      <c r="K42" s="66">
        <f>I42+J42</f>
        <v>0</v>
      </c>
      <c r="L42" s="64">
        <f t="shared" si="196"/>
        <v>1882</v>
      </c>
      <c r="M42" s="64">
        <f t="shared" si="40"/>
        <v>1132</v>
      </c>
      <c r="N42" s="64">
        <f t="shared" si="41"/>
        <v>3014</v>
      </c>
      <c r="O42" s="54">
        <f t="shared" si="197"/>
        <v>86.648250460405151</v>
      </c>
      <c r="P42" s="54">
        <f t="shared" si="43"/>
        <v>69.790382244143032</v>
      </c>
      <c r="Q42" s="54">
        <f t="shared" si="44"/>
        <v>79.441222983658406</v>
      </c>
      <c r="R42" s="66">
        <v>0</v>
      </c>
      <c r="S42" s="66">
        <v>0</v>
      </c>
      <c r="T42" s="66">
        <f t="shared" si="303"/>
        <v>0</v>
      </c>
      <c r="U42" s="66">
        <v>0</v>
      </c>
      <c r="V42" s="66">
        <v>0</v>
      </c>
      <c r="W42" s="66">
        <f t="shared" si="304"/>
        <v>0</v>
      </c>
      <c r="X42" s="66">
        <v>0</v>
      </c>
      <c r="Y42" s="66">
        <v>0</v>
      </c>
      <c r="Z42" s="66">
        <f>X42+Y42</f>
        <v>0</v>
      </c>
      <c r="AA42" s="67">
        <f t="shared" si="306"/>
        <v>0</v>
      </c>
      <c r="AB42" s="67">
        <f t="shared" si="307"/>
        <v>0</v>
      </c>
      <c r="AC42" s="67">
        <f t="shared" si="308"/>
        <v>0</v>
      </c>
      <c r="AD42" s="55" t="str">
        <f t="shared" si="309"/>
        <v/>
      </c>
      <c r="AE42" s="55" t="str">
        <f t="shared" si="310"/>
        <v/>
      </c>
      <c r="AF42" s="55" t="str">
        <f t="shared" si="311"/>
        <v/>
      </c>
      <c r="AG42" s="50">
        <f t="shared" si="405"/>
        <v>2172</v>
      </c>
      <c r="AH42" s="50">
        <f t="shared" si="405"/>
        <v>1622</v>
      </c>
      <c r="AI42" s="50">
        <f t="shared" si="405"/>
        <v>3794</v>
      </c>
      <c r="AJ42" s="50">
        <f t="shared" si="405"/>
        <v>1882</v>
      </c>
      <c r="AK42" s="50">
        <f t="shared" si="405"/>
        <v>1132</v>
      </c>
      <c r="AL42" s="50">
        <f t="shared" si="405"/>
        <v>3014</v>
      </c>
      <c r="AM42" s="52">
        <f t="shared" si="405"/>
        <v>0</v>
      </c>
      <c r="AN42" s="52">
        <f t="shared" si="405"/>
        <v>0</v>
      </c>
      <c r="AO42" s="52">
        <f t="shared" si="405"/>
        <v>0</v>
      </c>
      <c r="AP42" s="50">
        <f t="shared" si="405"/>
        <v>1882</v>
      </c>
      <c r="AQ42" s="50">
        <f t="shared" si="405"/>
        <v>1132</v>
      </c>
      <c r="AR42" s="50">
        <f t="shared" si="405"/>
        <v>3014</v>
      </c>
      <c r="AS42" s="54">
        <f t="shared" si="406"/>
        <v>86.648250460405151</v>
      </c>
      <c r="AT42" s="54">
        <f t="shared" si="406"/>
        <v>69.790382244143032</v>
      </c>
      <c r="AU42" s="54">
        <f t="shared" si="406"/>
        <v>79.441222983658406</v>
      </c>
      <c r="AV42" s="66">
        <v>0</v>
      </c>
      <c r="AW42" s="66">
        <v>0</v>
      </c>
      <c r="AX42" s="66">
        <f t="shared" si="314"/>
        <v>0</v>
      </c>
      <c r="AY42" s="66">
        <v>0</v>
      </c>
      <c r="AZ42" s="66">
        <v>0</v>
      </c>
      <c r="BA42" s="66">
        <f t="shared" si="315"/>
        <v>0</v>
      </c>
      <c r="BB42" s="66">
        <v>0</v>
      </c>
      <c r="BC42" s="66">
        <v>0</v>
      </c>
      <c r="BD42" s="66">
        <f>BB42+BC42</f>
        <v>0</v>
      </c>
      <c r="BE42" s="67">
        <f t="shared" si="317"/>
        <v>0</v>
      </c>
      <c r="BF42" s="67">
        <f t="shared" si="318"/>
        <v>0</v>
      </c>
      <c r="BG42" s="67">
        <f t="shared" si="319"/>
        <v>0</v>
      </c>
      <c r="BH42" s="55" t="str">
        <f t="shared" si="320"/>
        <v/>
      </c>
      <c r="BI42" s="55" t="str">
        <f t="shared" si="321"/>
        <v/>
      </c>
      <c r="BJ42" s="55" t="str">
        <f t="shared" si="322"/>
        <v/>
      </c>
      <c r="BK42" s="66">
        <v>0</v>
      </c>
      <c r="BL42" s="66">
        <v>0</v>
      </c>
      <c r="BM42" s="66">
        <f t="shared" si="323"/>
        <v>0</v>
      </c>
      <c r="BN42" s="66">
        <v>0</v>
      </c>
      <c r="BO42" s="66">
        <v>0</v>
      </c>
      <c r="BP42" s="66">
        <f t="shared" si="324"/>
        <v>0</v>
      </c>
      <c r="BQ42" s="66">
        <v>0</v>
      </c>
      <c r="BR42" s="66">
        <v>0</v>
      </c>
      <c r="BS42" s="66">
        <f>BQ42+BR42</f>
        <v>0</v>
      </c>
      <c r="BT42" s="67">
        <f t="shared" si="326"/>
        <v>0</v>
      </c>
      <c r="BU42" s="67">
        <f t="shared" si="327"/>
        <v>0</v>
      </c>
      <c r="BV42" s="67">
        <f t="shared" si="328"/>
        <v>0</v>
      </c>
      <c r="BW42" s="55" t="str">
        <f t="shared" si="329"/>
        <v/>
      </c>
      <c r="BX42" s="55" t="str">
        <f t="shared" si="330"/>
        <v/>
      </c>
      <c r="BY42" s="55" t="str">
        <f t="shared" si="331"/>
        <v/>
      </c>
      <c r="BZ42" s="52">
        <f t="shared" si="332"/>
        <v>0</v>
      </c>
      <c r="CA42" s="52">
        <f t="shared" si="333"/>
        <v>0</v>
      </c>
      <c r="CB42" s="52">
        <f t="shared" si="334"/>
        <v>0</v>
      </c>
      <c r="CC42" s="52">
        <f t="shared" si="335"/>
        <v>0</v>
      </c>
      <c r="CD42" s="52">
        <f t="shared" si="336"/>
        <v>0</v>
      </c>
      <c r="CE42" s="52">
        <f t="shared" si="337"/>
        <v>0</v>
      </c>
      <c r="CF42" s="52">
        <f t="shared" si="338"/>
        <v>0</v>
      </c>
      <c r="CG42" s="52">
        <f t="shared" si="339"/>
        <v>0</v>
      </c>
      <c r="CH42" s="52">
        <f t="shared" si="340"/>
        <v>0</v>
      </c>
      <c r="CI42" s="52">
        <f t="shared" si="341"/>
        <v>0</v>
      </c>
      <c r="CJ42" s="52">
        <f t="shared" si="342"/>
        <v>0</v>
      </c>
      <c r="CK42" s="52">
        <f t="shared" si="343"/>
        <v>0</v>
      </c>
      <c r="CL42" s="55" t="str">
        <f t="shared" si="344"/>
        <v/>
      </c>
      <c r="CM42" s="55" t="str">
        <f t="shared" si="345"/>
        <v/>
      </c>
      <c r="CN42" s="55" t="str">
        <f t="shared" si="346"/>
        <v/>
      </c>
      <c r="CO42" s="66">
        <v>0</v>
      </c>
      <c r="CP42" s="66">
        <v>0</v>
      </c>
      <c r="CQ42" s="66">
        <f t="shared" si="347"/>
        <v>0</v>
      </c>
      <c r="CR42" s="66">
        <v>0</v>
      </c>
      <c r="CS42" s="66">
        <v>0</v>
      </c>
      <c r="CT42" s="66">
        <f t="shared" si="348"/>
        <v>0</v>
      </c>
      <c r="CU42" s="66">
        <v>0</v>
      </c>
      <c r="CV42" s="66">
        <v>0</v>
      </c>
      <c r="CW42" s="66">
        <f>CU42+CV42</f>
        <v>0</v>
      </c>
      <c r="CX42" s="67">
        <f t="shared" si="411"/>
        <v>0</v>
      </c>
      <c r="CY42" s="67">
        <f t="shared" si="411"/>
        <v>0</v>
      </c>
      <c r="CZ42" s="52">
        <f>SUM(CX42,CY42)</f>
        <v>0</v>
      </c>
      <c r="DA42" s="55" t="str">
        <f t="shared" si="351"/>
        <v/>
      </c>
      <c r="DB42" s="55" t="str">
        <f t="shared" si="352"/>
        <v/>
      </c>
      <c r="DC42" s="55" t="str">
        <f t="shared" si="353"/>
        <v/>
      </c>
      <c r="DD42" s="66">
        <v>0</v>
      </c>
      <c r="DE42" s="66">
        <v>0</v>
      </c>
      <c r="DF42" s="66">
        <f t="shared" si="354"/>
        <v>0</v>
      </c>
      <c r="DG42" s="66">
        <v>0</v>
      </c>
      <c r="DH42" s="66">
        <v>0</v>
      </c>
      <c r="DI42" s="66">
        <f t="shared" si="355"/>
        <v>0</v>
      </c>
      <c r="DJ42" s="66">
        <v>0</v>
      </c>
      <c r="DK42" s="66">
        <v>0</v>
      </c>
      <c r="DL42" s="66">
        <f>DJ42+DK42</f>
        <v>0</v>
      </c>
      <c r="DM42" s="67">
        <f t="shared" si="357"/>
        <v>0</v>
      </c>
      <c r="DN42" s="67">
        <f t="shared" si="358"/>
        <v>0</v>
      </c>
      <c r="DO42" s="67">
        <f t="shared" si="359"/>
        <v>0</v>
      </c>
      <c r="DP42" s="55" t="str">
        <f t="shared" si="360"/>
        <v/>
      </c>
      <c r="DQ42" s="55" t="str">
        <f t="shared" si="361"/>
        <v/>
      </c>
      <c r="DR42" s="55" t="str">
        <f t="shared" si="362"/>
        <v/>
      </c>
      <c r="DS42" s="52">
        <f t="shared" si="363"/>
        <v>0</v>
      </c>
      <c r="DT42" s="52">
        <f t="shared" si="364"/>
        <v>0</v>
      </c>
      <c r="DU42" s="52">
        <f t="shared" si="365"/>
        <v>0</v>
      </c>
      <c r="DV42" s="52">
        <f t="shared" si="366"/>
        <v>0</v>
      </c>
      <c r="DW42" s="52">
        <f t="shared" si="367"/>
        <v>0</v>
      </c>
      <c r="DX42" s="52">
        <f t="shared" si="368"/>
        <v>0</v>
      </c>
      <c r="DY42" s="52">
        <f t="shared" si="369"/>
        <v>0</v>
      </c>
      <c r="DZ42" s="52">
        <f t="shared" si="370"/>
        <v>0</v>
      </c>
      <c r="EA42" s="52">
        <f t="shared" si="371"/>
        <v>0</v>
      </c>
      <c r="EB42" s="52">
        <f t="shared" si="372"/>
        <v>0</v>
      </c>
      <c r="EC42" s="52">
        <f t="shared" si="373"/>
        <v>0</v>
      </c>
      <c r="ED42" s="52">
        <f t="shared" si="374"/>
        <v>0</v>
      </c>
      <c r="EE42" s="55" t="str">
        <f t="shared" si="375"/>
        <v/>
      </c>
      <c r="EF42" s="55" t="str">
        <f t="shared" si="376"/>
        <v/>
      </c>
      <c r="EG42" s="55" t="str">
        <f t="shared" si="377"/>
        <v/>
      </c>
      <c r="EH42" s="65">
        <f t="shared" ref="EH42:EJ45" si="416">AP42</f>
        <v>1882</v>
      </c>
      <c r="EI42" s="65">
        <f t="shared" si="416"/>
        <v>1132</v>
      </c>
      <c r="EJ42" s="65">
        <f t="shared" si="416"/>
        <v>3014</v>
      </c>
      <c r="EK42" s="63">
        <v>967</v>
      </c>
      <c r="EL42" s="63">
        <v>295</v>
      </c>
      <c r="EM42" s="63">
        <f t="shared" si="378"/>
        <v>1262</v>
      </c>
      <c r="EN42" s="54">
        <f t="shared" si="379"/>
        <v>51.381509032943676</v>
      </c>
      <c r="EO42" s="54">
        <f t="shared" si="380"/>
        <v>26.060070671378092</v>
      </c>
      <c r="EP42" s="54">
        <f t="shared" si="381"/>
        <v>41.871267418712677</v>
      </c>
      <c r="EQ42" s="52">
        <f t="shared" si="248"/>
        <v>0</v>
      </c>
      <c r="ER42" s="52">
        <f t="shared" si="249"/>
        <v>0</v>
      </c>
      <c r="ES42" s="52">
        <f t="shared" si="250"/>
        <v>0</v>
      </c>
      <c r="ET42" s="66">
        <v>0</v>
      </c>
      <c r="EU42" s="66">
        <v>0</v>
      </c>
      <c r="EV42" s="66">
        <f t="shared" si="382"/>
        <v>0</v>
      </c>
      <c r="EW42" s="55" t="str">
        <f t="shared" si="383"/>
        <v/>
      </c>
      <c r="EX42" s="55" t="str">
        <f t="shared" si="384"/>
        <v/>
      </c>
      <c r="EY42" s="55" t="str">
        <f t="shared" si="385"/>
        <v/>
      </c>
      <c r="EZ42" s="52">
        <f t="shared" ref="EZ42:FB45" si="417">EB42</f>
        <v>0</v>
      </c>
      <c r="FA42" s="52">
        <f t="shared" si="417"/>
        <v>0</v>
      </c>
      <c r="FB42" s="52">
        <f t="shared" si="417"/>
        <v>0</v>
      </c>
      <c r="FC42" s="66">
        <v>0</v>
      </c>
      <c r="FD42" s="66">
        <v>0</v>
      </c>
      <c r="FE42" s="66">
        <f t="shared" si="386"/>
        <v>0</v>
      </c>
      <c r="FF42" s="55" t="str">
        <f t="shared" si="387"/>
        <v/>
      </c>
      <c r="FG42" s="55" t="str">
        <f t="shared" si="388"/>
        <v/>
      </c>
      <c r="FH42" s="55" t="str">
        <f t="shared" si="389"/>
        <v/>
      </c>
    </row>
    <row r="43" spans="1:164" ht="30" customHeight="1">
      <c r="A43" s="123">
        <v>34</v>
      </c>
      <c r="B43" s="122" t="s">
        <v>73</v>
      </c>
      <c r="C43" s="127">
        <v>201777</v>
      </c>
      <c r="D43" s="127">
        <v>212494</v>
      </c>
      <c r="E43" s="127">
        <f>C43+D43</f>
        <v>414271</v>
      </c>
      <c r="F43" s="127">
        <v>122391</v>
      </c>
      <c r="G43" s="127">
        <v>151885</v>
      </c>
      <c r="H43" s="127">
        <f>F43+G43</f>
        <v>274276</v>
      </c>
      <c r="I43" s="127">
        <v>24752</v>
      </c>
      <c r="J43" s="127">
        <v>21402</v>
      </c>
      <c r="K43" s="127">
        <f>I43+J43</f>
        <v>46154</v>
      </c>
      <c r="L43" s="64">
        <f t="shared" si="196"/>
        <v>147143</v>
      </c>
      <c r="M43" s="64">
        <f t="shared" si="40"/>
        <v>173287</v>
      </c>
      <c r="N43" s="64">
        <f t="shared" si="41"/>
        <v>320430</v>
      </c>
      <c r="O43" s="54">
        <f t="shared" si="197"/>
        <v>72.923574044613602</v>
      </c>
      <c r="P43" s="54">
        <f t="shared" si="43"/>
        <v>81.549126092972031</v>
      </c>
      <c r="Q43" s="54">
        <f t="shared" si="44"/>
        <v>77.347919598523674</v>
      </c>
      <c r="R43" s="127">
        <v>55107</v>
      </c>
      <c r="S43" s="127">
        <v>31741</v>
      </c>
      <c r="T43" s="127">
        <f>R43+S43</f>
        <v>86848</v>
      </c>
      <c r="U43" s="127">
        <v>14507</v>
      </c>
      <c r="V43" s="127">
        <v>10202</v>
      </c>
      <c r="W43" s="127">
        <f>U43+V43</f>
        <v>24709</v>
      </c>
      <c r="X43" s="127">
        <v>10015</v>
      </c>
      <c r="Y43" s="127">
        <v>6127</v>
      </c>
      <c r="Z43" s="127">
        <f>X43+Y43</f>
        <v>16142</v>
      </c>
      <c r="AA43" s="64">
        <f t="shared" si="306"/>
        <v>24522</v>
      </c>
      <c r="AB43" s="64">
        <f t="shared" si="307"/>
        <v>16329</v>
      </c>
      <c r="AC43" s="64">
        <f t="shared" si="308"/>
        <v>40851</v>
      </c>
      <c r="AD43" s="54">
        <f t="shared" si="309"/>
        <v>44.498883989329855</v>
      </c>
      <c r="AE43" s="54">
        <f t="shared" si="310"/>
        <v>51.444503953876684</v>
      </c>
      <c r="AF43" s="54">
        <f t="shared" si="311"/>
        <v>47.037352616064851</v>
      </c>
      <c r="AG43" s="50">
        <f t="shared" si="405"/>
        <v>256884</v>
      </c>
      <c r="AH43" s="50">
        <f t="shared" si="405"/>
        <v>244235</v>
      </c>
      <c r="AI43" s="50">
        <f t="shared" si="405"/>
        <v>501119</v>
      </c>
      <c r="AJ43" s="50">
        <f t="shared" si="405"/>
        <v>136898</v>
      </c>
      <c r="AK43" s="50">
        <f t="shared" si="405"/>
        <v>162087</v>
      </c>
      <c r="AL43" s="50">
        <f t="shared" si="405"/>
        <v>298985</v>
      </c>
      <c r="AM43" s="50">
        <f t="shared" si="405"/>
        <v>34767</v>
      </c>
      <c r="AN43" s="50">
        <f t="shared" si="405"/>
        <v>27529</v>
      </c>
      <c r="AO43" s="50">
        <f t="shared" si="405"/>
        <v>62296</v>
      </c>
      <c r="AP43" s="50">
        <f t="shared" si="405"/>
        <v>171665</v>
      </c>
      <c r="AQ43" s="50">
        <f t="shared" si="405"/>
        <v>189616</v>
      </c>
      <c r="AR43" s="50">
        <f t="shared" si="405"/>
        <v>361281</v>
      </c>
      <c r="AS43" s="54">
        <f t="shared" si="406"/>
        <v>66.825882499493943</v>
      </c>
      <c r="AT43" s="54">
        <f t="shared" si="406"/>
        <v>77.636702356337139</v>
      </c>
      <c r="AU43" s="54">
        <f t="shared" si="406"/>
        <v>72.09485172184651</v>
      </c>
      <c r="AV43" s="127">
        <v>32874</v>
      </c>
      <c r="AW43" s="127">
        <v>38399</v>
      </c>
      <c r="AX43" s="127">
        <f>AV43+AW43</f>
        <v>71273</v>
      </c>
      <c r="AY43" s="127">
        <v>16997</v>
      </c>
      <c r="AZ43" s="127">
        <v>24546</v>
      </c>
      <c r="BA43" s="127">
        <f>AY43+AZ43</f>
        <v>41543</v>
      </c>
      <c r="BB43" s="127">
        <v>4524</v>
      </c>
      <c r="BC43" s="127">
        <v>4490</v>
      </c>
      <c r="BD43" s="127">
        <f>BB43+BC43</f>
        <v>9014</v>
      </c>
      <c r="BE43" s="64">
        <f t="shared" si="317"/>
        <v>21521</v>
      </c>
      <c r="BF43" s="64">
        <f t="shared" si="318"/>
        <v>29036</v>
      </c>
      <c r="BG43" s="64">
        <f t="shared" si="319"/>
        <v>50557</v>
      </c>
      <c r="BH43" s="54">
        <f t="shared" si="320"/>
        <v>65.465109204842733</v>
      </c>
      <c r="BI43" s="54">
        <f t="shared" si="321"/>
        <v>75.616552514388388</v>
      </c>
      <c r="BJ43" s="54">
        <f t="shared" si="322"/>
        <v>70.934294894279731</v>
      </c>
      <c r="BK43" s="127">
        <v>11240</v>
      </c>
      <c r="BL43" s="127">
        <v>7950</v>
      </c>
      <c r="BM43" s="127">
        <f>BK43+BL43</f>
        <v>19190</v>
      </c>
      <c r="BN43" s="127">
        <v>2795</v>
      </c>
      <c r="BO43" s="127">
        <v>2319</v>
      </c>
      <c r="BP43" s="127">
        <f>BN43+BO43</f>
        <v>5114</v>
      </c>
      <c r="BQ43" s="127">
        <v>1931</v>
      </c>
      <c r="BR43" s="127">
        <v>1521</v>
      </c>
      <c r="BS43" s="127">
        <f>BQ43+BR43</f>
        <v>3452</v>
      </c>
      <c r="BT43" s="64">
        <f t="shared" si="326"/>
        <v>4726</v>
      </c>
      <c r="BU43" s="64">
        <f t="shared" si="327"/>
        <v>3840</v>
      </c>
      <c r="BV43" s="64">
        <f t="shared" si="328"/>
        <v>8566</v>
      </c>
      <c r="BW43" s="54">
        <f t="shared" si="329"/>
        <v>42.046263345195726</v>
      </c>
      <c r="BX43" s="54">
        <f t="shared" si="330"/>
        <v>48.301886792452834</v>
      </c>
      <c r="BY43" s="54">
        <f t="shared" si="331"/>
        <v>44.63783220427306</v>
      </c>
      <c r="BZ43" s="50">
        <f t="shared" si="332"/>
        <v>44114</v>
      </c>
      <c r="CA43" s="50">
        <f t="shared" si="333"/>
        <v>46349</v>
      </c>
      <c r="CB43" s="50">
        <f t="shared" si="334"/>
        <v>90463</v>
      </c>
      <c r="CC43" s="50">
        <f t="shared" si="335"/>
        <v>19792</v>
      </c>
      <c r="CD43" s="50">
        <f t="shared" si="336"/>
        <v>26865</v>
      </c>
      <c r="CE43" s="50">
        <f t="shared" si="337"/>
        <v>46657</v>
      </c>
      <c r="CF43" s="50">
        <f t="shared" si="338"/>
        <v>6455</v>
      </c>
      <c r="CG43" s="50">
        <f t="shared" si="339"/>
        <v>6011</v>
      </c>
      <c r="CH43" s="50">
        <f t="shared" si="340"/>
        <v>12466</v>
      </c>
      <c r="CI43" s="50">
        <f t="shared" si="341"/>
        <v>26247</v>
      </c>
      <c r="CJ43" s="50">
        <f t="shared" si="342"/>
        <v>32876</v>
      </c>
      <c r="CK43" s="50">
        <f t="shared" si="343"/>
        <v>59123</v>
      </c>
      <c r="CL43" s="54">
        <f t="shared" si="344"/>
        <v>59.498118511130251</v>
      </c>
      <c r="CM43" s="54">
        <f t="shared" si="345"/>
        <v>70.931411680942418</v>
      </c>
      <c r="CN43" s="54">
        <f t="shared" si="346"/>
        <v>65.356001901329833</v>
      </c>
      <c r="CO43" s="127">
        <v>18583</v>
      </c>
      <c r="CP43" s="127">
        <v>17861</v>
      </c>
      <c r="CQ43" s="127">
        <f>CO43+CP43</f>
        <v>36444</v>
      </c>
      <c r="CR43" s="127">
        <v>10977</v>
      </c>
      <c r="CS43" s="127">
        <v>11595</v>
      </c>
      <c r="CT43" s="127">
        <f>CR43+CS43</f>
        <v>22572</v>
      </c>
      <c r="CU43" s="127">
        <v>2438</v>
      </c>
      <c r="CV43" s="127">
        <v>2010</v>
      </c>
      <c r="CW43" s="127">
        <f>CU43+CV43</f>
        <v>4448</v>
      </c>
      <c r="CX43" s="64">
        <f t="shared" si="411"/>
        <v>13415</v>
      </c>
      <c r="CY43" s="64">
        <f t="shared" si="411"/>
        <v>13605</v>
      </c>
      <c r="CZ43" s="50">
        <f>SUM(CX43,CY43)</f>
        <v>27020</v>
      </c>
      <c r="DA43" s="54">
        <f t="shared" si="351"/>
        <v>72.189635688532533</v>
      </c>
      <c r="DB43" s="54">
        <f t="shared" si="352"/>
        <v>76.171546945859689</v>
      </c>
      <c r="DC43" s="54">
        <f t="shared" si="353"/>
        <v>74.141148062781241</v>
      </c>
      <c r="DD43" s="127">
        <v>4460</v>
      </c>
      <c r="DE43" s="127">
        <v>3013</v>
      </c>
      <c r="DF43" s="127">
        <f>DD43+DE43</f>
        <v>7473</v>
      </c>
      <c r="DG43" s="127">
        <v>1266</v>
      </c>
      <c r="DH43" s="127">
        <v>939</v>
      </c>
      <c r="DI43" s="127">
        <f>DG43+DH43</f>
        <v>2205</v>
      </c>
      <c r="DJ43" s="127">
        <v>814</v>
      </c>
      <c r="DK43" s="127">
        <v>608</v>
      </c>
      <c r="DL43" s="127">
        <f>DJ43+DK43</f>
        <v>1422</v>
      </c>
      <c r="DM43" s="64">
        <f t="shared" si="357"/>
        <v>2080</v>
      </c>
      <c r="DN43" s="64">
        <f t="shared" si="358"/>
        <v>1547</v>
      </c>
      <c r="DO43" s="64">
        <f t="shared" si="359"/>
        <v>3627</v>
      </c>
      <c r="DP43" s="54">
        <f t="shared" si="360"/>
        <v>46.63677130044843</v>
      </c>
      <c r="DQ43" s="54">
        <f t="shared" si="361"/>
        <v>51.344175240623969</v>
      </c>
      <c r="DR43" s="54">
        <f t="shared" si="362"/>
        <v>48.534725010036126</v>
      </c>
      <c r="DS43" s="50">
        <f t="shared" si="363"/>
        <v>23043</v>
      </c>
      <c r="DT43" s="50">
        <f t="shared" si="364"/>
        <v>20874</v>
      </c>
      <c r="DU43" s="50">
        <f t="shared" si="365"/>
        <v>43917</v>
      </c>
      <c r="DV43" s="50">
        <f t="shared" si="366"/>
        <v>12243</v>
      </c>
      <c r="DW43" s="50">
        <f t="shared" si="367"/>
        <v>12534</v>
      </c>
      <c r="DX43" s="50">
        <f t="shared" si="368"/>
        <v>24777</v>
      </c>
      <c r="DY43" s="50">
        <f t="shared" si="369"/>
        <v>3252</v>
      </c>
      <c r="DZ43" s="50">
        <f t="shared" si="370"/>
        <v>2618</v>
      </c>
      <c r="EA43" s="50">
        <f t="shared" si="371"/>
        <v>5870</v>
      </c>
      <c r="EB43" s="50">
        <f t="shared" si="372"/>
        <v>15495</v>
      </c>
      <c r="EC43" s="50">
        <f t="shared" si="373"/>
        <v>15152</v>
      </c>
      <c r="ED43" s="50">
        <f t="shared" si="374"/>
        <v>30647</v>
      </c>
      <c r="EE43" s="54">
        <f t="shared" si="375"/>
        <v>67.243848457232133</v>
      </c>
      <c r="EF43" s="54">
        <f t="shared" si="376"/>
        <v>72.587908402797737</v>
      </c>
      <c r="EG43" s="54">
        <f t="shared" si="377"/>
        <v>69.783910558553629</v>
      </c>
      <c r="EH43" s="50">
        <f t="shared" si="416"/>
        <v>171665</v>
      </c>
      <c r="EI43" s="50">
        <f t="shared" si="416"/>
        <v>189616</v>
      </c>
      <c r="EJ43" s="50">
        <f t="shared" si="416"/>
        <v>361281</v>
      </c>
      <c r="EK43" s="127">
        <v>110310</v>
      </c>
      <c r="EL43" s="127">
        <v>141847</v>
      </c>
      <c r="EM43" s="127">
        <f>EK43+EL43</f>
        <v>252157</v>
      </c>
      <c r="EN43" s="54">
        <f t="shared" si="379"/>
        <v>64.258876299769895</v>
      </c>
      <c r="EO43" s="54">
        <f t="shared" si="380"/>
        <v>74.807505695721872</v>
      </c>
      <c r="EP43" s="54">
        <f t="shared" si="381"/>
        <v>69.795256324024791</v>
      </c>
      <c r="EQ43" s="50">
        <f t="shared" si="248"/>
        <v>26247</v>
      </c>
      <c r="ER43" s="50">
        <f t="shared" si="249"/>
        <v>32876</v>
      </c>
      <c r="ES43" s="50">
        <f t="shared" si="250"/>
        <v>59123</v>
      </c>
      <c r="ET43" s="127">
        <v>14684</v>
      </c>
      <c r="EU43" s="127">
        <v>22487</v>
      </c>
      <c r="EV43" s="127">
        <f>ET43+EU43</f>
        <v>37171</v>
      </c>
      <c r="EW43" s="54">
        <f t="shared" si="383"/>
        <v>55.945441383777194</v>
      </c>
      <c r="EX43" s="54">
        <f t="shared" si="384"/>
        <v>68.399440321206967</v>
      </c>
      <c r="EY43" s="54">
        <f t="shared" si="385"/>
        <v>62.870625644842107</v>
      </c>
      <c r="EZ43" s="50">
        <f t="shared" si="417"/>
        <v>15495</v>
      </c>
      <c r="FA43" s="50">
        <f t="shared" si="417"/>
        <v>15152</v>
      </c>
      <c r="FB43" s="50">
        <f t="shared" si="417"/>
        <v>30647</v>
      </c>
      <c r="FC43" s="127">
        <v>9462</v>
      </c>
      <c r="FD43" s="127">
        <v>10228</v>
      </c>
      <c r="FE43" s="127">
        <f>FC43+FD43</f>
        <v>19690</v>
      </c>
      <c r="FF43" s="54">
        <f t="shared" si="387"/>
        <v>61.064859632139402</v>
      </c>
      <c r="FG43" s="54">
        <f t="shared" si="388"/>
        <v>67.502639915522707</v>
      </c>
      <c r="FH43" s="54">
        <f t="shared" si="389"/>
        <v>64.247724083923387</v>
      </c>
    </row>
    <row r="44" spans="1:164" ht="30" customHeight="1">
      <c r="A44" s="123">
        <v>35</v>
      </c>
      <c r="B44" s="122" t="s">
        <v>75</v>
      </c>
      <c r="C44" s="63">
        <v>793</v>
      </c>
      <c r="D44" s="63">
        <v>480</v>
      </c>
      <c r="E44" s="63">
        <f t="shared" si="193"/>
        <v>1273</v>
      </c>
      <c r="F44" s="63">
        <v>771</v>
      </c>
      <c r="G44" s="63">
        <v>468</v>
      </c>
      <c r="H44" s="63">
        <f t="shared" si="194"/>
        <v>1239</v>
      </c>
      <c r="I44" s="68"/>
      <c r="J44" s="68"/>
      <c r="K44" s="68"/>
      <c r="L44" s="64">
        <f t="shared" si="196"/>
        <v>771</v>
      </c>
      <c r="M44" s="64">
        <f t="shared" si="40"/>
        <v>468</v>
      </c>
      <c r="N44" s="64">
        <f t="shared" si="41"/>
        <v>1239</v>
      </c>
      <c r="O44" s="54">
        <f t="shared" si="197"/>
        <v>97.225725094577555</v>
      </c>
      <c r="P44" s="54">
        <f t="shared" si="43"/>
        <v>97.5</v>
      </c>
      <c r="Q44" s="54">
        <f t="shared" si="44"/>
        <v>97.329143754909666</v>
      </c>
      <c r="R44" s="68"/>
      <c r="S44" s="68"/>
      <c r="T44" s="68"/>
      <c r="U44" s="68"/>
      <c r="V44" s="68"/>
      <c r="W44" s="68">
        <f t="shared" si="304"/>
        <v>0</v>
      </c>
      <c r="X44" s="68"/>
      <c r="Y44" s="68"/>
      <c r="Z44" s="68">
        <f>X44+Y44</f>
        <v>0</v>
      </c>
      <c r="AA44" s="69">
        <f t="shared" si="306"/>
        <v>0</v>
      </c>
      <c r="AB44" s="69">
        <f t="shared" si="307"/>
        <v>0</v>
      </c>
      <c r="AC44" s="69">
        <f t="shared" si="308"/>
        <v>0</v>
      </c>
      <c r="AD44" s="57" t="str">
        <f t="shared" si="309"/>
        <v/>
      </c>
      <c r="AE44" s="57" t="str">
        <f t="shared" si="310"/>
        <v/>
      </c>
      <c r="AF44" s="57" t="str">
        <f t="shared" si="311"/>
        <v/>
      </c>
      <c r="AG44" s="50">
        <f t="shared" si="405"/>
        <v>793</v>
      </c>
      <c r="AH44" s="50">
        <f t="shared" si="405"/>
        <v>480</v>
      </c>
      <c r="AI44" s="50">
        <f t="shared" si="405"/>
        <v>1273</v>
      </c>
      <c r="AJ44" s="50">
        <f t="shared" si="405"/>
        <v>771</v>
      </c>
      <c r="AK44" s="50">
        <f t="shared" si="405"/>
        <v>468</v>
      </c>
      <c r="AL44" s="50">
        <f t="shared" si="405"/>
        <v>1239</v>
      </c>
      <c r="AM44" s="52">
        <f t="shared" si="405"/>
        <v>0</v>
      </c>
      <c r="AN44" s="52">
        <f t="shared" si="405"/>
        <v>0</v>
      </c>
      <c r="AO44" s="52">
        <f t="shared" si="405"/>
        <v>0</v>
      </c>
      <c r="AP44" s="50">
        <f t="shared" si="405"/>
        <v>771</v>
      </c>
      <c r="AQ44" s="50">
        <f t="shared" si="405"/>
        <v>468</v>
      </c>
      <c r="AR44" s="50">
        <f t="shared" si="405"/>
        <v>1239</v>
      </c>
      <c r="AS44" s="54">
        <f t="shared" si="406"/>
        <v>97.225725094577555</v>
      </c>
      <c r="AT44" s="54">
        <f t="shared" si="406"/>
        <v>97.5</v>
      </c>
      <c r="AU44" s="54">
        <f t="shared" si="406"/>
        <v>97.329143754909666</v>
      </c>
      <c r="AV44" s="63">
        <v>50</v>
      </c>
      <c r="AW44" s="63">
        <v>56</v>
      </c>
      <c r="AX44" s="63">
        <f t="shared" si="314"/>
        <v>106</v>
      </c>
      <c r="AY44" s="63">
        <v>47</v>
      </c>
      <c r="AZ44" s="63">
        <v>48</v>
      </c>
      <c r="BA44" s="63">
        <f t="shared" si="315"/>
        <v>95</v>
      </c>
      <c r="BB44" s="68"/>
      <c r="BC44" s="68"/>
      <c r="BD44" s="68">
        <f>BB44+BC44</f>
        <v>0</v>
      </c>
      <c r="BE44" s="64">
        <f t="shared" si="317"/>
        <v>47</v>
      </c>
      <c r="BF44" s="64">
        <f t="shared" si="318"/>
        <v>48</v>
      </c>
      <c r="BG44" s="64">
        <f t="shared" si="319"/>
        <v>95</v>
      </c>
      <c r="BH44" s="54">
        <f t="shared" si="320"/>
        <v>94</v>
      </c>
      <c r="BI44" s="54">
        <f t="shared" si="321"/>
        <v>85.714285714285708</v>
      </c>
      <c r="BJ44" s="54">
        <f t="shared" si="322"/>
        <v>89.622641509433961</v>
      </c>
      <c r="BK44" s="68"/>
      <c r="BL44" s="68"/>
      <c r="BM44" s="68"/>
      <c r="BN44" s="68"/>
      <c r="BO44" s="68"/>
      <c r="BP44" s="68">
        <f t="shared" si="324"/>
        <v>0</v>
      </c>
      <c r="BQ44" s="68"/>
      <c r="BR44" s="68"/>
      <c r="BS44" s="68">
        <f>BQ44+BR44</f>
        <v>0</v>
      </c>
      <c r="BT44" s="69">
        <f t="shared" si="326"/>
        <v>0</v>
      </c>
      <c r="BU44" s="69">
        <f t="shared" si="327"/>
        <v>0</v>
      </c>
      <c r="BV44" s="69">
        <f t="shared" si="328"/>
        <v>0</v>
      </c>
      <c r="BW44" s="57" t="str">
        <f t="shared" si="329"/>
        <v/>
      </c>
      <c r="BX44" s="57" t="str">
        <f t="shared" si="330"/>
        <v/>
      </c>
      <c r="BY44" s="57" t="str">
        <f t="shared" si="331"/>
        <v/>
      </c>
      <c r="BZ44" s="50">
        <f t="shared" si="332"/>
        <v>50</v>
      </c>
      <c r="CA44" s="50">
        <f t="shared" si="333"/>
        <v>56</v>
      </c>
      <c r="CB44" s="50">
        <f t="shared" si="334"/>
        <v>106</v>
      </c>
      <c r="CC44" s="50">
        <f t="shared" si="335"/>
        <v>47</v>
      </c>
      <c r="CD44" s="50">
        <f t="shared" si="336"/>
        <v>48</v>
      </c>
      <c r="CE44" s="50">
        <f t="shared" si="337"/>
        <v>95</v>
      </c>
      <c r="CF44" s="52">
        <f t="shared" si="338"/>
        <v>0</v>
      </c>
      <c r="CG44" s="52">
        <f t="shared" si="339"/>
        <v>0</v>
      </c>
      <c r="CH44" s="52">
        <f t="shared" si="340"/>
        <v>0</v>
      </c>
      <c r="CI44" s="50">
        <f t="shared" si="341"/>
        <v>47</v>
      </c>
      <c r="CJ44" s="50">
        <f t="shared" si="342"/>
        <v>48</v>
      </c>
      <c r="CK44" s="50">
        <f t="shared" si="343"/>
        <v>95</v>
      </c>
      <c r="CL44" s="54">
        <f t="shared" si="344"/>
        <v>94</v>
      </c>
      <c r="CM44" s="54">
        <f t="shared" si="345"/>
        <v>85.714285714285708</v>
      </c>
      <c r="CN44" s="54">
        <f t="shared" si="346"/>
        <v>89.622641509433961</v>
      </c>
      <c r="CO44" s="63">
        <v>12</v>
      </c>
      <c r="CP44" s="63">
        <v>16</v>
      </c>
      <c r="CQ44" s="63">
        <f t="shared" si="347"/>
        <v>28</v>
      </c>
      <c r="CR44" s="63">
        <v>12</v>
      </c>
      <c r="CS44" s="63">
        <v>16</v>
      </c>
      <c r="CT44" s="63">
        <f t="shared" si="348"/>
        <v>28</v>
      </c>
      <c r="CU44" s="68"/>
      <c r="CV44" s="68"/>
      <c r="CW44" s="68">
        <f>CU44+CV44</f>
        <v>0</v>
      </c>
      <c r="CX44" s="64">
        <f t="shared" si="411"/>
        <v>12</v>
      </c>
      <c r="CY44" s="64">
        <f t="shared" si="411"/>
        <v>16</v>
      </c>
      <c r="CZ44" s="50">
        <f>SUM(CX44,CY44)</f>
        <v>28</v>
      </c>
      <c r="DA44" s="54">
        <f t="shared" si="351"/>
        <v>100</v>
      </c>
      <c r="DB44" s="54">
        <f t="shared" si="352"/>
        <v>100</v>
      </c>
      <c r="DC44" s="54">
        <f t="shared" si="353"/>
        <v>100</v>
      </c>
      <c r="DD44" s="68"/>
      <c r="DE44" s="68"/>
      <c r="DF44" s="68"/>
      <c r="DG44" s="68"/>
      <c r="DH44" s="68"/>
      <c r="DI44" s="68">
        <f t="shared" si="355"/>
        <v>0</v>
      </c>
      <c r="DJ44" s="68"/>
      <c r="DK44" s="68"/>
      <c r="DL44" s="68">
        <f>DJ44+DK44</f>
        <v>0</v>
      </c>
      <c r="DM44" s="69">
        <f t="shared" si="357"/>
        <v>0</v>
      </c>
      <c r="DN44" s="69">
        <f t="shared" si="358"/>
        <v>0</v>
      </c>
      <c r="DO44" s="69">
        <f t="shared" si="359"/>
        <v>0</v>
      </c>
      <c r="DP44" s="57" t="str">
        <f t="shared" si="360"/>
        <v/>
      </c>
      <c r="DQ44" s="57" t="str">
        <f t="shared" si="361"/>
        <v/>
      </c>
      <c r="DR44" s="57" t="str">
        <f t="shared" si="362"/>
        <v/>
      </c>
      <c r="DS44" s="50">
        <f t="shared" si="363"/>
        <v>12</v>
      </c>
      <c r="DT44" s="50">
        <f t="shared" si="364"/>
        <v>16</v>
      </c>
      <c r="DU44" s="50">
        <f t="shared" si="365"/>
        <v>28</v>
      </c>
      <c r="DV44" s="50">
        <f t="shared" si="366"/>
        <v>12</v>
      </c>
      <c r="DW44" s="50">
        <f t="shared" si="367"/>
        <v>16</v>
      </c>
      <c r="DX44" s="50">
        <f t="shared" si="368"/>
        <v>28</v>
      </c>
      <c r="DY44" s="52">
        <f t="shared" si="369"/>
        <v>0</v>
      </c>
      <c r="DZ44" s="52">
        <f t="shared" si="370"/>
        <v>0</v>
      </c>
      <c r="EA44" s="52">
        <f t="shared" si="371"/>
        <v>0</v>
      </c>
      <c r="EB44" s="50">
        <f t="shared" si="372"/>
        <v>12</v>
      </c>
      <c r="EC44" s="50">
        <f t="shared" si="373"/>
        <v>16</v>
      </c>
      <c r="ED44" s="50">
        <f t="shared" si="374"/>
        <v>28</v>
      </c>
      <c r="EE44" s="54">
        <f t="shared" si="375"/>
        <v>100</v>
      </c>
      <c r="EF44" s="54">
        <f t="shared" si="376"/>
        <v>100</v>
      </c>
      <c r="EG44" s="54">
        <f t="shared" si="377"/>
        <v>100</v>
      </c>
      <c r="EH44" s="50">
        <f t="shared" si="416"/>
        <v>771</v>
      </c>
      <c r="EI44" s="50">
        <f t="shared" si="416"/>
        <v>468</v>
      </c>
      <c r="EJ44" s="50">
        <f t="shared" si="416"/>
        <v>1239</v>
      </c>
      <c r="EK44" s="63">
        <v>377</v>
      </c>
      <c r="EL44" s="63">
        <v>234</v>
      </c>
      <c r="EM44" s="63">
        <f t="shared" si="378"/>
        <v>611</v>
      </c>
      <c r="EN44" s="54">
        <f t="shared" si="379"/>
        <v>48.89753566796368</v>
      </c>
      <c r="EO44" s="54">
        <f t="shared" si="380"/>
        <v>50</v>
      </c>
      <c r="EP44" s="54">
        <f t="shared" si="381"/>
        <v>49.313962873284908</v>
      </c>
      <c r="EQ44" s="50">
        <f t="shared" si="248"/>
        <v>47</v>
      </c>
      <c r="ER44" s="50">
        <f t="shared" si="249"/>
        <v>48</v>
      </c>
      <c r="ES44" s="50">
        <f t="shared" si="250"/>
        <v>95</v>
      </c>
      <c r="ET44" s="63">
        <v>13</v>
      </c>
      <c r="EU44" s="63">
        <v>10</v>
      </c>
      <c r="EV44" s="63">
        <f t="shared" si="382"/>
        <v>23</v>
      </c>
      <c r="EW44" s="54">
        <f t="shared" si="383"/>
        <v>27.659574468085108</v>
      </c>
      <c r="EX44" s="54">
        <f t="shared" si="384"/>
        <v>20.833333333333336</v>
      </c>
      <c r="EY44" s="54">
        <f t="shared" si="385"/>
        <v>24.210526315789473</v>
      </c>
      <c r="EZ44" s="50">
        <f t="shared" si="417"/>
        <v>12</v>
      </c>
      <c r="FA44" s="50">
        <f t="shared" si="417"/>
        <v>16</v>
      </c>
      <c r="FB44" s="50">
        <f t="shared" si="417"/>
        <v>28</v>
      </c>
      <c r="FC44" s="63">
        <v>3</v>
      </c>
      <c r="FD44" s="63">
        <v>8</v>
      </c>
      <c r="FE44" s="63">
        <f t="shared" si="386"/>
        <v>11</v>
      </c>
      <c r="FF44" s="54">
        <f t="shared" si="387"/>
        <v>25</v>
      </c>
      <c r="FG44" s="54">
        <f t="shared" si="388"/>
        <v>50</v>
      </c>
      <c r="FH44" s="54">
        <f t="shared" si="389"/>
        <v>39.285714285714285</v>
      </c>
    </row>
    <row r="45" spans="1:164" ht="30" customHeight="1">
      <c r="A45" s="123">
        <v>36</v>
      </c>
      <c r="B45" s="122" t="s">
        <v>76</v>
      </c>
      <c r="C45" s="63">
        <v>607</v>
      </c>
      <c r="D45" s="63">
        <v>277</v>
      </c>
      <c r="E45" s="63">
        <f t="shared" si="193"/>
        <v>884</v>
      </c>
      <c r="F45" s="63">
        <v>308</v>
      </c>
      <c r="G45" s="63">
        <v>61</v>
      </c>
      <c r="H45" s="63">
        <f t="shared" si="194"/>
        <v>369</v>
      </c>
      <c r="I45" s="63">
        <v>41</v>
      </c>
      <c r="J45" s="63">
        <v>26</v>
      </c>
      <c r="K45" s="63">
        <f>I45+J45</f>
        <v>67</v>
      </c>
      <c r="L45" s="64">
        <f t="shared" si="196"/>
        <v>349</v>
      </c>
      <c r="M45" s="64">
        <f t="shared" si="40"/>
        <v>87</v>
      </c>
      <c r="N45" s="64">
        <f t="shared" si="41"/>
        <v>436</v>
      </c>
      <c r="O45" s="54">
        <f t="shared" si="197"/>
        <v>57.495881383855028</v>
      </c>
      <c r="P45" s="54">
        <f t="shared" si="43"/>
        <v>31.40794223826715</v>
      </c>
      <c r="Q45" s="54">
        <f t="shared" si="44"/>
        <v>49.321266968325794</v>
      </c>
      <c r="R45" s="66"/>
      <c r="S45" s="66"/>
      <c r="T45" s="66">
        <f>R45+S45</f>
        <v>0</v>
      </c>
      <c r="U45" s="66"/>
      <c r="V45" s="66"/>
      <c r="W45" s="66">
        <f t="shared" si="304"/>
        <v>0</v>
      </c>
      <c r="X45" s="66"/>
      <c r="Y45" s="66"/>
      <c r="Z45" s="66">
        <f>X45+Y45</f>
        <v>0</v>
      </c>
      <c r="AA45" s="67">
        <f t="shared" si="306"/>
        <v>0</v>
      </c>
      <c r="AB45" s="67">
        <f t="shared" si="307"/>
        <v>0</v>
      </c>
      <c r="AC45" s="67">
        <f t="shared" si="308"/>
        <v>0</v>
      </c>
      <c r="AD45" s="55" t="str">
        <f t="shared" si="309"/>
        <v/>
      </c>
      <c r="AE45" s="55" t="str">
        <f t="shared" si="310"/>
        <v/>
      </c>
      <c r="AF45" s="55" t="str">
        <f t="shared" si="311"/>
        <v/>
      </c>
      <c r="AG45" s="50">
        <f t="shared" si="405"/>
        <v>607</v>
      </c>
      <c r="AH45" s="50">
        <f t="shared" si="405"/>
        <v>277</v>
      </c>
      <c r="AI45" s="50">
        <f t="shared" si="405"/>
        <v>884</v>
      </c>
      <c r="AJ45" s="50">
        <f t="shared" si="405"/>
        <v>308</v>
      </c>
      <c r="AK45" s="50">
        <f t="shared" si="405"/>
        <v>61</v>
      </c>
      <c r="AL45" s="50">
        <f t="shared" si="405"/>
        <v>369</v>
      </c>
      <c r="AM45" s="50">
        <f t="shared" si="405"/>
        <v>41</v>
      </c>
      <c r="AN45" s="50">
        <f t="shared" si="405"/>
        <v>26</v>
      </c>
      <c r="AO45" s="50">
        <f t="shared" si="405"/>
        <v>67</v>
      </c>
      <c r="AP45" s="50">
        <f t="shared" si="405"/>
        <v>349</v>
      </c>
      <c r="AQ45" s="50">
        <f t="shared" si="405"/>
        <v>87</v>
      </c>
      <c r="AR45" s="50">
        <f t="shared" si="405"/>
        <v>436</v>
      </c>
      <c r="AS45" s="54">
        <f t="shared" si="406"/>
        <v>57.495881383855028</v>
      </c>
      <c r="AT45" s="54">
        <f t="shared" si="406"/>
        <v>31.40794223826715</v>
      </c>
      <c r="AU45" s="54">
        <f t="shared" si="406"/>
        <v>49.321266968325794</v>
      </c>
      <c r="AV45" s="63">
        <v>47</v>
      </c>
      <c r="AW45" s="63">
        <v>36</v>
      </c>
      <c r="AX45" s="63">
        <f t="shared" si="314"/>
        <v>83</v>
      </c>
      <c r="AY45" s="63">
        <v>10</v>
      </c>
      <c r="AZ45" s="63">
        <v>4</v>
      </c>
      <c r="BA45" s="63">
        <f t="shared" si="315"/>
        <v>14</v>
      </c>
      <c r="BB45" s="63">
        <v>3</v>
      </c>
      <c r="BC45" s="63">
        <v>6</v>
      </c>
      <c r="BD45" s="63">
        <f>BB45+BC45</f>
        <v>9</v>
      </c>
      <c r="BE45" s="64">
        <f t="shared" si="317"/>
        <v>13</v>
      </c>
      <c r="BF45" s="64">
        <f t="shared" si="318"/>
        <v>10</v>
      </c>
      <c r="BG45" s="64">
        <f t="shared" si="319"/>
        <v>23</v>
      </c>
      <c r="BH45" s="54">
        <f t="shared" si="320"/>
        <v>27.659574468085108</v>
      </c>
      <c r="BI45" s="54">
        <f t="shared" si="321"/>
        <v>27.777777777777779</v>
      </c>
      <c r="BJ45" s="54">
        <f t="shared" si="322"/>
        <v>27.710843373493976</v>
      </c>
      <c r="BK45" s="66"/>
      <c r="BL45" s="66"/>
      <c r="BM45" s="66">
        <f>BK45+BL45</f>
        <v>0</v>
      </c>
      <c r="BN45" s="66"/>
      <c r="BO45" s="66"/>
      <c r="BP45" s="66">
        <f t="shared" si="324"/>
        <v>0</v>
      </c>
      <c r="BQ45" s="66"/>
      <c r="BR45" s="66"/>
      <c r="BS45" s="66">
        <f>BQ45+BR45</f>
        <v>0</v>
      </c>
      <c r="BT45" s="67">
        <f t="shared" si="326"/>
        <v>0</v>
      </c>
      <c r="BU45" s="67">
        <f t="shared" si="327"/>
        <v>0</v>
      </c>
      <c r="BV45" s="67">
        <f t="shared" si="328"/>
        <v>0</v>
      </c>
      <c r="BW45" s="55" t="str">
        <f t="shared" si="329"/>
        <v/>
      </c>
      <c r="BX45" s="55" t="str">
        <f t="shared" si="330"/>
        <v/>
      </c>
      <c r="BY45" s="55" t="str">
        <f t="shared" si="331"/>
        <v/>
      </c>
      <c r="BZ45" s="50">
        <f t="shared" si="332"/>
        <v>47</v>
      </c>
      <c r="CA45" s="50">
        <f t="shared" si="333"/>
        <v>36</v>
      </c>
      <c r="CB45" s="50">
        <f t="shared" si="334"/>
        <v>83</v>
      </c>
      <c r="CC45" s="50">
        <f t="shared" si="335"/>
        <v>10</v>
      </c>
      <c r="CD45" s="50">
        <f t="shared" si="336"/>
        <v>4</v>
      </c>
      <c r="CE45" s="50">
        <f t="shared" si="337"/>
        <v>14</v>
      </c>
      <c r="CF45" s="50">
        <f t="shared" si="338"/>
        <v>3</v>
      </c>
      <c r="CG45" s="50">
        <f t="shared" si="339"/>
        <v>6</v>
      </c>
      <c r="CH45" s="50">
        <f t="shared" si="340"/>
        <v>9</v>
      </c>
      <c r="CI45" s="50">
        <f t="shared" si="341"/>
        <v>13</v>
      </c>
      <c r="CJ45" s="50">
        <f t="shared" si="342"/>
        <v>10</v>
      </c>
      <c r="CK45" s="50">
        <f t="shared" si="343"/>
        <v>23</v>
      </c>
      <c r="CL45" s="54">
        <f t="shared" si="344"/>
        <v>27.659574468085108</v>
      </c>
      <c r="CM45" s="54">
        <f t="shared" si="345"/>
        <v>27.777777777777779</v>
      </c>
      <c r="CN45" s="54">
        <f t="shared" si="346"/>
        <v>27.710843373493976</v>
      </c>
      <c r="CO45" s="63">
        <v>17</v>
      </c>
      <c r="CP45" s="63">
        <v>24</v>
      </c>
      <c r="CQ45" s="63">
        <f t="shared" si="347"/>
        <v>41</v>
      </c>
      <c r="CR45" s="63">
        <v>2</v>
      </c>
      <c r="CS45" s="63">
        <v>12</v>
      </c>
      <c r="CT45" s="63">
        <f t="shared" si="348"/>
        <v>14</v>
      </c>
      <c r="CU45" s="63">
        <v>3</v>
      </c>
      <c r="CV45" s="63">
        <v>1</v>
      </c>
      <c r="CW45" s="63">
        <f>CU45+CV45</f>
        <v>4</v>
      </c>
      <c r="CX45" s="64">
        <f t="shared" si="411"/>
        <v>5</v>
      </c>
      <c r="CY45" s="64">
        <f t="shared" si="411"/>
        <v>13</v>
      </c>
      <c r="CZ45" s="50">
        <f>SUM(CX45,CY45)</f>
        <v>18</v>
      </c>
      <c r="DA45" s="54">
        <f t="shared" si="351"/>
        <v>29.411764705882355</v>
      </c>
      <c r="DB45" s="54">
        <f t="shared" si="352"/>
        <v>54.166666666666664</v>
      </c>
      <c r="DC45" s="54">
        <f t="shared" si="353"/>
        <v>43.902439024390247</v>
      </c>
      <c r="DD45" s="66"/>
      <c r="DE45" s="66"/>
      <c r="DF45" s="66">
        <f>DD45+DE45</f>
        <v>0</v>
      </c>
      <c r="DG45" s="66"/>
      <c r="DH45" s="66"/>
      <c r="DI45" s="66">
        <f t="shared" si="355"/>
        <v>0</v>
      </c>
      <c r="DJ45" s="66"/>
      <c r="DK45" s="66"/>
      <c r="DL45" s="66">
        <f>DJ45+DK45</f>
        <v>0</v>
      </c>
      <c r="DM45" s="67">
        <f t="shared" si="357"/>
        <v>0</v>
      </c>
      <c r="DN45" s="67">
        <f t="shared" si="358"/>
        <v>0</v>
      </c>
      <c r="DO45" s="67">
        <f t="shared" si="359"/>
        <v>0</v>
      </c>
      <c r="DP45" s="55" t="str">
        <f t="shared" si="360"/>
        <v/>
      </c>
      <c r="DQ45" s="55" t="str">
        <f t="shared" si="361"/>
        <v/>
      </c>
      <c r="DR45" s="55" t="str">
        <f t="shared" si="362"/>
        <v/>
      </c>
      <c r="DS45" s="50">
        <f t="shared" si="363"/>
        <v>17</v>
      </c>
      <c r="DT45" s="50">
        <f t="shared" si="364"/>
        <v>24</v>
      </c>
      <c r="DU45" s="50">
        <f t="shared" si="365"/>
        <v>41</v>
      </c>
      <c r="DV45" s="50">
        <f t="shared" si="366"/>
        <v>2</v>
      </c>
      <c r="DW45" s="50">
        <f t="shared" si="367"/>
        <v>12</v>
      </c>
      <c r="DX45" s="50">
        <f t="shared" si="368"/>
        <v>14</v>
      </c>
      <c r="DY45" s="50">
        <f t="shared" si="369"/>
        <v>3</v>
      </c>
      <c r="DZ45" s="50">
        <f t="shared" si="370"/>
        <v>1</v>
      </c>
      <c r="EA45" s="50">
        <f t="shared" si="371"/>
        <v>4</v>
      </c>
      <c r="EB45" s="50">
        <f t="shared" si="372"/>
        <v>5</v>
      </c>
      <c r="EC45" s="50">
        <f t="shared" si="373"/>
        <v>13</v>
      </c>
      <c r="ED45" s="50">
        <f t="shared" si="374"/>
        <v>18</v>
      </c>
      <c r="EE45" s="54">
        <f t="shared" si="375"/>
        <v>29.411764705882355</v>
      </c>
      <c r="EF45" s="54">
        <f t="shared" si="376"/>
        <v>54.166666666666664</v>
      </c>
      <c r="EG45" s="54">
        <f t="shared" si="377"/>
        <v>43.902439024390247</v>
      </c>
      <c r="EH45" s="65">
        <f t="shared" si="416"/>
        <v>349</v>
      </c>
      <c r="EI45" s="65">
        <f t="shared" si="416"/>
        <v>87</v>
      </c>
      <c r="EJ45" s="65">
        <f t="shared" si="416"/>
        <v>436</v>
      </c>
      <c r="EK45" s="66"/>
      <c r="EL45" s="66"/>
      <c r="EM45" s="66">
        <f t="shared" si="378"/>
        <v>0</v>
      </c>
      <c r="EN45" s="55">
        <f t="shared" si="379"/>
        <v>0</v>
      </c>
      <c r="EO45" s="55">
        <f t="shared" si="380"/>
        <v>0</v>
      </c>
      <c r="EP45" s="55">
        <f t="shared" si="381"/>
        <v>0</v>
      </c>
      <c r="EQ45" s="65">
        <f t="shared" si="248"/>
        <v>13</v>
      </c>
      <c r="ER45" s="65">
        <f t="shared" si="249"/>
        <v>10</v>
      </c>
      <c r="ES45" s="65">
        <f t="shared" si="250"/>
        <v>23</v>
      </c>
      <c r="ET45" s="66"/>
      <c r="EU45" s="66"/>
      <c r="EV45" s="66">
        <f t="shared" si="382"/>
        <v>0</v>
      </c>
      <c r="EW45" s="55">
        <f t="shared" si="383"/>
        <v>0</v>
      </c>
      <c r="EX45" s="55">
        <f t="shared" si="384"/>
        <v>0</v>
      </c>
      <c r="EY45" s="55">
        <f t="shared" si="385"/>
        <v>0</v>
      </c>
      <c r="EZ45" s="65">
        <f t="shared" si="417"/>
        <v>5</v>
      </c>
      <c r="FA45" s="65">
        <f t="shared" si="417"/>
        <v>13</v>
      </c>
      <c r="FB45" s="65">
        <f t="shared" si="417"/>
        <v>18</v>
      </c>
      <c r="FC45" s="66"/>
      <c r="FD45" s="66"/>
      <c r="FE45" s="66">
        <f t="shared" si="386"/>
        <v>0</v>
      </c>
      <c r="FF45" s="55">
        <f t="shared" si="387"/>
        <v>0</v>
      </c>
      <c r="FG45" s="55">
        <f t="shared" si="388"/>
        <v>0</v>
      </c>
      <c r="FH45" s="55">
        <f t="shared" si="389"/>
        <v>0</v>
      </c>
    </row>
    <row r="46" spans="1:164" ht="30" customHeight="1">
      <c r="A46" s="123">
        <v>37</v>
      </c>
      <c r="B46" s="122" t="s">
        <v>78</v>
      </c>
      <c r="C46" s="64">
        <v>8699</v>
      </c>
      <c r="D46" s="64">
        <v>4583</v>
      </c>
      <c r="E46" s="81">
        <f t="shared" si="36"/>
        <v>13282</v>
      </c>
      <c r="F46" s="64">
        <v>8328</v>
      </c>
      <c r="G46" s="64">
        <v>4251</v>
      </c>
      <c r="H46" s="50">
        <f t="shared" si="37"/>
        <v>12579</v>
      </c>
      <c r="I46" s="75"/>
      <c r="J46" s="75"/>
      <c r="K46" s="75"/>
      <c r="L46" s="64">
        <f t="shared" si="39"/>
        <v>8328</v>
      </c>
      <c r="M46" s="64">
        <f t="shared" si="40"/>
        <v>4251</v>
      </c>
      <c r="N46" s="64">
        <f t="shared" si="41"/>
        <v>12579</v>
      </c>
      <c r="O46" s="54">
        <f t="shared" si="42"/>
        <v>95.735141970341417</v>
      </c>
      <c r="P46" s="54">
        <f t="shared" si="43"/>
        <v>92.75583678813004</v>
      </c>
      <c r="Q46" s="54">
        <f t="shared" si="44"/>
        <v>94.707122421322083</v>
      </c>
      <c r="R46" s="71">
        <v>877</v>
      </c>
      <c r="S46" s="71">
        <v>428</v>
      </c>
      <c r="T46" s="61">
        <f t="shared" ref="T46" si="418">R46+S46</f>
        <v>1305</v>
      </c>
      <c r="U46" s="71">
        <v>704</v>
      </c>
      <c r="V46" s="71">
        <v>416</v>
      </c>
      <c r="W46" s="61">
        <f t="shared" si="46"/>
        <v>1120</v>
      </c>
      <c r="X46" s="82"/>
      <c r="Y46" s="82"/>
      <c r="Z46" s="52"/>
      <c r="AA46" s="64">
        <f t="shared" si="48"/>
        <v>704</v>
      </c>
      <c r="AB46" s="64">
        <f t="shared" si="49"/>
        <v>416</v>
      </c>
      <c r="AC46" s="64">
        <f t="shared" si="50"/>
        <v>1120</v>
      </c>
      <c r="AD46" s="54">
        <f t="shared" si="51"/>
        <v>80.27366020524515</v>
      </c>
      <c r="AE46" s="54">
        <f t="shared" si="52"/>
        <v>97.196261682242991</v>
      </c>
      <c r="AF46" s="54">
        <f t="shared" si="53"/>
        <v>85.82375478927203</v>
      </c>
      <c r="AG46" s="50">
        <f t="shared" si="54"/>
        <v>9576</v>
      </c>
      <c r="AH46" s="50">
        <f t="shared" si="55"/>
        <v>5011</v>
      </c>
      <c r="AI46" s="50">
        <f t="shared" si="143"/>
        <v>14587</v>
      </c>
      <c r="AJ46" s="50">
        <f t="shared" si="56"/>
        <v>9032</v>
      </c>
      <c r="AK46" s="50">
        <f t="shared" si="57"/>
        <v>4667</v>
      </c>
      <c r="AL46" s="50">
        <f t="shared" si="58"/>
        <v>13699</v>
      </c>
      <c r="AM46" s="52">
        <f t="shared" si="59"/>
        <v>0</v>
      </c>
      <c r="AN46" s="52">
        <f t="shared" si="60"/>
        <v>0</v>
      </c>
      <c r="AO46" s="52">
        <f t="shared" si="61"/>
        <v>0</v>
      </c>
      <c r="AP46" s="50">
        <f t="shared" si="62"/>
        <v>9032</v>
      </c>
      <c r="AQ46" s="50">
        <f t="shared" si="63"/>
        <v>4667</v>
      </c>
      <c r="AR46" s="50">
        <f t="shared" si="64"/>
        <v>13699</v>
      </c>
      <c r="AS46" s="54">
        <f t="shared" si="65"/>
        <v>94.319131161236427</v>
      </c>
      <c r="AT46" s="54">
        <f t="shared" si="66"/>
        <v>93.13510277389743</v>
      </c>
      <c r="AU46" s="54">
        <f t="shared" si="144"/>
        <v>93.912387742510447</v>
      </c>
      <c r="AV46" s="71">
        <v>1029</v>
      </c>
      <c r="AW46" s="71">
        <v>523</v>
      </c>
      <c r="AX46" s="61">
        <f t="shared" si="67"/>
        <v>1552</v>
      </c>
      <c r="AY46" s="71">
        <v>974</v>
      </c>
      <c r="AZ46" s="71">
        <v>478</v>
      </c>
      <c r="BA46" s="83">
        <f t="shared" si="68"/>
        <v>1452</v>
      </c>
      <c r="BB46" s="82"/>
      <c r="BC46" s="82"/>
      <c r="BD46" s="52"/>
      <c r="BE46" s="64">
        <f t="shared" si="70"/>
        <v>974</v>
      </c>
      <c r="BF46" s="64">
        <f t="shared" si="71"/>
        <v>478</v>
      </c>
      <c r="BG46" s="64">
        <f t="shared" si="72"/>
        <v>1452</v>
      </c>
      <c r="BH46" s="54">
        <f t="shared" si="73"/>
        <v>94.655004859086489</v>
      </c>
      <c r="BI46" s="54">
        <f t="shared" si="74"/>
        <v>91.395793499043975</v>
      </c>
      <c r="BJ46" s="54">
        <f t="shared" si="75"/>
        <v>93.55670103092784</v>
      </c>
      <c r="BK46" s="71">
        <v>51</v>
      </c>
      <c r="BL46" s="71">
        <v>50</v>
      </c>
      <c r="BM46" s="61">
        <f t="shared" ref="BM46" si="419">BK46+BL46</f>
        <v>101</v>
      </c>
      <c r="BN46" s="71">
        <v>43</v>
      </c>
      <c r="BO46" s="71">
        <v>46</v>
      </c>
      <c r="BP46" s="61">
        <f t="shared" si="77"/>
        <v>89</v>
      </c>
      <c r="BQ46" s="82"/>
      <c r="BR46" s="82"/>
      <c r="BS46" s="52"/>
      <c r="BT46" s="64">
        <f t="shared" si="79"/>
        <v>43</v>
      </c>
      <c r="BU46" s="64">
        <f t="shared" si="80"/>
        <v>46</v>
      </c>
      <c r="BV46" s="64">
        <f t="shared" si="81"/>
        <v>89</v>
      </c>
      <c r="BW46" s="54">
        <f t="shared" si="82"/>
        <v>84.313725490196077</v>
      </c>
      <c r="BX46" s="54">
        <f t="shared" si="83"/>
        <v>92</v>
      </c>
      <c r="BY46" s="54">
        <f t="shared" si="84"/>
        <v>88.118811881188122</v>
      </c>
      <c r="BZ46" s="50">
        <f t="shared" si="85"/>
        <v>1080</v>
      </c>
      <c r="CA46" s="50">
        <f t="shared" si="86"/>
        <v>573</v>
      </c>
      <c r="CB46" s="50">
        <f t="shared" si="87"/>
        <v>1653</v>
      </c>
      <c r="CC46" s="50">
        <f t="shared" si="88"/>
        <v>1017</v>
      </c>
      <c r="CD46" s="50">
        <f t="shared" si="89"/>
        <v>524</v>
      </c>
      <c r="CE46" s="50">
        <f t="shared" si="90"/>
        <v>1541</v>
      </c>
      <c r="CF46" s="52">
        <f t="shared" si="91"/>
        <v>0</v>
      </c>
      <c r="CG46" s="52">
        <f t="shared" si="92"/>
        <v>0</v>
      </c>
      <c r="CH46" s="52">
        <f t="shared" si="93"/>
        <v>0</v>
      </c>
      <c r="CI46" s="50">
        <f t="shared" si="94"/>
        <v>1017</v>
      </c>
      <c r="CJ46" s="50">
        <f t="shared" si="95"/>
        <v>524</v>
      </c>
      <c r="CK46" s="50">
        <f t="shared" si="96"/>
        <v>1541</v>
      </c>
      <c r="CL46" s="54">
        <f t="shared" si="97"/>
        <v>94.166666666666671</v>
      </c>
      <c r="CM46" s="54">
        <f t="shared" si="98"/>
        <v>91.448516579406629</v>
      </c>
      <c r="CN46" s="54">
        <f t="shared" si="99"/>
        <v>93.224440411373266</v>
      </c>
      <c r="CO46" s="71">
        <v>13</v>
      </c>
      <c r="CP46" s="71">
        <v>2</v>
      </c>
      <c r="CQ46" s="61">
        <f t="shared" si="100"/>
        <v>15</v>
      </c>
      <c r="CR46" s="71">
        <v>12</v>
      </c>
      <c r="CS46" s="71">
        <v>2</v>
      </c>
      <c r="CT46" s="61">
        <f t="shared" si="101"/>
        <v>14</v>
      </c>
      <c r="CU46" s="82"/>
      <c r="CV46" s="82"/>
      <c r="CW46" s="52"/>
      <c r="CX46" s="64">
        <f t="shared" ref="CX46" si="420">SUM(CR46,CU46)</f>
        <v>12</v>
      </c>
      <c r="CY46" s="64">
        <f t="shared" ref="CY46" si="421">SUM(CS46,CV46)</f>
        <v>2</v>
      </c>
      <c r="CZ46" s="50">
        <f t="shared" ref="CZ46" si="422">SUM(CX46,CY46)</f>
        <v>14</v>
      </c>
      <c r="DA46" s="62">
        <f t="shared" si="104"/>
        <v>92.307692307692307</v>
      </c>
      <c r="DB46" s="62">
        <f t="shared" si="105"/>
        <v>100</v>
      </c>
      <c r="DC46" s="62">
        <f t="shared" si="106"/>
        <v>93.333333333333329</v>
      </c>
      <c r="DD46" s="67"/>
      <c r="DE46" s="67"/>
      <c r="DF46" s="52"/>
      <c r="DG46" s="67"/>
      <c r="DH46" s="67"/>
      <c r="DI46" s="52"/>
      <c r="DJ46" s="82"/>
      <c r="DK46" s="82"/>
      <c r="DL46" s="82"/>
      <c r="DM46" s="67">
        <f t="shared" si="110"/>
        <v>0</v>
      </c>
      <c r="DN46" s="67">
        <f t="shared" si="111"/>
        <v>0</v>
      </c>
      <c r="DO46" s="67">
        <f t="shared" si="112"/>
        <v>0</v>
      </c>
      <c r="DP46" s="55" t="str">
        <f t="shared" si="113"/>
        <v/>
      </c>
      <c r="DQ46" s="55" t="str">
        <f t="shared" si="114"/>
        <v/>
      </c>
      <c r="DR46" s="55" t="str">
        <f t="shared" si="115"/>
        <v/>
      </c>
      <c r="DS46" s="50">
        <f t="shared" si="116"/>
        <v>13</v>
      </c>
      <c r="DT46" s="50">
        <f t="shared" si="117"/>
        <v>2</v>
      </c>
      <c r="DU46" s="50">
        <f t="shared" si="118"/>
        <v>15</v>
      </c>
      <c r="DV46" s="50">
        <f t="shared" si="119"/>
        <v>12</v>
      </c>
      <c r="DW46" s="50">
        <f t="shared" si="120"/>
        <v>2</v>
      </c>
      <c r="DX46" s="50">
        <f t="shared" si="121"/>
        <v>14</v>
      </c>
      <c r="DY46" s="52">
        <f t="shared" si="122"/>
        <v>0</v>
      </c>
      <c r="DZ46" s="52">
        <f t="shared" si="123"/>
        <v>0</v>
      </c>
      <c r="EA46" s="52">
        <f t="shared" si="124"/>
        <v>0</v>
      </c>
      <c r="EB46" s="50">
        <f t="shared" si="125"/>
        <v>12</v>
      </c>
      <c r="EC46" s="50">
        <f t="shared" si="126"/>
        <v>2</v>
      </c>
      <c r="ED46" s="50">
        <f t="shared" si="127"/>
        <v>14</v>
      </c>
      <c r="EE46" s="54">
        <f t="shared" si="128"/>
        <v>92.307692307692307</v>
      </c>
      <c r="EF46" s="54">
        <f t="shared" si="129"/>
        <v>100</v>
      </c>
      <c r="EG46" s="54">
        <f t="shared" si="130"/>
        <v>93.333333333333329</v>
      </c>
      <c r="EH46" s="65">
        <f t="shared" ref="EH46" si="423">AP46</f>
        <v>9032</v>
      </c>
      <c r="EI46" s="65">
        <f t="shared" ref="EI46" si="424">AQ46</f>
        <v>4667</v>
      </c>
      <c r="EJ46" s="65">
        <f t="shared" ref="EJ46" si="425">AR46</f>
        <v>13699</v>
      </c>
      <c r="EK46" s="84">
        <v>6068</v>
      </c>
      <c r="EL46" s="84">
        <v>2915</v>
      </c>
      <c r="EM46" s="65">
        <f t="shared" ref="EM46" si="426">EK46+EL46</f>
        <v>8983</v>
      </c>
      <c r="EN46" s="54">
        <f t="shared" si="132"/>
        <v>67.183348095659881</v>
      </c>
      <c r="EO46" s="54">
        <f t="shared" si="133"/>
        <v>62.459824298264408</v>
      </c>
      <c r="EP46" s="54">
        <f t="shared" si="134"/>
        <v>65.574129498503538</v>
      </c>
      <c r="EQ46" s="65">
        <f t="shared" ref="EQ46" si="427">CI46</f>
        <v>1017</v>
      </c>
      <c r="ER46" s="65">
        <f t="shared" ref="ER46" si="428">CJ46</f>
        <v>524</v>
      </c>
      <c r="ES46" s="65">
        <f t="shared" ref="ES46" si="429">CK46</f>
        <v>1541</v>
      </c>
      <c r="ET46" s="61">
        <v>832</v>
      </c>
      <c r="EU46" s="61">
        <v>375</v>
      </c>
      <c r="EV46" s="61">
        <f t="shared" si="150"/>
        <v>1207</v>
      </c>
      <c r="EW46" s="54">
        <f t="shared" si="136"/>
        <v>81.809242871189767</v>
      </c>
      <c r="EX46" s="54">
        <f t="shared" si="137"/>
        <v>71.564885496183209</v>
      </c>
      <c r="EY46" s="54">
        <f t="shared" si="138"/>
        <v>78.325762491888383</v>
      </c>
      <c r="EZ46" s="65">
        <f t="shared" ref="EZ46" si="430">EB46</f>
        <v>12</v>
      </c>
      <c r="FA46" s="65">
        <f t="shared" ref="FA46" si="431">EC46</f>
        <v>2</v>
      </c>
      <c r="FB46" s="65">
        <f t="shared" ref="FB46" si="432">ED46</f>
        <v>14</v>
      </c>
      <c r="FC46" s="61">
        <v>7</v>
      </c>
      <c r="FD46" s="61">
        <v>1</v>
      </c>
      <c r="FE46" s="61">
        <f t="shared" ref="FE46" si="433">FC46+FD46</f>
        <v>8</v>
      </c>
      <c r="FF46" s="62">
        <f t="shared" si="140"/>
        <v>58.333333333333336</v>
      </c>
      <c r="FG46" s="54">
        <f t="shared" si="141"/>
        <v>50</v>
      </c>
      <c r="FH46" s="54">
        <f t="shared" si="142"/>
        <v>57.142857142857139</v>
      </c>
    </row>
    <row r="47" spans="1:164" ht="30" customHeight="1">
      <c r="A47" s="123">
        <v>38</v>
      </c>
      <c r="B47" s="122" t="s">
        <v>79</v>
      </c>
      <c r="C47" s="63">
        <v>118</v>
      </c>
      <c r="D47" s="63">
        <v>151</v>
      </c>
      <c r="E47" s="63">
        <f>C47+D47</f>
        <v>269</v>
      </c>
      <c r="F47" s="63">
        <v>118</v>
      </c>
      <c r="G47" s="63">
        <v>151</v>
      </c>
      <c r="H47" s="63">
        <f>F47+G47</f>
        <v>269</v>
      </c>
      <c r="I47" s="66"/>
      <c r="J47" s="66"/>
      <c r="K47" s="66">
        <f>I47+J47</f>
        <v>0</v>
      </c>
      <c r="L47" s="64">
        <f t="shared" ref="L47:N48" si="434">+F47+I47</f>
        <v>118</v>
      </c>
      <c r="M47" s="64">
        <f t="shared" si="434"/>
        <v>151</v>
      </c>
      <c r="N47" s="64">
        <f t="shared" si="434"/>
        <v>269</v>
      </c>
      <c r="O47" s="54">
        <f t="shared" ref="O47:Q48" si="435">IF(C47=0,"",L47/C47*100)</f>
        <v>100</v>
      </c>
      <c r="P47" s="54">
        <f t="shared" si="435"/>
        <v>100</v>
      </c>
      <c r="Q47" s="54">
        <f t="shared" si="435"/>
        <v>100</v>
      </c>
      <c r="R47" s="66"/>
      <c r="S47" s="66"/>
      <c r="T47" s="66">
        <f>R47+S47</f>
        <v>0</v>
      </c>
      <c r="U47" s="66"/>
      <c r="V47" s="66"/>
      <c r="W47" s="66">
        <f>U47+V47</f>
        <v>0</v>
      </c>
      <c r="X47" s="66"/>
      <c r="Y47" s="66"/>
      <c r="Z47" s="66">
        <f>X47+Y47</f>
        <v>0</v>
      </c>
      <c r="AA47" s="67">
        <f t="shared" ref="AA47:AC48" si="436">+U47+X47</f>
        <v>0</v>
      </c>
      <c r="AB47" s="67">
        <f t="shared" si="436"/>
        <v>0</v>
      </c>
      <c r="AC47" s="67">
        <f t="shared" si="436"/>
        <v>0</v>
      </c>
      <c r="AD47" s="55" t="str">
        <f t="shared" ref="AD47:AF48" si="437">IF(R47=0,"",AA47/R47*100)</f>
        <v/>
      </c>
      <c r="AE47" s="55" t="str">
        <f t="shared" si="437"/>
        <v/>
      </c>
      <c r="AF47" s="55" t="str">
        <f t="shared" si="437"/>
        <v/>
      </c>
      <c r="AG47" s="50">
        <f t="shared" ref="AG47:AR48" si="438">C47+R47</f>
        <v>118</v>
      </c>
      <c r="AH47" s="50">
        <f t="shared" si="438"/>
        <v>151</v>
      </c>
      <c r="AI47" s="50">
        <f t="shared" si="438"/>
        <v>269</v>
      </c>
      <c r="AJ47" s="50">
        <f t="shared" si="438"/>
        <v>118</v>
      </c>
      <c r="AK47" s="50">
        <f t="shared" si="438"/>
        <v>151</v>
      </c>
      <c r="AL47" s="50">
        <f t="shared" si="438"/>
        <v>269</v>
      </c>
      <c r="AM47" s="52">
        <f t="shared" si="438"/>
        <v>0</v>
      </c>
      <c r="AN47" s="52">
        <f t="shared" si="438"/>
        <v>0</v>
      </c>
      <c r="AO47" s="52">
        <f t="shared" si="438"/>
        <v>0</v>
      </c>
      <c r="AP47" s="50">
        <f t="shared" si="438"/>
        <v>118</v>
      </c>
      <c r="AQ47" s="50">
        <f t="shared" si="438"/>
        <v>151</v>
      </c>
      <c r="AR47" s="50">
        <f t="shared" si="438"/>
        <v>269</v>
      </c>
      <c r="AS47" s="54">
        <f t="shared" ref="AS47:AU48" si="439">IF(AG47=0,"",AP47/AG47*100)</f>
        <v>100</v>
      </c>
      <c r="AT47" s="54">
        <f t="shared" si="439"/>
        <v>100</v>
      </c>
      <c r="AU47" s="54">
        <f t="shared" si="439"/>
        <v>100</v>
      </c>
      <c r="AV47" s="63">
        <v>21</v>
      </c>
      <c r="AW47" s="63">
        <v>22</v>
      </c>
      <c r="AX47" s="63">
        <f>AV47+AW47</f>
        <v>43</v>
      </c>
      <c r="AY47" s="63">
        <v>21</v>
      </c>
      <c r="AZ47" s="63">
        <v>22</v>
      </c>
      <c r="BA47" s="63">
        <f>AY47+AZ47</f>
        <v>43</v>
      </c>
      <c r="BB47" s="66"/>
      <c r="BC47" s="66"/>
      <c r="BD47" s="66">
        <f>BB47+BC47</f>
        <v>0</v>
      </c>
      <c r="BE47" s="64">
        <f t="shared" ref="BE47:BG48" si="440">SUM(AY47,BB47)</f>
        <v>21</v>
      </c>
      <c r="BF47" s="64">
        <f t="shared" si="440"/>
        <v>22</v>
      </c>
      <c r="BG47" s="64">
        <f t="shared" si="440"/>
        <v>43</v>
      </c>
      <c r="BH47" s="54">
        <f t="shared" ref="BH47:BJ48" si="441">IF(AV47=0,"",BE47/AV47*100)</f>
        <v>100</v>
      </c>
      <c r="BI47" s="54">
        <f t="shared" si="441"/>
        <v>100</v>
      </c>
      <c r="BJ47" s="54">
        <f t="shared" si="441"/>
        <v>100</v>
      </c>
      <c r="BK47" s="66"/>
      <c r="BL47" s="66"/>
      <c r="BM47" s="66">
        <f>BK47+BL47</f>
        <v>0</v>
      </c>
      <c r="BN47" s="66"/>
      <c r="BO47" s="66"/>
      <c r="BP47" s="66">
        <f>BN47+BO47</f>
        <v>0</v>
      </c>
      <c r="BQ47" s="66"/>
      <c r="BR47" s="66"/>
      <c r="BS47" s="66">
        <f>BQ47+BR47</f>
        <v>0</v>
      </c>
      <c r="BT47" s="67">
        <f t="shared" ref="BT47:BV48" si="442">SUM(BN47,BQ47)</f>
        <v>0</v>
      </c>
      <c r="BU47" s="67">
        <f t="shared" si="442"/>
        <v>0</v>
      </c>
      <c r="BV47" s="67">
        <f t="shared" si="442"/>
        <v>0</v>
      </c>
      <c r="BW47" s="55" t="str">
        <f t="shared" ref="BW47:BY48" si="443">IF(BK47=0,"",BT47/BK47*100)</f>
        <v/>
      </c>
      <c r="BX47" s="55" t="str">
        <f t="shared" si="443"/>
        <v/>
      </c>
      <c r="BY47" s="55" t="str">
        <f t="shared" si="443"/>
        <v/>
      </c>
      <c r="BZ47" s="50">
        <f t="shared" ref="BZ47:CK48" si="444">AV47+BK47</f>
        <v>21</v>
      </c>
      <c r="CA47" s="50">
        <f t="shared" si="444"/>
        <v>22</v>
      </c>
      <c r="CB47" s="50">
        <f t="shared" si="444"/>
        <v>43</v>
      </c>
      <c r="CC47" s="50">
        <f t="shared" si="444"/>
        <v>21</v>
      </c>
      <c r="CD47" s="50">
        <f t="shared" si="444"/>
        <v>22</v>
      </c>
      <c r="CE47" s="50">
        <f t="shared" si="444"/>
        <v>43</v>
      </c>
      <c r="CF47" s="52">
        <f t="shared" si="444"/>
        <v>0</v>
      </c>
      <c r="CG47" s="52">
        <f t="shared" si="444"/>
        <v>0</v>
      </c>
      <c r="CH47" s="52">
        <f t="shared" si="444"/>
        <v>0</v>
      </c>
      <c r="CI47" s="50">
        <f t="shared" si="444"/>
        <v>21</v>
      </c>
      <c r="CJ47" s="50">
        <f t="shared" si="444"/>
        <v>22</v>
      </c>
      <c r="CK47" s="50">
        <f t="shared" si="444"/>
        <v>43</v>
      </c>
      <c r="CL47" s="54">
        <f t="shared" ref="CL47:CN48" si="445">IF(BZ47=0,"",CI47/BZ47*100)</f>
        <v>100</v>
      </c>
      <c r="CM47" s="54">
        <f t="shared" si="445"/>
        <v>100</v>
      </c>
      <c r="CN47" s="54">
        <f t="shared" si="445"/>
        <v>100</v>
      </c>
      <c r="CO47" s="63">
        <v>6</v>
      </c>
      <c r="CP47" s="63">
        <v>9</v>
      </c>
      <c r="CQ47" s="63">
        <f>CO47+CP47</f>
        <v>15</v>
      </c>
      <c r="CR47" s="63">
        <v>6</v>
      </c>
      <c r="CS47" s="63">
        <v>9</v>
      </c>
      <c r="CT47" s="63">
        <f>CR47+CS47</f>
        <v>15</v>
      </c>
      <c r="CU47" s="66"/>
      <c r="CV47" s="66"/>
      <c r="CW47" s="66">
        <f>CU47+CV47</f>
        <v>0</v>
      </c>
      <c r="CX47" s="64">
        <f>SUM(CR47,CU47)</f>
        <v>6</v>
      </c>
      <c r="CY47" s="64">
        <f>SUM(CS47,CV47)</f>
        <v>9</v>
      </c>
      <c r="CZ47" s="50">
        <f>SUM(CX47,CY47)</f>
        <v>15</v>
      </c>
      <c r="DA47" s="54">
        <f>IF(CO47=0,"",CX47/CO47*100)</f>
        <v>100</v>
      </c>
      <c r="DB47" s="54">
        <f>IF(CP47=0,"",CY47/CP47*100)</f>
        <v>100</v>
      </c>
      <c r="DC47" s="54">
        <f>IF(CQ47=0,"",CZ47/CQ47*100)</f>
        <v>100</v>
      </c>
      <c r="DD47" s="63"/>
      <c r="DE47" s="63"/>
      <c r="DF47" s="63">
        <f>DD47+DE47</f>
        <v>0</v>
      </c>
      <c r="DG47" s="63"/>
      <c r="DH47" s="63"/>
      <c r="DI47" s="63">
        <f>DG47+DH47</f>
        <v>0</v>
      </c>
      <c r="DJ47" s="66"/>
      <c r="DK47" s="66"/>
      <c r="DL47" s="66">
        <f>DJ47+DK47</f>
        <v>0</v>
      </c>
      <c r="DM47" s="64">
        <f t="shared" ref="DM47:DO48" si="446">SUM(DG47,DJ47)</f>
        <v>0</v>
      </c>
      <c r="DN47" s="64">
        <f t="shared" si="446"/>
        <v>0</v>
      </c>
      <c r="DO47" s="64">
        <f t="shared" si="446"/>
        <v>0</v>
      </c>
      <c r="DP47" s="54" t="str">
        <f t="shared" ref="DP47:DR48" si="447">IF(DD47=0,"",DM47/DD47*100)</f>
        <v/>
      </c>
      <c r="DQ47" s="54" t="str">
        <f t="shared" si="447"/>
        <v/>
      </c>
      <c r="DR47" s="54" t="str">
        <f t="shared" si="447"/>
        <v/>
      </c>
      <c r="DS47" s="50">
        <f t="shared" ref="DS47:ED48" si="448">CO47+DD47</f>
        <v>6</v>
      </c>
      <c r="DT47" s="50">
        <f t="shared" si="448"/>
        <v>9</v>
      </c>
      <c r="DU47" s="50">
        <f t="shared" si="448"/>
        <v>15</v>
      </c>
      <c r="DV47" s="50">
        <f t="shared" si="448"/>
        <v>6</v>
      </c>
      <c r="DW47" s="50">
        <f t="shared" si="448"/>
        <v>9</v>
      </c>
      <c r="DX47" s="50">
        <f t="shared" si="448"/>
        <v>15</v>
      </c>
      <c r="DY47" s="52">
        <f t="shared" si="448"/>
        <v>0</v>
      </c>
      <c r="DZ47" s="52">
        <f t="shared" si="448"/>
        <v>0</v>
      </c>
      <c r="EA47" s="52">
        <f t="shared" si="448"/>
        <v>0</v>
      </c>
      <c r="EB47" s="50">
        <f t="shared" si="448"/>
        <v>6</v>
      </c>
      <c r="EC47" s="50">
        <f t="shared" si="448"/>
        <v>9</v>
      </c>
      <c r="ED47" s="50">
        <f t="shared" si="448"/>
        <v>15</v>
      </c>
      <c r="EE47" s="54">
        <f>IF(DS47=0,"",EB47/DS47*100)</f>
        <v>100</v>
      </c>
      <c r="EF47" s="54">
        <f>IF(DT47=0,"",EC47/DT47*100)</f>
        <v>100</v>
      </c>
      <c r="EG47" s="54">
        <f>IF(DU47=0,"",ED47/DU47*100)</f>
        <v>100</v>
      </c>
      <c r="EH47" s="50">
        <f t="shared" ref="EH47:EJ50" si="449">AP47</f>
        <v>118</v>
      </c>
      <c r="EI47" s="50">
        <f t="shared" si="449"/>
        <v>151</v>
      </c>
      <c r="EJ47" s="50">
        <f t="shared" si="449"/>
        <v>269</v>
      </c>
      <c r="EK47" s="63">
        <v>114</v>
      </c>
      <c r="EL47" s="63">
        <v>144</v>
      </c>
      <c r="EM47" s="63">
        <f>EK47+EL47</f>
        <v>258</v>
      </c>
      <c r="EN47" s="54">
        <f t="shared" ref="EN47:EP48" si="450">IF(EH47=0,"",EK47/EH47*100)</f>
        <v>96.610169491525426</v>
      </c>
      <c r="EO47" s="54">
        <f t="shared" si="450"/>
        <v>95.36423841059603</v>
      </c>
      <c r="EP47" s="54">
        <f t="shared" si="450"/>
        <v>95.910780669144984</v>
      </c>
      <c r="EQ47" s="50">
        <f t="shared" ref="EQ47:ES50" si="451">CI47</f>
        <v>21</v>
      </c>
      <c r="ER47" s="50">
        <f t="shared" si="451"/>
        <v>22</v>
      </c>
      <c r="ES47" s="50">
        <f t="shared" si="451"/>
        <v>43</v>
      </c>
      <c r="ET47" s="63">
        <v>21</v>
      </c>
      <c r="EU47" s="63">
        <v>20</v>
      </c>
      <c r="EV47" s="63">
        <f>ET47+EU47</f>
        <v>41</v>
      </c>
      <c r="EW47" s="54">
        <f t="shared" ref="EW47:EY48" si="452">IF(EQ47=0,"",ET47/EQ47*100)</f>
        <v>100</v>
      </c>
      <c r="EX47" s="54">
        <f t="shared" si="452"/>
        <v>90.909090909090907</v>
      </c>
      <c r="EY47" s="54">
        <f t="shared" si="452"/>
        <v>95.348837209302332</v>
      </c>
      <c r="EZ47" s="50">
        <f t="shared" ref="EZ47:FB50" si="453">EB47</f>
        <v>6</v>
      </c>
      <c r="FA47" s="50">
        <f t="shared" si="453"/>
        <v>9</v>
      </c>
      <c r="FB47" s="50">
        <f t="shared" si="453"/>
        <v>15</v>
      </c>
      <c r="FC47" s="63">
        <v>5</v>
      </c>
      <c r="FD47" s="63">
        <v>8</v>
      </c>
      <c r="FE47" s="63">
        <f>FC47+FD47</f>
        <v>13</v>
      </c>
      <c r="FF47" s="54">
        <f>IF(EZ47=0,"",FC47/EZ47*100)</f>
        <v>83.333333333333343</v>
      </c>
      <c r="FG47" s="54">
        <f>IF(FA47=0,"",FD47/FA47*100)</f>
        <v>88.888888888888886</v>
      </c>
      <c r="FH47" s="54">
        <f>IF(FB47=0,"",FE47/FB47*100)</f>
        <v>86.666666666666671</v>
      </c>
    </row>
    <row r="48" spans="1:164" ht="30" customHeight="1">
      <c r="A48" s="123">
        <v>39</v>
      </c>
      <c r="B48" s="122" t="s">
        <v>80</v>
      </c>
      <c r="C48" s="63">
        <v>737</v>
      </c>
      <c r="D48" s="63">
        <v>53</v>
      </c>
      <c r="E48" s="63">
        <f>C48+D48</f>
        <v>790</v>
      </c>
      <c r="F48" s="63">
        <v>694</v>
      </c>
      <c r="G48" s="63">
        <v>49</v>
      </c>
      <c r="H48" s="63">
        <f>F48+G48</f>
        <v>743</v>
      </c>
      <c r="I48" s="66"/>
      <c r="J48" s="66"/>
      <c r="K48" s="66">
        <f>I48+J48</f>
        <v>0</v>
      </c>
      <c r="L48" s="64">
        <f t="shared" si="434"/>
        <v>694</v>
      </c>
      <c r="M48" s="64">
        <f t="shared" si="434"/>
        <v>49</v>
      </c>
      <c r="N48" s="64">
        <f t="shared" si="434"/>
        <v>743</v>
      </c>
      <c r="O48" s="54">
        <f t="shared" si="435"/>
        <v>94.16553595658074</v>
      </c>
      <c r="P48" s="54">
        <f t="shared" si="435"/>
        <v>92.452830188679243</v>
      </c>
      <c r="Q48" s="54">
        <f t="shared" si="435"/>
        <v>94.050632911392412</v>
      </c>
      <c r="R48" s="63">
        <v>22</v>
      </c>
      <c r="S48" s="63">
        <v>11</v>
      </c>
      <c r="T48" s="63">
        <f>R48+S48</f>
        <v>33</v>
      </c>
      <c r="U48" s="63">
        <v>21</v>
      </c>
      <c r="V48" s="63">
        <v>7</v>
      </c>
      <c r="W48" s="63">
        <f>U48+V48</f>
        <v>28</v>
      </c>
      <c r="X48" s="66"/>
      <c r="Y48" s="66"/>
      <c r="Z48" s="66">
        <f>X48+Y48</f>
        <v>0</v>
      </c>
      <c r="AA48" s="64">
        <f t="shared" si="436"/>
        <v>21</v>
      </c>
      <c r="AB48" s="64">
        <f t="shared" si="436"/>
        <v>7</v>
      </c>
      <c r="AC48" s="64">
        <f t="shared" si="436"/>
        <v>28</v>
      </c>
      <c r="AD48" s="54">
        <f t="shared" si="437"/>
        <v>95.454545454545453</v>
      </c>
      <c r="AE48" s="54">
        <f t="shared" si="437"/>
        <v>63.636363636363633</v>
      </c>
      <c r="AF48" s="54">
        <f t="shared" si="437"/>
        <v>84.848484848484844</v>
      </c>
      <c r="AG48" s="50">
        <f t="shared" si="438"/>
        <v>759</v>
      </c>
      <c r="AH48" s="50">
        <f t="shared" si="438"/>
        <v>64</v>
      </c>
      <c r="AI48" s="50">
        <f t="shared" si="438"/>
        <v>823</v>
      </c>
      <c r="AJ48" s="50">
        <f t="shared" si="438"/>
        <v>715</v>
      </c>
      <c r="AK48" s="50">
        <f t="shared" si="438"/>
        <v>56</v>
      </c>
      <c r="AL48" s="50">
        <f t="shared" si="438"/>
        <v>771</v>
      </c>
      <c r="AM48" s="52">
        <f t="shared" si="438"/>
        <v>0</v>
      </c>
      <c r="AN48" s="52">
        <f t="shared" si="438"/>
        <v>0</v>
      </c>
      <c r="AO48" s="52">
        <f t="shared" si="438"/>
        <v>0</v>
      </c>
      <c r="AP48" s="50">
        <f t="shared" si="438"/>
        <v>715</v>
      </c>
      <c r="AQ48" s="50">
        <f t="shared" si="438"/>
        <v>56</v>
      </c>
      <c r="AR48" s="50">
        <f t="shared" si="438"/>
        <v>771</v>
      </c>
      <c r="AS48" s="54">
        <f t="shared" si="439"/>
        <v>94.20289855072464</v>
      </c>
      <c r="AT48" s="54">
        <f t="shared" si="439"/>
        <v>87.5</v>
      </c>
      <c r="AU48" s="54">
        <f t="shared" si="439"/>
        <v>93.681652490887004</v>
      </c>
      <c r="AV48" s="63">
        <v>19</v>
      </c>
      <c r="AW48" s="63">
        <v>8</v>
      </c>
      <c r="AX48" s="63">
        <f>AV48+AW48</f>
        <v>27</v>
      </c>
      <c r="AY48" s="63">
        <v>18</v>
      </c>
      <c r="AZ48" s="63">
        <v>7</v>
      </c>
      <c r="BA48" s="63">
        <f>AY48+AZ48</f>
        <v>25</v>
      </c>
      <c r="BB48" s="66"/>
      <c r="BC48" s="66"/>
      <c r="BD48" s="66">
        <f>BB48+BC48</f>
        <v>0</v>
      </c>
      <c r="BE48" s="64">
        <f t="shared" si="440"/>
        <v>18</v>
      </c>
      <c r="BF48" s="64">
        <f t="shared" si="440"/>
        <v>7</v>
      </c>
      <c r="BG48" s="64">
        <f t="shared" si="440"/>
        <v>25</v>
      </c>
      <c r="BH48" s="54">
        <f t="shared" si="441"/>
        <v>94.73684210526315</v>
      </c>
      <c r="BI48" s="54">
        <f t="shared" si="441"/>
        <v>87.5</v>
      </c>
      <c r="BJ48" s="54">
        <f t="shared" si="441"/>
        <v>92.592592592592595</v>
      </c>
      <c r="BK48" s="63">
        <v>1</v>
      </c>
      <c r="BL48" s="63">
        <v>2</v>
      </c>
      <c r="BM48" s="63">
        <f>BK48+BL48</f>
        <v>3</v>
      </c>
      <c r="BN48" s="63">
        <v>1</v>
      </c>
      <c r="BO48" s="63">
        <v>1</v>
      </c>
      <c r="BP48" s="63">
        <f>BN48+BO48</f>
        <v>2</v>
      </c>
      <c r="BQ48" s="66"/>
      <c r="BR48" s="66"/>
      <c r="BS48" s="66">
        <f>BQ48+BR48</f>
        <v>0</v>
      </c>
      <c r="BT48" s="64">
        <f t="shared" si="442"/>
        <v>1</v>
      </c>
      <c r="BU48" s="64">
        <f t="shared" si="442"/>
        <v>1</v>
      </c>
      <c r="BV48" s="64">
        <f t="shared" si="442"/>
        <v>2</v>
      </c>
      <c r="BW48" s="54">
        <f t="shared" si="443"/>
        <v>100</v>
      </c>
      <c r="BX48" s="54">
        <f t="shared" si="443"/>
        <v>50</v>
      </c>
      <c r="BY48" s="54">
        <f t="shared" si="443"/>
        <v>66.666666666666657</v>
      </c>
      <c r="BZ48" s="50">
        <f t="shared" si="444"/>
        <v>20</v>
      </c>
      <c r="CA48" s="50">
        <f t="shared" si="444"/>
        <v>10</v>
      </c>
      <c r="CB48" s="50">
        <f t="shared" si="444"/>
        <v>30</v>
      </c>
      <c r="CC48" s="50">
        <f t="shared" si="444"/>
        <v>19</v>
      </c>
      <c r="CD48" s="50">
        <f t="shared" si="444"/>
        <v>8</v>
      </c>
      <c r="CE48" s="50">
        <f t="shared" si="444"/>
        <v>27</v>
      </c>
      <c r="CF48" s="52">
        <f t="shared" si="444"/>
        <v>0</v>
      </c>
      <c r="CG48" s="52">
        <f t="shared" si="444"/>
        <v>0</v>
      </c>
      <c r="CH48" s="52">
        <f t="shared" si="444"/>
        <v>0</v>
      </c>
      <c r="CI48" s="50">
        <f t="shared" si="444"/>
        <v>19</v>
      </c>
      <c r="CJ48" s="50">
        <f t="shared" si="444"/>
        <v>8</v>
      </c>
      <c r="CK48" s="50">
        <f t="shared" si="444"/>
        <v>27</v>
      </c>
      <c r="CL48" s="54">
        <f t="shared" si="445"/>
        <v>95</v>
      </c>
      <c r="CM48" s="54">
        <f t="shared" si="445"/>
        <v>80</v>
      </c>
      <c r="CN48" s="54">
        <f t="shared" si="445"/>
        <v>90</v>
      </c>
      <c r="CO48" s="63">
        <v>6</v>
      </c>
      <c r="CP48" s="63">
        <v>0</v>
      </c>
      <c r="CQ48" s="63">
        <f>CO48+CP48</f>
        <v>6</v>
      </c>
      <c r="CR48" s="63">
        <v>6</v>
      </c>
      <c r="CS48" s="63">
        <v>0</v>
      </c>
      <c r="CT48" s="63">
        <f>CR48+CS48</f>
        <v>6</v>
      </c>
      <c r="CU48" s="66"/>
      <c r="CV48" s="66"/>
      <c r="CW48" s="66">
        <f>CU48+CV48</f>
        <v>0</v>
      </c>
      <c r="CX48" s="64">
        <f>SUM(CR48,CU48)</f>
        <v>6</v>
      </c>
      <c r="CY48" s="64">
        <f>SUM(CS48,CV48)</f>
        <v>0</v>
      </c>
      <c r="CZ48" s="50">
        <f>SUM(CX48,CY48)</f>
        <v>6</v>
      </c>
      <c r="DA48" s="54">
        <f>IF(CO48=0,"",CX48/CO48*100)</f>
        <v>100</v>
      </c>
      <c r="DB48" s="54">
        <v>0</v>
      </c>
      <c r="DC48" s="54">
        <f>IF(CQ48=0,"",CZ48/CQ48*100)</f>
        <v>100</v>
      </c>
      <c r="DD48" s="66"/>
      <c r="DE48" s="66"/>
      <c r="DF48" s="66">
        <f>DD48+DE48</f>
        <v>0</v>
      </c>
      <c r="DG48" s="66"/>
      <c r="DH48" s="66"/>
      <c r="DI48" s="66">
        <f>DG48+DH48</f>
        <v>0</v>
      </c>
      <c r="DJ48" s="66"/>
      <c r="DK48" s="66"/>
      <c r="DL48" s="66">
        <f>DJ48+DK48</f>
        <v>0</v>
      </c>
      <c r="DM48" s="67">
        <f t="shared" si="446"/>
        <v>0</v>
      </c>
      <c r="DN48" s="67">
        <f t="shared" si="446"/>
        <v>0</v>
      </c>
      <c r="DO48" s="67">
        <f t="shared" si="446"/>
        <v>0</v>
      </c>
      <c r="DP48" s="55" t="str">
        <f t="shared" si="447"/>
        <v/>
      </c>
      <c r="DQ48" s="55" t="str">
        <f t="shared" si="447"/>
        <v/>
      </c>
      <c r="DR48" s="55" t="str">
        <f t="shared" si="447"/>
        <v/>
      </c>
      <c r="DS48" s="50">
        <f t="shared" si="448"/>
        <v>6</v>
      </c>
      <c r="DT48" s="50">
        <f t="shared" si="448"/>
        <v>0</v>
      </c>
      <c r="DU48" s="50">
        <f t="shared" si="448"/>
        <v>6</v>
      </c>
      <c r="DV48" s="50">
        <f t="shared" si="448"/>
        <v>6</v>
      </c>
      <c r="DW48" s="50">
        <f t="shared" si="448"/>
        <v>0</v>
      </c>
      <c r="DX48" s="50">
        <f t="shared" si="448"/>
        <v>6</v>
      </c>
      <c r="DY48" s="52">
        <f t="shared" si="448"/>
        <v>0</v>
      </c>
      <c r="DZ48" s="52">
        <f t="shared" si="448"/>
        <v>0</v>
      </c>
      <c r="EA48" s="52">
        <f t="shared" si="448"/>
        <v>0</v>
      </c>
      <c r="EB48" s="50">
        <f t="shared" si="448"/>
        <v>6</v>
      </c>
      <c r="EC48" s="50">
        <f t="shared" si="448"/>
        <v>0</v>
      </c>
      <c r="ED48" s="50">
        <f t="shared" si="448"/>
        <v>6</v>
      </c>
      <c r="EE48" s="54">
        <f>IF(DS48=0,"",EB48/DS48*100)</f>
        <v>100</v>
      </c>
      <c r="EF48" s="54">
        <v>0</v>
      </c>
      <c r="EG48" s="54">
        <f>IF(DU48=0,"",ED48/DU48*100)</f>
        <v>100</v>
      </c>
      <c r="EH48" s="50">
        <f t="shared" si="449"/>
        <v>715</v>
      </c>
      <c r="EI48" s="50">
        <f t="shared" si="449"/>
        <v>56</v>
      </c>
      <c r="EJ48" s="50">
        <f t="shared" si="449"/>
        <v>771</v>
      </c>
      <c r="EK48" s="63">
        <v>166</v>
      </c>
      <c r="EL48" s="63">
        <v>11</v>
      </c>
      <c r="EM48" s="63">
        <f>EK48+EL48</f>
        <v>177</v>
      </c>
      <c r="EN48" s="54">
        <f t="shared" si="450"/>
        <v>23.216783216783217</v>
      </c>
      <c r="EO48" s="54">
        <f t="shared" si="450"/>
        <v>19.642857142857142</v>
      </c>
      <c r="EP48" s="54">
        <f t="shared" si="450"/>
        <v>22.957198443579767</v>
      </c>
      <c r="EQ48" s="50">
        <f t="shared" si="451"/>
        <v>19</v>
      </c>
      <c r="ER48" s="50">
        <f t="shared" si="451"/>
        <v>8</v>
      </c>
      <c r="ES48" s="50">
        <f t="shared" si="451"/>
        <v>27</v>
      </c>
      <c r="ET48" s="66"/>
      <c r="EU48" s="66"/>
      <c r="EV48" s="66">
        <f>ET48+EU48</f>
        <v>0</v>
      </c>
      <c r="EW48" s="55">
        <f t="shared" si="452"/>
        <v>0</v>
      </c>
      <c r="EX48" s="55">
        <f t="shared" si="452"/>
        <v>0</v>
      </c>
      <c r="EY48" s="55">
        <f t="shared" si="452"/>
        <v>0</v>
      </c>
      <c r="EZ48" s="50">
        <f t="shared" si="453"/>
        <v>6</v>
      </c>
      <c r="FA48" s="50">
        <f t="shared" si="453"/>
        <v>0</v>
      </c>
      <c r="FB48" s="50">
        <f t="shared" si="453"/>
        <v>6</v>
      </c>
      <c r="FC48" s="63">
        <v>1</v>
      </c>
      <c r="FD48" s="63">
        <v>0</v>
      </c>
      <c r="FE48" s="63">
        <f>FC48+FD48</f>
        <v>1</v>
      </c>
      <c r="FF48" s="54">
        <f>IF(EZ48=0,"",FC48/EZ48*100)</f>
        <v>16.666666666666664</v>
      </c>
      <c r="FG48" s="54">
        <v>0</v>
      </c>
      <c r="FH48" s="54">
        <f>IF(FB48=0,"",FE48/FB48*100)</f>
        <v>16.666666666666664</v>
      </c>
    </row>
    <row r="49" spans="1:16339" ht="30" customHeight="1">
      <c r="A49" s="123">
        <v>40</v>
      </c>
      <c r="B49" s="122" t="s">
        <v>77</v>
      </c>
      <c r="C49" s="63">
        <v>1273</v>
      </c>
      <c r="D49" s="63">
        <v>962</v>
      </c>
      <c r="E49" s="63">
        <f>C49+D49</f>
        <v>2235</v>
      </c>
      <c r="F49" s="63">
        <v>1141</v>
      </c>
      <c r="G49" s="63">
        <v>914</v>
      </c>
      <c r="H49" s="63">
        <f>F49+G49</f>
        <v>2055</v>
      </c>
      <c r="I49" s="63">
        <v>48</v>
      </c>
      <c r="J49" s="63">
        <v>20</v>
      </c>
      <c r="K49" s="63">
        <f>I49+J49</f>
        <v>68</v>
      </c>
      <c r="L49" s="64">
        <f>+F49+I49</f>
        <v>1189</v>
      </c>
      <c r="M49" s="64">
        <f t="shared" ref="M49:N49" si="454">+G49+J49</f>
        <v>934</v>
      </c>
      <c r="N49" s="64">
        <f t="shared" si="454"/>
        <v>2123</v>
      </c>
      <c r="O49" s="54">
        <f t="shared" ref="O49" si="455">IF(C49=0,"",L49/C49*100)</f>
        <v>93.401413982717983</v>
      </c>
      <c r="P49" s="54">
        <f t="shared" ref="P49" si="456">IF(D49=0,"",M49/D49*100)</f>
        <v>97.089397089397096</v>
      </c>
      <c r="Q49" s="54">
        <f>IF(E49=0,"",N49/E49*100)</f>
        <v>94.988814317673373</v>
      </c>
      <c r="R49" s="63">
        <v>120</v>
      </c>
      <c r="S49" s="63">
        <v>300</v>
      </c>
      <c r="T49" s="63">
        <f>R49+S49</f>
        <v>420</v>
      </c>
      <c r="U49" s="63">
        <v>96</v>
      </c>
      <c r="V49" s="63">
        <v>239</v>
      </c>
      <c r="W49" s="63">
        <f>U49+V49</f>
        <v>335</v>
      </c>
      <c r="X49" s="66">
        <v>0</v>
      </c>
      <c r="Y49" s="66">
        <v>0</v>
      </c>
      <c r="Z49" s="66">
        <f>X49+Y49</f>
        <v>0</v>
      </c>
      <c r="AA49" s="64">
        <f>+U49+X49</f>
        <v>96</v>
      </c>
      <c r="AB49" s="64">
        <f t="shared" ref="AB49" si="457">+V49+Y49</f>
        <v>239</v>
      </c>
      <c r="AC49" s="64">
        <f t="shared" ref="AC49" si="458">+W49+Z49</f>
        <v>335</v>
      </c>
      <c r="AD49" s="54">
        <f t="shared" ref="AD49" si="459">IF(R49=0,"",AA49/R49*100)</f>
        <v>80</v>
      </c>
      <c r="AE49" s="54">
        <f t="shared" ref="AE49" si="460">IF(S49=0,"",AB49/S49*100)</f>
        <v>79.666666666666657</v>
      </c>
      <c r="AF49" s="54">
        <f>IF(T49=0,"",AC49/T49*100)</f>
        <v>79.761904761904773</v>
      </c>
      <c r="AG49" s="50">
        <f>C49+R49</f>
        <v>1393</v>
      </c>
      <c r="AH49" s="50"/>
      <c r="AI49" s="50">
        <f>E49+T49</f>
        <v>2655</v>
      </c>
      <c r="AJ49" s="50">
        <f t="shared" ref="AJ49:AR49" si="461">F49+U49</f>
        <v>1237</v>
      </c>
      <c r="AK49" s="50">
        <f t="shared" si="461"/>
        <v>1153</v>
      </c>
      <c r="AL49" s="50">
        <f t="shared" si="461"/>
        <v>2390</v>
      </c>
      <c r="AM49" s="50">
        <f t="shared" si="461"/>
        <v>48</v>
      </c>
      <c r="AN49" s="50">
        <f t="shared" si="461"/>
        <v>20</v>
      </c>
      <c r="AO49" s="50">
        <f t="shared" si="461"/>
        <v>68</v>
      </c>
      <c r="AP49" s="50">
        <f t="shared" si="461"/>
        <v>1285</v>
      </c>
      <c r="AQ49" s="50">
        <f t="shared" si="461"/>
        <v>1173</v>
      </c>
      <c r="AR49" s="50">
        <f t="shared" si="461"/>
        <v>2458</v>
      </c>
      <c r="AS49" s="54">
        <f t="shared" ref="AS49" si="462">IF(AG49=0,"",AP49/AG49*100)</f>
        <v>92.246949030868635</v>
      </c>
      <c r="AT49" s="54" t="str">
        <f t="shared" ref="AT49" si="463">IF(AH49=0,"",AQ49/AH49*100)</f>
        <v/>
      </c>
      <c r="AU49" s="54">
        <f>IF(AI49=0,"",AR49/AI49*100)</f>
        <v>92.580037664783433</v>
      </c>
      <c r="AV49" s="63">
        <v>10</v>
      </c>
      <c r="AW49" s="63">
        <v>3</v>
      </c>
      <c r="AX49" s="63">
        <f>AV49+AW49</f>
        <v>13</v>
      </c>
      <c r="AY49" s="63">
        <v>10</v>
      </c>
      <c r="AZ49" s="63">
        <v>3</v>
      </c>
      <c r="BA49" s="63">
        <f>AY49+AZ49</f>
        <v>13</v>
      </c>
      <c r="BB49" s="66">
        <v>0</v>
      </c>
      <c r="BC49" s="66">
        <v>0</v>
      </c>
      <c r="BD49" s="66">
        <f>BB49+BC49</f>
        <v>0</v>
      </c>
      <c r="BE49" s="64">
        <f t="shared" ref="BE49" si="464">SUM(AY49,BB49)</f>
        <v>10</v>
      </c>
      <c r="BF49" s="64">
        <f t="shared" ref="BF49" si="465">SUM(AZ49,BC49)</f>
        <v>3</v>
      </c>
      <c r="BG49" s="64">
        <f t="shared" ref="BG49" si="466">SUM(BA49,BD49)</f>
        <v>13</v>
      </c>
      <c r="BH49" s="54">
        <f t="shared" ref="BH49" si="467">IF(AV49=0,"",BE49/AV49*100)</f>
        <v>100</v>
      </c>
      <c r="BI49" s="54">
        <f t="shared" ref="BI49" si="468">IF(AW49=0,"",BF49/AW49*100)</f>
        <v>100</v>
      </c>
      <c r="BJ49" s="54">
        <f>IF(AX49=0,"",BG49/AX49*100)</f>
        <v>100</v>
      </c>
      <c r="BK49" s="66">
        <v>0</v>
      </c>
      <c r="BL49" s="66">
        <v>0</v>
      </c>
      <c r="BM49" s="66">
        <f>BK49+BL49</f>
        <v>0</v>
      </c>
      <c r="BN49" s="66">
        <v>0</v>
      </c>
      <c r="BO49" s="66">
        <v>0</v>
      </c>
      <c r="BP49" s="66">
        <f>BN49+BO49</f>
        <v>0</v>
      </c>
      <c r="BQ49" s="66">
        <v>0</v>
      </c>
      <c r="BR49" s="66">
        <v>0</v>
      </c>
      <c r="BS49" s="66">
        <f>BQ49+BR49</f>
        <v>0</v>
      </c>
      <c r="BT49" s="67">
        <f t="shared" ref="BT49" si="469">SUM(BN49,BQ49)</f>
        <v>0</v>
      </c>
      <c r="BU49" s="67">
        <f t="shared" ref="BU49" si="470">SUM(BO49,BR49)</f>
        <v>0</v>
      </c>
      <c r="BV49" s="67">
        <f t="shared" ref="BV49" si="471">SUM(BP49,BS49)</f>
        <v>0</v>
      </c>
      <c r="BW49" s="55" t="str">
        <f t="shared" ref="BW49" si="472">IF(BK49=0,"",BT49/BK49*100)</f>
        <v/>
      </c>
      <c r="BX49" s="55" t="str">
        <f t="shared" ref="BX49" si="473">IF(BL49=0,"",BU49/BL49*100)</f>
        <v/>
      </c>
      <c r="BY49" s="55" t="str">
        <f>IF(BM49=0,"",BV49/BM49*100)</f>
        <v/>
      </c>
      <c r="BZ49" s="50">
        <f>AV49+BK49</f>
        <v>10</v>
      </c>
      <c r="CA49" s="50">
        <f t="shared" ref="CA49" si="474">AW49+BL49</f>
        <v>3</v>
      </c>
      <c r="CB49" s="50">
        <f t="shared" ref="CB49" si="475">AX49+BM49</f>
        <v>13</v>
      </c>
      <c r="CC49" s="50">
        <f t="shared" ref="CC49" si="476">AY49+BN49</f>
        <v>10</v>
      </c>
      <c r="CD49" s="50">
        <f t="shared" ref="CD49" si="477">AZ49+BO49</f>
        <v>3</v>
      </c>
      <c r="CE49" s="50">
        <f t="shared" ref="CE49" si="478">BA49+BP49</f>
        <v>13</v>
      </c>
      <c r="CF49" s="52">
        <f t="shared" ref="CF49" si="479">BB49+BQ49</f>
        <v>0</v>
      </c>
      <c r="CG49" s="52">
        <f t="shared" ref="CG49" si="480">BC49+BR49</f>
        <v>0</v>
      </c>
      <c r="CH49" s="52">
        <f t="shared" ref="CH49" si="481">BD49+BS49</f>
        <v>0</v>
      </c>
      <c r="CI49" s="50">
        <f t="shared" ref="CI49" si="482">BE49+BT49</f>
        <v>10</v>
      </c>
      <c r="CJ49" s="50">
        <f t="shared" ref="CJ49" si="483">BF49+BU49</f>
        <v>3</v>
      </c>
      <c r="CK49" s="50">
        <f t="shared" ref="CK49" si="484">BG49+BV49</f>
        <v>13</v>
      </c>
      <c r="CL49" s="54">
        <f t="shared" ref="CL49" si="485">IF(BZ49=0,"",CI49/BZ49*100)</f>
        <v>100</v>
      </c>
      <c r="CM49" s="54">
        <f t="shared" ref="CM49" si="486">IF(CA49=0,"",CJ49/CA49*100)</f>
        <v>100</v>
      </c>
      <c r="CN49" s="54">
        <f>IF(CB49=0,"",CK49/CB49*100)</f>
        <v>100</v>
      </c>
      <c r="CO49" s="63">
        <v>10</v>
      </c>
      <c r="CP49" s="63">
        <v>1</v>
      </c>
      <c r="CQ49" s="63">
        <f>CO49+CP49</f>
        <v>11</v>
      </c>
      <c r="CR49" s="63">
        <v>10</v>
      </c>
      <c r="CS49" s="63">
        <v>1</v>
      </c>
      <c r="CT49" s="63">
        <f>CR49+CS49</f>
        <v>11</v>
      </c>
      <c r="CU49" s="66">
        <v>0</v>
      </c>
      <c r="CV49" s="66">
        <v>0</v>
      </c>
      <c r="CW49" s="66">
        <f>CU49+CV49</f>
        <v>0</v>
      </c>
      <c r="CX49" s="64">
        <f>SUM(CR49,CU49)</f>
        <v>10</v>
      </c>
      <c r="CY49" s="64">
        <f t="shared" ref="CY49" si="487">SUM(CS49,CV49)</f>
        <v>1</v>
      </c>
      <c r="CZ49" s="64">
        <f t="shared" ref="CZ49" si="488">SUM(CT49,CW49)</f>
        <v>11</v>
      </c>
      <c r="DA49" s="54">
        <f t="shared" ref="DA49" si="489">IF(CO49=0,"",CX49/CO49*100)</f>
        <v>100</v>
      </c>
      <c r="DB49" s="54">
        <f t="shared" ref="DB49" si="490">IF(CP49=0,"",CY49/CP49*100)</f>
        <v>100</v>
      </c>
      <c r="DC49" s="54">
        <f t="shared" ref="DC49" si="491">IF(CQ49=0,"",CZ49/CQ49*100)</f>
        <v>100</v>
      </c>
      <c r="DD49" s="66">
        <v>0</v>
      </c>
      <c r="DE49" s="66">
        <v>0</v>
      </c>
      <c r="DF49" s="66">
        <f>DD49+DE49</f>
        <v>0</v>
      </c>
      <c r="DG49" s="66">
        <v>0</v>
      </c>
      <c r="DH49" s="66">
        <v>0</v>
      </c>
      <c r="DI49" s="66">
        <f>DG49+DH49</f>
        <v>0</v>
      </c>
      <c r="DJ49" s="66">
        <v>0</v>
      </c>
      <c r="DK49" s="66">
        <v>0</v>
      </c>
      <c r="DL49" s="66">
        <f>DJ49+DK49</f>
        <v>0</v>
      </c>
      <c r="DM49" s="67">
        <f t="shared" ref="DM49" si="492">SUM(DG49,DJ49)</f>
        <v>0</v>
      </c>
      <c r="DN49" s="67">
        <f t="shared" ref="DN49" si="493">SUM(DH49,DK49)</f>
        <v>0</v>
      </c>
      <c r="DO49" s="67">
        <f t="shared" ref="DO49" si="494">SUM(DI49,DL49)</f>
        <v>0</v>
      </c>
      <c r="DP49" s="55" t="str">
        <f t="shared" ref="DP49" si="495">IF(DD49=0,"",DM49/DD49*100)</f>
        <v/>
      </c>
      <c r="DQ49" s="55" t="str">
        <f t="shared" ref="DQ49" si="496">IF(DE49=0,"",DN49/DE49*100)</f>
        <v/>
      </c>
      <c r="DR49" s="55" t="str">
        <f t="shared" ref="DR49" si="497">IF(DF49=0,"",DO49/DF49*100)</f>
        <v/>
      </c>
      <c r="DS49" s="50">
        <f>CO49+DD49</f>
        <v>10</v>
      </c>
      <c r="DT49" s="50">
        <f t="shared" ref="DT49" si="498">CP49+DE49</f>
        <v>1</v>
      </c>
      <c r="DU49" s="50">
        <f t="shared" ref="DU49" si="499">CQ49+DF49</f>
        <v>11</v>
      </c>
      <c r="DV49" s="50">
        <f t="shared" ref="DV49" si="500">CR49+DG49</f>
        <v>10</v>
      </c>
      <c r="DW49" s="50">
        <f t="shared" ref="DW49" si="501">CS49+DH49</f>
        <v>1</v>
      </c>
      <c r="DX49" s="50">
        <f t="shared" ref="DX49" si="502">CT49+DI49</f>
        <v>11</v>
      </c>
      <c r="DY49" s="52">
        <f t="shared" ref="DY49" si="503">CU49+DJ49</f>
        <v>0</v>
      </c>
      <c r="DZ49" s="52">
        <f t="shared" ref="DZ49" si="504">CV49+DK49</f>
        <v>0</v>
      </c>
      <c r="EA49" s="52">
        <f t="shared" ref="EA49" si="505">CW49+DL49</f>
        <v>0</v>
      </c>
      <c r="EB49" s="50">
        <f t="shared" ref="EB49" si="506">CX49+DM49</f>
        <v>10</v>
      </c>
      <c r="EC49" s="50">
        <f t="shared" ref="EC49" si="507">CY49+DN49</f>
        <v>1</v>
      </c>
      <c r="ED49" s="50">
        <f t="shared" ref="ED49" si="508">CZ49+DO49</f>
        <v>11</v>
      </c>
      <c r="EE49" s="54">
        <f t="shared" ref="EE49" si="509">IF(DS49=0,"",EB49/DS49*100)</f>
        <v>100</v>
      </c>
      <c r="EF49" s="54">
        <f t="shared" ref="EF49" si="510">IF(DT49=0,"",EC49/DT49*100)</f>
        <v>100</v>
      </c>
      <c r="EG49" s="54">
        <f>IF(DU49=0,"",ED49/DU49*100)</f>
        <v>100</v>
      </c>
      <c r="EH49" s="65">
        <f t="shared" si="449"/>
        <v>1285</v>
      </c>
      <c r="EI49" s="65">
        <f t="shared" si="449"/>
        <v>1173</v>
      </c>
      <c r="EJ49" s="65">
        <f t="shared" si="449"/>
        <v>2458</v>
      </c>
      <c r="EK49" s="63">
        <v>1015</v>
      </c>
      <c r="EL49" s="63">
        <v>869</v>
      </c>
      <c r="EM49" s="63">
        <f>EK49+EL49</f>
        <v>1884</v>
      </c>
      <c r="EN49" s="54">
        <f>IF(EH49=0,"",EK49/EH49*100)</f>
        <v>78.988326848249031</v>
      </c>
      <c r="EO49" s="54">
        <f t="shared" ref="EO49:EP49" si="511">IF(EI49=0,"",EL49/EI49*100)</f>
        <v>74.083546462063083</v>
      </c>
      <c r="EP49" s="54">
        <f t="shared" si="511"/>
        <v>76.647681041497151</v>
      </c>
      <c r="EQ49" s="65">
        <f t="shared" si="451"/>
        <v>10</v>
      </c>
      <c r="ER49" s="65">
        <f t="shared" si="451"/>
        <v>3</v>
      </c>
      <c r="ES49" s="65">
        <f t="shared" si="451"/>
        <v>13</v>
      </c>
      <c r="ET49" s="63">
        <v>10</v>
      </c>
      <c r="EU49" s="63">
        <v>3</v>
      </c>
      <c r="EV49" s="63">
        <f>ET49+EU49</f>
        <v>13</v>
      </c>
      <c r="EW49" s="54">
        <f>IF(EQ49=0,"",ET49/EQ49*100)</f>
        <v>100</v>
      </c>
      <c r="EX49" s="54">
        <f t="shared" ref="EX49" si="512">IF(ER49=0,"",EU49/ER49*100)</f>
        <v>100</v>
      </c>
      <c r="EY49" s="54">
        <f t="shared" ref="EY49" si="513">IF(ES49=0,"",EV49/ES49*100)</f>
        <v>100</v>
      </c>
      <c r="EZ49" s="65">
        <f t="shared" si="453"/>
        <v>10</v>
      </c>
      <c r="FA49" s="65">
        <f t="shared" si="453"/>
        <v>1</v>
      </c>
      <c r="FB49" s="65">
        <f t="shared" si="453"/>
        <v>11</v>
      </c>
      <c r="FC49" s="63">
        <v>10</v>
      </c>
      <c r="FD49" s="63">
        <v>1</v>
      </c>
      <c r="FE49" s="63">
        <f>FC49+FD49</f>
        <v>11</v>
      </c>
      <c r="FF49" s="54">
        <f>IF(EZ49=0,"",FC49/EZ49*100)</f>
        <v>100</v>
      </c>
      <c r="FG49" s="54">
        <f t="shared" ref="FG49" si="514">IF(FA49=0,"",FD49/FA49*100)</f>
        <v>100</v>
      </c>
      <c r="FH49" s="54">
        <f t="shared" ref="FH49" si="515">IF(FB49=0,"",FE49/FB49*100)</f>
        <v>100</v>
      </c>
    </row>
    <row r="50" spans="1:16339" ht="30" customHeight="1">
      <c r="A50" s="123">
        <v>41</v>
      </c>
      <c r="B50" s="122" t="s">
        <v>11</v>
      </c>
      <c r="C50" s="63">
        <v>9481</v>
      </c>
      <c r="D50" s="63">
        <v>11219</v>
      </c>
      <c r="E50" s="63">
        <f>C50+D50</f>
        <v>20700</v>
      </c>
      <c r="F50" s="63">
        <v>6071</v>
      </c>
      <c r="G50" s="63">
        <v>7479</v>
      </c>
      <c r="H50" s="63">
        <f>F50+G50</f>
        <v>13550</v>
      </c>
      <c r="I50" s="66">
        <v>0</v>
      </c>
      <c r="J50" s="66">
        <v>0</v>
      </c>
      <c r="K50" s="66">
        <f>I50+J50</f>
        <v>0</v>
      </c>
      <c r="L50" s="64">
        <f>+F50+I50</f>
        <v>6071</v>
      </c>
      <c r="M50" s="64">
        <f>+G50+J50</f>
        <v>7479</v>
      </c>
      <c r="N50" s="64">
        <f>+H50+K50</f>
        <v>13550</v>
      </c>
      <c r="O50" s="54">
        <f>IF(C50=0,"",L50/C50*100)</f>
        <v>64.03332981752979</v>
      </c>
      <c r="P50" s="54">
        <f>IF(D50=0,"",M50/D50*100)</f>
        <v>66.663695516534446</v>
      </c>
      <c r="Q50" s="54">
        <f>IF(E50=0,"",N50/E50*100)</f>
        <v>65.45893719806763</v>
      </c>
      <c r="R50" s="66">
        <v>0</v>
      </c>
      <c r="S50" s="66">
        <v>0</v>
      </c>
      <c r="T50" s="66">
        <f>R50+S50</f>
        <v>0</v>
      </c>
      <c r="U50" s="66">
        <v>0</v>
      </c>
      <c r="V50" s="66">
        <v>0</v>
      </c>
      <c r="W50" s="66">
        <f>U50+V50</f>
        <v>0</v>
      </c>
      <c r="X50" s="66">
        <v>0</v>
      </c>
      <c r="Y50" s="66">
        <v>0</v>
      </c>
      <c r="Z50" s="66">
        <f>X50+Y50</f>
        <v>0</v>
      </c>
      <c r="AA50" s="67">
        <f>+U50+X50</f>
        <v>0</v>
      </c>
      <c r="AB50" s="67">
        <f>+V50+Y50</f>
        <v>0</v>
      </c>
      <c r="AC50" s="67">
        <f>+W50+Z50</f>
        <v>0</v>
      </c>
      <c r="AD50" s="55" t="str">
        <f>IF(R50=0,"",AA50/R50*100)</f>
        <v/>
      </c>
      <c r="AE50" s="55" t="str">
        <f>IF(S50=0,"",AB50/S50*100)</f>
        <v/>
      </c>
      <c r="AF50" s="55" t="str">
        <f>IF(T50=0,"",AC50/T50*100)</f>
        <v/>
      </c>
      <c r="AG50" s="50">
        <f>C50+R50</f>
        <v>9481</v>
      </c>
      <c r="AH50" s="50">
        <f>D50+S50</f>
        <v>11219</v>
      </c>
      <c r="AI50" s="50">
        <f>E50+T50</f>
        <v>20700</v>
      </c>
      <c r="AJ50" s="50">
        <f t="shared" ref="AJ50:AR50" si="516">F50+U50</f>
        <v>6071</v>
      </c>
      <c r="AK50" s="50">
        <f t="shared" si="516"/>
        <v>7479</v>
      </c>
      <c r="AL50" s="50">
        <f t="shared" si="516"/>
        <v>13550</v>
      </c>
      <c r="AM50" s="52">
        <f t="shared" si="516"/>
        <v>0</v>
      </c>
      <c r="AN50" s="52">
        <f t="shared" si="516"/>
        <v>0</v>
      </c>
      <c r="AO50" s="52">
        <f t="shared" si="516"/>
        <v>0</v>
      </c>
      <c r="AP50" s="50">
        <f t="shared" si="516"/>
        <v>6071</v>
      </c>
      <c r="AQ50" s="50">
        <f t="shared" si="516"/>
        <v>7479</v>
      </c>
      <c r="AR50" s="50">
        <f t="shared" si="516"/>
        <v>13550</v>
      </c>
      <c r="AS50" s="54">
        <f>IF(AG50=0,"",AP50/AG50*100)</f>
        <v>64.03332981752979</v>
      </c>
      <c r="AT50" s="54">
        <f>IF(AH50=0,"",AQ50/AH50*100)</f>
        <v>66.663695516534446</v>
      </c>
      <c r="AU50" s="54">
        <f>IF(AI50=0,"",AR50/AI50*100)</f>
        <v>65.45893719806763</v>
      </c>
      <c r="AV50" s="63">
        <v>2755</v>
      </c>
      <c r="AW50" s="63">
        <v>3487</v>
      </c>
      <c r="AX50" s="63">
        <f>AV50+AW50</f>
        <v>6242</v>
      </c>
      <c r="AY50" s="63">
        <v>1432</v>
      </c>
      <c r="AZ50" s="63">
        <v>1917</v>
      </c>
      <c r="BA50" s="63">
        <f>AY50+AZ50</f>
        <v>3349</v>
      </c>
      <c r="BB50" s="66">
        <v>0</v>
      </c>
      <c r="BC50" s="66">
        <v>0</v>
      </c>
      <c r="BD50" s="66">
        <f>BB50+BC50</f>
        <v>0</v>
      </c>
      <c r="BE50" s="64">
        <f>SUM(AY50,BB50)</f>
        <v>1432</v>
      </c>
      <c r="BF50" s="133">
        <f>SUM(AZ50,BC50)</f>
        <v>1917</v>
      </c>
      <c r="BG50" s="64">
        <f>SUM(BA50,BD50)</f>
        <v>3349</v>
      </c>
      <c r="BH50" s="54">
        <f>IF(AV50=0,"",BE50/AV50*100)</f>
        <v>51.978221415607983</v>
      </c>
      <c r="BI50" s="54">
        <f>IF(AW50=0,"",BF50/AW50*100)</f>
        <v>54.975623745339831</v>
      </c>
      <c r="BJ50" s="54">
        <f>IF(AX50=0,"",BG50/AX50*100)</f>
        <v>53.652675424543418</v>
      </c>
      <c r="BK50" s="66">
        <v>0</v>
      </c>
      <c r="BL50" s="66">
        <v>0</v>
      </c>
      <c r="BM50" s="66">
        <f>BK50+BL50</f>
        <v>0</v>
      </c>
      <c r="BN50" s="66">
        <v>0</v>
      </c>
      <c r="BO50" s="66">
        <v>0</v>
      </c>
      <c r="BP50" s="66">
        <f>BN50+BO50</f>
        <v>0</v>
      </c>
      <c r="BQ50" s="66">
        <v>0</v>
      </c>
      <c r="BR50" s="66">
        <v>0</v>
      </c>
      <c r="BS50" s="66">
        <f>BQ50+BR50</f>
        <v>0</v>
      </c>
      <c r="BT50" s="67">
        <f>SUM(BN50,BQ50)</f>
        <v>0</v>
      </c>
      <c r="BU50" s="67">
        <f>SUM(BO50,BR50)</f>
        <v>0</v>
      </c>
      <c r="BV50" s="67">
        <f>SUM(BP50,BS50)</f>
        <v>0</v>
      </c>
      <c r="BW50" s="55" t="str">
        <f>IF(BK50=0,"",BT50/BK50*100)</f>
        <v/>
      </c>
      <c r="BX50" s="55" t="str">
        <f>IF(BL50=0,"",BU50/BL50*100)</f>
        <v/>
      </c>
      <c r="BY50" s="55" t="str">
        <f>IF(BM50=0,"",BV50/BM50*100)</f>
        <v/>
      </c>
      <c r="BZ50" s="50">
        <f>AV50+BK50</f>
        <v>2755</v>
      </c>
      <c r="CA50" s="50">
        <f t="shared" ref="CA50:CK50" si="517">AW50+BL50</f>
        <v>3487</v>
      </c>
      <c r="CB50" s="50">
        <f t="shared" si="517"/>
        <v>6242</v>
      </c>
      <c r="CC50" s="50">
        <f t="shared" si="517"/>
        <v>1432</v>
      </c>
      <c r="CD50" s="50">
        <f t="shared" si="517"/>
        <v>1917</v>
      </c>
      <c r="CE50" s="50">
        <f t="shared" si="517"/>
        <v>3349</v>
      </c>
      <c r="CF50" s="52">
        <f t="shared" si="517"/>
        <v>0</v>
      </c>
      <c r="CG50" s="52">
        <f t="shared" si="517"/>
        <v>0</v>
      </c>
      <c r="CH50" s="52">
        <f t="shared" si="517"/>
        <v>0</v>
      </c>
      <c r="CI50" s="50">
        <f t="shared" si="517"/>
        <v>1432</v>
      </c>
      <c r="CJ50" s="50">
        <f t="shared" si="517"/>
        <v>1917</v>
      </c>
      <c r="CK50" s="50">
        <f t="shared" si="517"/>
        <v>3349</v>
      </c>
      <c r="CL50" s="54">
        <f>IF(BZ50=0,"",CI50/BZ50*100)</f>
        <v>51.978221415607983</v>
      </c>
      <c r="CM50" s="54">
        <f>IF(CA50=0,"",CJ50/CA50*100)</f>
        <v>54.975623745339831</v>
      </c>
      <c r="CN50" s="54">
        <f>IF(CB50=0,"",CK50/CB50*100)</f>
        <v>53.652675424543418</v>
      </c>
      <c r="CO50" s="63">
        <v>296</v>
      </c>
      <c r="CP50" s="63">
        <v>321</v>
      </c>
      <c r="CQ50" s="63">
        <f>CO50+CP50</f>
        <v>617</v>
      </c>
      <c r="CR50" s="63">
        <v>133</v>
      </c>
      <c r="CS50" s="63">
        <v>151</v>
      </c>
      <c r="CT50" s="63">
        <f>CR50+CS50</f>
        <v>284</v>
      </c>
      <c r="CU50" s="66">
        <v>0</v>
      </c>
      <c r="CV50" s="66">
        <v>0</v>
      </c>
      <c r="CW50" s="66">
        <f>CU50+CV50</f>
        <v>0</v>
      </c>
      <c r="CX50" s="64">
        <f>SUM(CR50,CU50)</f>
        <v>133</v>
      </c>
      <c r="CY50" s="64">
        <f>SUM(CS50,CV50)</f>
        <v>151</v>
      </c>
      <c r="CZ50" s="50">
        <f>SUM(CX50,CY50)</f>
        <v>284</v>
      </c>
      <c r="DA50" s="54">
        <f t="shared" ref="DA50:DC51" si="518">IF(CO50=0,"",CX50/CO50*100)</f>
        <v>44.932432432432435</v>
      </c>
      <c r="DB50" s="54">
        <f t="shared" si="518"/>
        <v>47.0404984423676</v>
      </c>
      <c r="DC50" s="54">
        <f t="shared" si="518"/>
        <v>46.029173419773095</v>
      </c>
      <c r="DD50" s="66">
        <v>0</v>
      </c>
      <c r="DE50" s="66">
        <v>0</v>
      </c>
      <c r="DF50" s="66">
        <f>DD50+DE50</f>
        <v>0</v>
      </c>
      <c r="DG50" s="66">
        <v>0</v>
      </c>
      <c r="DH50" s="66">
        <v>0</v>
      </c>
      <c r="DI50" s="66">
        <f>DG50+DH50</f>
        <v>0</v>
      </c>
      <c r="DJ50" s="66">
        <v>0</v>
      </c>
      <c r="DK50" s="66">
        <v>0</v>
      </c>
      <c r="DL50" s="66">
        <f>DJ50+DK50</f>
        <v>0</v>
      </c>
      <c r="DM50" s="67">
        <f>SUM(DG50,DJ50)</f>
        <v>0</v>
      </c>
      <c r="DN50" s="67">
        <f>SUM(DH50,DK50)</f>
        <v>0</v>
      </c>
      <c r="DO50" s="67">
        <f>SUM(DI50,DL50)</f>
        <v>0</v>
      </c>
      <c r="DP50" s="55" t="str">
        <f t="shared" ref="DP50:DR51" si="519">IF(DD50=0,"",DM50/DD50*100)</f>
        <v/>
      </c>
      <c r="DQ50" s="55" t="str">
        <f t="shared" si="519"/>
        <v/>
      </c>
      <c r="DR50" s="55" t="str">
        <f t="shared" si="519"/>
        <v/>
      </c>
      <c r="DS50" s="50">
        <f>CO50+DD50</f>
        <v>296</v>
      </c>
      <c r="DT50" s="50">
        <f t="shared" ref="DT50:ED50" si="520">CP50+DE50</f>
        <v>321</v>
      </c>
      <c r="DU50" s="50">
        <f t="shared" si="520"/>
        <v>617</v>
      </c>
      <c r="DV50" s="50">
        <f t="shared" si="520"/>
        <v>133</v>
      </c>
      <c r="DW50" s="50">
        <f t="shared" si="520"/>
        <v>151</v>
      </c>
      <c r="DX50" s="50">
        <f t="shared" si="520"/>
        <v>284</v>
      </c>
      <c r="DY50" s="52">
        <f t="shared" si="520"/>
        <v>0</v>
      </c>
      <c r="DZ50" s="52">
        <f t="shared" si="520"/>
        <v>0</v>
      </c>
      <c r="EA50" s="52">
        <f t="shared" si="520"/>
        <v>0</v>
      </c>
      <c r="EB50" s="50">
        <f t="shared" si="520"/>
        <v>133</v>
      </c>
      <c r="EC50" s="50">
        <f t="shared" si="520"/>
        <v>151</v>
      </c>
      <c r="ED50" s="50">
        <f t="shared" si="520"/>
        <v>284</v>
      </c>
      <c r="EE50" s="54">
        <f>IF(DS50=0,"",EB50/DS50*100)</f>
        <v>44.932432432432435</v>
      </c>
      <c r="EF50" s="54">
        <f>IF(DT50=0,"",EC50/DT50*100)</f>
        <v>47.0404984423676</v>
      </c>
      <c r="EG50" s="54">
        <f>IF(DU50=0,"",ED50/DU50*100)</f>
        <v>46.029173419773095</v>
      </c>
      <c r="EH50" s="65">
        <f t="shared" si="449"/>
        <v>6071</v>
      </c>
      <c r="EI50" s="65">
        <f t="shared" si="449"/>
        <v>7479</v>
      </c>
      <c r="EJ50" s="65">
        <f t="shared" si="449"/>
        <v>13550</v>
      </c>
      <c r="EK50" s="66">
        <v>0</v>
      </c>
      <c r="EL50" s="66">
        <v>0</v>
      </c>
      <c r="EM50" s="66">
        <f>EK50+EL50</f>
        <v>0</v>
      </c>
      <c r="EN50" s="55">
        <f>IF(EH50=0,"",EK50/EH50*100)</f>
        <v>0</v>
      </c>
      <c r="EO50" s="55">
        <f>IF(EI50=0,"",EL50/EI50*100)</f>
        <v>0</v>
      </c>
      <c r="EP50" s="55">
        <f>IF(EJ50=0,"",EM50/EJ50*100)</f>
        <v>0</v>
      </c>
      <c r="EQ50" s="65">
        <f t="shared" si="451"/>
        <v>1432</v>
      </c>
      <c r="ER50" s="65">
        <f t="shared" si="451"/>
        <v>1917</v>
      </c>
      <c r="ES50" s="65">
        <f t="shared" si="451"/>
        <v>3349</v>
      </c>
      <c r="ET50" s="66">
        <v>0</v>
      </c>
      <c r="EU50" s="66">
        <v>0</v>
      </c>
      <c r="EV50" s="66">
        <f>ET50+EU50</f>
        <v>0</v>
      </c>
      <c r="EW50" s="55">
        <f>IF(EQ50=0,"",ET50/EQ50*100)</f>
        <v>0</v>
      </c>
      <c r="EX50" s="55">
        <f>IF(ER50=0,"",EU50/ER50*100)</f>
        <v>0</v>
      </c>
      <c r="EY50" s="55">
        <f>IF(ES50=0,"",EV50/ES50*100)</f>
        <v>0</v>
      </c>
      <c r="EZ50" s="65">
        <f t="shared" si="453"/>
        <v>133</v>
      </c>
      <c r="FA50" s="65">
        <f t="shared" si="453"/>
        <v>151</v>
      </c>
      <c r="FB50" s="65">
        <f t="shared" si="453"/>
        <v>284</v>
      </c>
      <c r="FC50" s="66">
        <v>0</v>
      </c>
      <c r="FD50" s="66">
        <v>0</v>
      </c>
      <c r="FE50" s="66">
        <f>FC50+FD50</f>
        <v>0</v>
      </c>
      <c r="FF50" s="55">
        <f>IF(EZ50=0,"",FC50/EZ50*100)</f>
        <v>0</v>
      </c>
      <c r="FG50" s="55">
        <f>IF(FA50=0,"",FD50/FA50*100)</f>
        <v>0</v>
      </c>
      <c r="FH50" s="55">
        <f>IF(FB50=0,"",FE50/FB50*100)</f>
        <v>0</v>
      </c>
    </row>
    <row r="51" spans="1:16339" s="18" customFormat="1" ht="30" customHeight="1">
      <c r="A51" s="136" t="s">
        <v>0</v>
      </c>
      <c r="B51" s="136"/>
      <c r="C51" s="29">
        <f>SUM(C9:C50)</f>
        <v>7058683</v>
      </c>
      <c r="D51" s="29">
        <f t="shared" ref="D51:N51" si="521">SUM(D9:D50)</f>
        <v>6316565</v>
      </c>
      <c r="E51" s="29">
        <f t="shared" si="521"/>
        <v>13375248</v>
      </c>
      <c r="F51" s="29">
        <f t="shared" si="521"/>
        <v>5178958</v>
      </c>
      <c r="G51" s="29">
        <f t="shared" si="521"/>
        <v>5019495</v>
      </c>
      <c r="H51" s="29">
        <f t="shared" si="521"/>
        <v>10198453</v>
      </c>
      <c r="I51" s="29">
        <f t="shared" si="521"/>
        <v>176210</v>
      </c>
      <c r="J51" s="29">
        <f t="shared" si="521"/>
        <v>136499</v>
      </c>
      <c r="K51" s="29">
        <f t="shared" si="521"/>
        <v>312709</v>
      </c>
      <c r="L51" s="29">
        <f t="shared" si="521"/>
        <v>5355168</v>
      </c>
      <c r="M51" s="29">
        <f t="shared" si="521"/>
        <v>5155994</v>
      </c>
      <c r="N51" s="29">
        <f t="shared" si="521"/>
        <v>10511162</v>
      </c>
      <c r="O51" s="85">
        <f t="shared" ref="O51:Q51" si="522">L51/C51*100</f>
        <v>75.866390373388342</v>
      </c>
      <c r="P51" s="85">
        <f t="shared" si="522"/>
        <v>81.626548606718998</v>
      </c>
      <c r="Q51" s="85">
        <f t="shared" si="522"/>
        <v>78.586669944362896</v>
      </c>
      <c r="R51" s="29">
        <f t="shared" ref="R51" si="523">SUM(R9:R50)</f>
        <v>774332</v>
      </c>
      <c r="S51" s="29">
        <f t="shared" ref="S51" si="524">SUM(S9:S50)</f>
        <v>467842</v>
      </c>
      <c r="T51" s="29">
        <f t="shared" ref="T51" si="525">SUM(T9:T50)</f>
        <v>1242174</v>
      </c>
      <c r="U51" s="29">
        <f t="shared" ref="U51" si="526">SUM(U9:U50)</f>
        <v>272320</v>
      </c>
      <c r="V51" s="29">
        <f t="shared" ref="V51" si="527">SUM(V9:V50)</f>
        <v>190078</v>
      </c>
      <c r="W51" s="29">
        <f t="shared" ref="W51" si="528">SUM(W9:W50)</f>
        <v>462398</v>
      </c>
      <c r="X51" s="29">
        <f t="shared" ref="X51" si="529">SUM(X9:X50)</f>
        <v>68762</v>
      </c>
      <c r="Y51" s="29">
        <f t="shared" ref="Y51" si="530">SUM(Y9:Y50)</f>
        <v>47285</v>
      </c>
      <c r="Z51" s="29">
        <f t="shared" ref="Z51" si="531">SUM(Z9:Z50)</f>
        <v>116047</v>
      </c>
      <c r="AA51" s="29">
        <f t="shared" ref="AA51" si="532">SUM(AA9:AA50)</f>
        <v>341082</v>
      </c>
      <c r="AB51" s="29">
        <f t="shared" ref="AB51" si="533">SUM(AB9:AB50)</f>
        <v>237363</v>
      </c>
      <c r="AC51" s="29">
        <f t="shared" ref="AC51" si="534">SUM(AC9:AC50)</f>
        <v>578445</v>
      </c>
      <c r="AD51" s="85">
        <f>IF(R51=0,"",AA51/R51*100)</f>
        <v>44.048547651395012</v>
      </c>
      <c r="AE51" s="85">
        <f>IF(S51=0,"",AB51/S51*100)</f>
        <v>50.73571846905579</v>
      </c>
      <c r="AF51" s="85">
        <f>IF(T51=0,"",AC51/T51*100)</f>
        <v>46.567147597679551</v>
      </c>
      <c r="AG51" s="29">
        <f t="shared" ref="AG51" si="535">SUM(AG9:AG50)</f>
        <v>7833015</v>
      </c>
      <c r="AH51" s="29">
        <f t="shared" ref="AH51" si="536">SUM(AH9:AH50)</f>
        <v>6783145</v>
      </c>
      <c r="AI51" s="29">
        <f t="shared" ref="AI51" si="537">SUM(AI9:AI50)</f>
        <v>14617422</v>
      </c>
      <c r="AJ51" s="29">
        <f t="shared" ref="AJ51" si="538">SUM(AJ9:AJ50)</f>
        <v>5451278</v>
      </c>
      <c r="AK51" s="29">
        <f t="shared" ref="AK51" si="539">SUM(AK9:AK50)</f>
        <v>5209573</v>
      </c>
      <c r="AL51" s="29">
        <f t="shared" ref="AL51" si="540">SUM(AL9:AL50)</f>
        <v>10660851</v>
      </c>
      <c r="AM51" s="29">
        <f t="shared" ref="AM51" si="541">SUM(AM9:AM50)</f>
        <v>244972</v>
      </c>
      <c r="AN51" s="29">
        <f t="shared" ref="AN51" si="542">SUM(AN9:AN50)</f>
        <v>183784</v>
      </c>
      <c r="AO51" s="29">
        <f t="shared" ref="AO51" si="543">SUM(AO9:AO50)</f>
        <v>428756</v>
      </c>
      <c r="AP51" s="29">
        <f t="shared" ref="AP51" si="544">SUM(AP9:AP50)</f>
        <v>5696250</v>
      </c>
      <c r="AQ51" s="29">
        <f t="shared" ref="AQ51" si="545">SUM(AQ9:AQ50)</f>
        <v>5393357</v>
      </c>
      <c r="AR51" s="29">
        <f t="shared" ref="AR51" si="546">SUM(AR9:AR50)</f>
        <v>11089607</v>
      </c>
      <c r="AS51" s="85">
        <f>IF(AG51=0,"",AP51/AG51*100)</f>
        <v>72.721040365682938</v>
      </c>
      <c r="AT51" s="85">
        <f>IF(AH51=0,"",AQ51/AH51*100)</f>
        <v>79.51115596084118</v>
      </c>
      <c r="AU51" s="85">
        <f>IF(AI51=0,"",AR51/AI51*100)</f>
        <v>75.865682744878001</v>
      </c>
      <c r="AV51" s="29">
        <f t="shared" ref="AV51" si="547">SUM(AV9:AV50)</f>
        <v>1124871</v>
      </c>
      <c r="AW51" s="29">
        <f t="shared" ref="AW51" si="548">SUM(AW9:AW50)</f>
        <v>1013629</v>
      </c>
      <c r="AX51" s="29">
        <f t="shared" ref="AX51" si="549">SUM(AX9:AX50)</f>
        <v>2183685</v>
      </c>
      <c r="AY51" s="29">
        <f t="shared" ref="AY51" si="550">SUM(AY9:AY50)</f>
        <v>761683</v>
      </c>
      <c r="AZ51" s="29">
        <f t="shared" ref="AZ51" si="551">SUM(AZ9:AZ50)</f>
        <v>772914</v>
      </c>
      <c r="BA51" s="29">
        <f t="shared" ref="BA51" si="552">SUM(BA9:BA50)</f>
        <v>1573927</v>
      </c>
      <c r="BB51" s="29">
        <f t="shared" ref="BB51" si="553">SUM(BB9:BB50)</f>
        <v>36351</v>
      </c>
      <c r="BC51" s="29">
        <f t="shared" ref="BC51" si="554">SUM(BC9:BC50)</f>
        <v>29153</v>
      </c>
      <c r="BD51" s="29">
        <f t="shared" ref="BD51" si="555">SUM(BD9:BD50)</f>
        <v>65504</v>
      </c>
      <c r="BE51" s="29">
        <f t="shared" ref="BE51" si="556">SUM(BE9:BE50)</f>
        <v>798034</v>
      </c>
      <c r="BF51" s="29">
        <f t="shared" ref="BF51" si="557">SUM(BF9:BF50)</f>
        <v>802067</v>
      </c>
      <c r="BG51" s="29">
        <f t="shared" ref="BG51" si="558">SUM(BG9:BG50)</f>
        <v>1639431</v>
      </c>
      <c r="BH51" s="85">
        <f>IF(AV51=0,"",BE51/AV51*100)</f>
        <v>70.944490523802287</v>
      </c>
      <c r="BI51" s="85">
        <f>IF(AW51=0,"",BF51/AW51*100)</f>
        <v>79.128260931761034</v>
      </c>
      <c r="BJ51" s="85">
        <f>IF(AX51=0,"",BG51/AX51*100)</f>
        <v>75.076350297776457</v>
      </c>
      <c r="BK51" s="29">
        <f t="shared" ref="BK51" si="559">SUM(BK9:BK50)</f>
        <v>129770</v>
      </c>
      <c r="BL51" s="29">
        <f t="shared" ref="BL51" si="560">SUM(BL9:BL50)</f>
        <v>83891</v>
      </c>
      <c r="BM51" s="29">
        <f t="shared" ref="BM51" si="561">SUM(BM9:BM50)</f>
        <v>213661</v>
      </c>
      <c r="BN51" s="29">
        <f t="shared" ref="BN51" si="562">SUM(BN9:BN50)</f>
        <v>40503</v>
      </c>
      <c r="BO51" s="29">
        <f t="shared" ref="BO51" si="563">SUM(BO9:BO50)</f>
        <v>29510</v>
      </c>
      <c r="BP51" s="29">
        <f t="shared" ref="BP51" si="564">SUM(BP9:BP50)</f>
        <v>70013</v>
      </c>
      <c r="BQ51" s="29">
        <f t="shared" ref="BQ51" si="565">SUM(BQ9:BQ50)</f>
        <v>13089</v>
      </c>
      <c r="BR51" s="29">
        <f t="shared" ref="BR51" si="566">SUM(BR9:BR50)</f>
        <v>10362</v>
      </c>
      <c r="BS51" s="29">
        <f t="shared" ref="BS51" si="567">SUM(BS9:BS50)</f>
        <v>23451</v>
      </c>
      <c r="BT51" s="29">
        <f t="shared" ref="BT51" si="568">SUM(BT9:BT50)</f>
        <v>53592</v>
      </c>
      <c r="BU51" s="29">
        <f t="shared" ref="BU51" si="569">SUM(BU9:BU50)</f>
        <v>39872</v>
      </c>
      <c r="BV51" s="29">
        <f t="shared" ref="BV51" si="570">SUM(BV9:BV50)</f>
        <v>93464</v>
      </c>
      <c r="BW51" s="85">
        <f>IF(BK51=0,"",BT51/BK51*100)</f>
        <v>41.2976805116745</v>
      </c>
      <c r="BX51" s="85">
        <f>IF(BL51=0,"",BU51/BL51*100)</f>
        <v>47.528340346401876</v>
      </c>
      <c r="BY51" s="85">
        <f>IF(BM51=0,"",BV51/BM51*100)</f>
        <v>43.744061854994591</v>
      </c>
      <c r="BZ51" s="29">
        <f t="shared" ref="BZ51" si="571">SUM(BZ9:BZ50)</f>
        <v>1254641</v>
      </c>
      <c r="CA51" s="29">
        <f t="shared" ref="CA51" si="572">SUM(CA9:CA50)</f>
        <v>1097520</v>
      </c>
      <c r="CB51" s="29">
        <f t="shared" ref="CB51" si="573">SUM(CB9:CB50)</f>
        <v>2397346</v>
      </c>
      <c r="CC51" s="29">
        <f t="shared" ref="CC51" si="574">SUM(CC9:CC50)</f>
        <v>802186</v>
      </c>
      <c r="CD51" s="29">
        <f t="shared" ref="CD51" si="575">SUM(CD9:CD50)</f>
        <v>802424</v>
      </c>
      <c r="CE51" s="29">
        <f t="shared" ref="CE51" si="576">SUM(CE9:CE50)</f>
        <v>1643940</v>
      </c>
      <c r="CF51" s="29">
        <f t="shared" ref="CF51" si="577">SUM(CF9:CF50)</f>
        <v>49440</v>
      </c>
      <c r="CG51" s="29">
        <f t="shared" ref="CG51" si="578">SUM(CG9:CG50)</f>
        <v>39515</v>
      </c>
      <c r="CH51" s="29">
        <f t="shared" ref="CH51" si="579">SUM(CH9:CH50)</f>
        <v>88955</v>
      </c>
      <c r="CI51" s="29">
        <f t="shared" ref="CI51" si="580">SUM(CI9:CI50)</f>
        <v>851626</v>
      </c>
      <c r="CJ51" s="29">
        <f t="shared" ref="CJ51" si="581">SUM(CJ9:CJ50)</f>
        <v>841939</v>
      </c>
      <c r="CK51" s="29">
        <f t="shared" ref="CK51" si="582">SUM(CK9:CK50)</f>
        <v>1732895</v>
      </c>
      <c r="CL51" s="85">
        <f>IF(BZ51=0,"",CI51/BZ51*100)</f>
        <v>67.878062330180512</v>
      </c>
      <c r="CM51" s="85">
        <f>IF(CA51=0,"",CJ51/CA51*100)</f>
        <v>76.712861724615493</v>
      </c>
      <c r="CN51" s="85">
        <f>IF(CB51=0,"",CK51/CB51*100)</f>
        <v>72.283892270869529</v>
      </c>
      <c r="CO51" s="29">
        <f t="shared" ref="CO51" si="583">SUM(CO9:CO50)</f>
        <v>399879</v>
      </c>
      <c r="CP51" s="29">
        <f t="shared" ref="CP51" si="584">SUM(CP9:CP50)</f>
        <v>372022</v>
      </c>
      <c r="CQ51" s="29">
        <f t="shared" ref="CQ51" si="585">SUM(CQ9:CQ50)</f>
        <v>820600</v>
      </c>
      <c r="CR51" s="29">
        <f t="shared" ref="CR51" si="586">SUM(CR9:CR50)</f>
        <v>282071</v>
      </c>
      <c r="CS51" s="29">
        <f t="shared" ref="CS51" si="587">SUM(CS9:CS50)</f>
        <v>278315</v>
      </c>
      <c r="CT51" s="29">
        <f t="shared" ref="CT51" si="588">SUM(CT9:CT50)</f>
        <v>600788</v>
      </c>
      <c r="CU51" s="29">
        <f t="shared" ref="CU51" si="589">SUM(CU9:CU50)</f>
        <v>14027</v>
      </c>
      <c r="CV51" s="29">
        <f t="shared" ref="CV51" si="590">SUM(CV9:CV50)</f>
        <v>13712</v>
      </c>
      <c r="CW51" s="29">
        <f t="shared" ref="CW51" si="591">SUM(CW9:CW50)</f>
        <v>27739</v>
      </c>
      <c r="CX51" s="29">
        <f t="shared" ref="CX51" si="592">SUM(CX9:CX50)</f>
        <v>296098</v>
      </c>
      <c r="CY51" s="29">
        <f t="shared" ref="CY51" si="593">SUM(CY9:CY50)</f>
        <v>292027</v>
      </c>
      <c r="CZ51" s="29">
        <f t="shared" ref="CZ51" si="594">SUM(CZ9:CZ50)</f>
        <v>628527</v>
      </c>
      <c r="DA51" s="85">
        <f t="shared" si="518"/>
        <v>74.046899187004072</v>
      </c>
      <c r="DB51" s="85">
        <f t="shared" si="518"/>
        <v>78.49723941057249</v>
      </c>
      <c r="DC51" s="85">
        <f t="shared" si="518"/>
        <v>76.593590056056541</v>
      </c>
      <c r="DD51" s="29">
        <f t="shared" ref="DD51" si="595">SUM(DD9:DD50)</f>
        <v>69269</v>
      </c>
      <c r="DE51" s="29">
        <f t="shared" ref="DE51" si="596">SUM(DE9:DE50)</f>
        <v>48460</v>
      </c>
      <c r="DF51" s="29">
        <f t="shared" ref="DF51" si="597">SUM(DF9:DF50)</f>
        <v>117729</v>
      </c>
      <c r="DG51" s="29">
        <f t="shared" ref="DG51" si="598">SUM(DG9:DG50)</f>
        <v>20848</v>
      </c>
      <c r="DH51" s="29">
        <f t="shared" ref="DH51" si="599">SUM(DH9:DH50)</f>
        <v>15469</v>
      </c>
      <c r="DI51" s="29">
        <f t="shared" ref="DI51" si="600">SUM(DI9:DI50)</f>
        <v>36317</v>
      </c>
      <c r="DJ51" s="29">
        <f t="shared" ref="DJ51" si="601">SUM(DJ9:DJ50)</f>
        <v>5451</v>
      </c>
      <c r="DK51" s="29">
        <f t="shared" ref="DK51" si="602">SUM(DK9:DK50)</f>
        <v>4391</v>
      </c>
      <c r="DL51" s="29">
        <f t="shared" ref="DL51" si="603">SUM(DL9:DL50)</f>
        <v>9842</v>
      </c>
      <c r="DM51" s="29">
        <f t="shared" ref="DM51" si="604">SUM(DM9:DM50)</f>
        <v>26299</v>
      </c>
      <c r="DN51" s="29">
        <f t="shared" ref="DN51" si="605">SUM(DN9:DN50)</f>
        <v>19860</v>
      </c>
      <c r="DO51" s="29">
        <f t="shared" ref="DO51" si="606">SUM(DO9:DO50)</f>
        <v>46159</v>
      </c>
      <c r="DP51" s="85">
        <f t="shared" si="519"/>
        <v>37.966478511310974</v>
      </c>
      <c r="DQ51" s="85">
        <f t="shared" si="519"/>
        <v>40.982253404869994</v>
      </c>
      <c r="DR51" s="85">
        <f t="shared" si="519"/>
        <v>39.20784173822932</v>
      </c>
      <c r="DS51" s="29">
        <f t="shared" ref="DS51" si="607">SUM(DS9:DS50)</f>
        <v>469148</v>
      </c>
      <c r="DT51" s="29">
        <f t="shared" ref="DT51" si="608">SUM(DT9:DT50)</f>
        <v>420482</v>
      </c>
      <c r="DU51" s="29">
        <f t="shared" ref="DU51" si="609">SUM(DU9:DU50)</f>
        <v>938329</v>
      </c>
      <c r="DV51" s="29">
        <f t="shared" ref="DV51" si="610">SUM(DV9:DV50)</f>
        <v>302919</v>
      </c>
      <c r="DW51" s="29">
        <f t="shared" ref="DW51" si="611">SUM(DW9:DW50)</f>
        <v>293784</v>
      </c>
      <c r="DX51" s="29">
        <f t="shared" ref="DX51" si="612">SUM(DX9:DX50)</f>
        <v>637105</v>
      </c>
      <c r="DY51" s="29">
        <f t="shared" ref="DY51" si="613">SUM(DY9:DY50)</f>
        <v>19478</v>
      </c>
      <c r="DZ51" s="29">
        <f t="shared" ref="DZ51" si="614">SUM(DZ9:DZ50)</f>
        <v>18103</v>
      </c>
      <c r="EA51" s="29">
        <f t="shared" ref="EA51" si="615">SUM(EA9:EA50)</f>
        <v>37581</v>
      </c>
      <c r="EB51" s="29">
        <f t="shared" ref="EB51" si="616">SUM(EB9:EB50)</f>
        <v>322397</v>
      </c>
      <c r="EC51" s="29">
        <f t="shared" ref="EC51" si="617">SUM(EC9:EC50)</f>
        <v>311887</v>
      </c>
      <c r="ED51" s="29">
        <f t="shared" ref="ED51" si="618">SUM(ED9:ED50)</f>
        <v>674686</v>
      </c>
      <c r="EE51" s="85">
        <f>IF(DS51=0,"",EB51/DS51*100)</f>
        <v>68.719679077817659</v>
      </c>
      <c r="EF51" s="85">
        <f>IF(DT51=0,"",EC51/DT51*100)</f>
        <v>74.173686388477989</v>
      </c>
      <c r="EG51" s="85">
        <f>IF(DU51=0,"",ED51/DU51*100)</f>
        <v>71.902925306582233</v>
      </c>
      <c r="EH51" s="29">
        <f t="shared" ref="EH51" si="619">SUM(EH9:EH50)</f>
        <v>5696250</v>
      </c>
      <c r="EI51" s="29">
        <f t="shared" ref="EI51" si="620">SUM(EI9:EI50)</f>
        <v>5393357</v>
      </c>
      <c r="EJ51" s="29">
        <f t="shared" ref="EJ51" si="621">SUM(EJ9:EJ50)</f>
        <v>11089607</v>
      </c>
      <c r="EK51" s="29">
        <f t="shared" ref="EK51" si="622">SUM(EK9:EK50)</f>
        <v>2459546</v>
      </c>
      <c r="EL51" s="29">
        <f t="shared" ref="EL51" si="623">SUM(EL9:EL50)</f>
        <v>2825861</v>
      </c>
      <c r="EM51" s="29">
        <f t="shared" ref="EM51" si="624">SUM(EM9:EM50)</f>
        <v>5325105</v>
      </c>
      <c r="EN51" s="85">
        <f t="shared" ref="EN51:EP51" si="625">EK51/EH51%</f>
        <v>43.178336624972573</v>
      </c>
      <c r="EO51" s="85">
        <f t="shared" si="625"/>
        <v>52.395215076621113</v>
      </c>
      <c r="EP51" s="85">
        <f t="shared" si="625"/>
        <v>48.018879298427798</v>
      </c>
      <c r="EQ51" s="29">
        <f t="shared" ref="EQ51" si="626">SUM(EQ9:EQ50)</f>
        <v>851626</v>
      </c>
      <c r="ER51" s="29">
        <f t="shared" ref="ER51" si="627">SUM(ER9:ER50)</f>
        <v>841939</v>
      </c>
      <c r="ES51" s="29">
        <f t="shared" ref="ES51" si="628">SUM(ES9:ES50)</f>
        <v>1732895</v>
      </c>
      <c r="ET51" s="29">
        <f t="shared" ref="ET51" si="629">SUM(ET9:ET50)</f>
        <v>312448</v>
      </c>
      <c r="EU51" s="29">
        <f t="shared" ref="EU51" si="630">SUM(EU9:EU50)</f>
        <v>363260</v>
      </c>
      <c r="EV51" s="29">
        <f t="shared" ref="EV51" si="631">SUM(EV9:EV50)</f>
        <v>678345</v>
      </c>
      <c r="EW51" s="85">
        <f t="shared" ref="EW51" si="632">ET51/EQ51%</f>
        <v>36.688405473764305</v>
      </c>
      <c r="EX51" s="85">
        <f t="shared" ref="EX51" si="633">EU51/ER51%</f>
        <v>43.145643568001958</v>
      </c>
      <c r="EY51" s="85">
        <f t="shared" ref="EY51" si="634">EV51/ES51%</f>
        <v>39.145187677268382</v>
      </c>
      <c r="EZ51" s="29">
        <f t="shared" ref="EZ51" si="635">SUM(EZ9:EZ50)</f>
        <v>322397</v>
      </c>
      <c r="FA51" s="29">
        <f t="shared" ref="FA51" si="636">SUM(FA9:FA50)</f>
        <v>311887</v>
      </c>
      <c r="FB51" s="29">
        <f t="shared" ref="FB51" si="637">SUM(FB9:FB50)</f>
        <v>674686</v>
      </c>
      <c r="FC51" s="29">
        <f t="shared" ref="FC51" si="638">SUM(FC9:FC50)</f>
        <v>97988</v>
      </c>
      <c r="FD51" s="29">
        <f t="shared" ref="FD51" si="639">SUM(FD9:FD50)</f>
        <v>105762</v>
      </c>
      <c r="FE51" s="29">
        <f t="shared" ref="FE51" si="640">SUM(FE9:FE50)</f>
        <v>207789</v>
      </c>
      <c r="FF51" s="85">
        <f t="shared" ref="FF51" si="641">FC51/EZ51%</f>
        <v>30.393583066839955</v>
      </c>
      <c r="FG51" s="85">
        <f t="shared" ref="FG51" si="642">FD51/FA51%</f>
        <v>33.910358559350023</v>
      </c>
      <c r="FH51" s="85">
        <f t="shared" ref="FH51" si="643">FE51/FB51%</f>
        <v>30.797882274124557</v>
      </c>
      <c r="FI51" s="132"/>
      <c r="FJ51" s="23"/>
      <c r="FK51" s="23"/>
      <c r="FL51" s="23"/>
      <c r="FM51" s="23"/>
      <c r="FN51" s="23"/>
      <c r="FO51" s="23"/>
      <c r="FP51" s="132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  <c r="BAU51" s="23"/>
      <c r="BAV51" s="23"/>
      <c r="BAW51" s="23"/>
      <c r="BAX51" s="23"/>
      <c r="BAY51" s="23"/>
      <c r="BAZ51" s="23"/>
      <c r="BBA51" s="23"/>
      <c r="BBB51" s="23"/>
      <c r="BBC51" s="23"/>
      <c r="BBD51" s="23"/>
      <c r="BBE51" s="23"/>
      <c r="BBF51" s="23"/>
      <c r="BBG51" s="23"/>
      <c r="BBH51" s="23"/>
      <c r="BBI51" s="23"/>
      <c r="BBJ51" s="23"/>
      <c r="BBK51" s="23"/>
      <c r="BBL51" s="23"/>
      <c r="BBM51" s="23"/>
      <c r="BBN51" s="23"/>
      <c r="BBO51" s="23"/>
      <c r="BBP51" s="23"/>
      <c r="BBQ51" s="23"/>
      <c r="BBR51" s="23"/>
      <c r="BBS51" s="23"/>
      <c r="BBT51" s="23"/>
      <c r="BBU51" s="23"/>
      <c r="BBV51" s="23"/>
      <c r="BBW51" s="23"/>
      <c r="BBX51" s="23"/>
      <c r="BBY51" s="23"/>
      <c r="BBZ51" s="23"/>
      <c r="BCA51" s="23"/>
      <c r="BCB51" s="23"/>
      <c r="BCC51" s="23"/>
      <c r="BCD51" s="23"/>
      <c r="BCE51" s="23"/>
      <c r="BCF51" s="23"/>
      <c r="BCG51" s="23"/>
      <c r="BCH51" s="23"/>
      <c r="BCI51" s="23"/>
      <c r="BCJ51" s="23"/>
      <c r="BCK51" s="23"/>
      <c r="BCL51" s="23"/>
      <c r="BCM51" s="23"/>
      <c r="BCN51" s="23"/>
      <c r="BCO51" s="23"/>
      <c r="BCP51" s="23"/>
      <c r="BCQ51" s="23"/>
      <c r="BCR51" s="23"/>
      <c r="BCS51" s="23"/>
      <c r="BCT51" s="23"/>
      <c r="BCU51" s="23"/>
      <c r="BCV51" s="23"/>
      <c r="BCW51" s="23"/>
      <c r="BCX51" s="23"/>
      <c r="BCY51" s="23"/>
      <c r="BCZ51" s="23"/>
      <c r="BDA51" s="23"/>
      <c r="BDB51" s="23"/>
      <c r="BDC51" s="23"/>
      <c r="BDD51" s="23"/>
      <c r="BDE51" s="23"/>
      <c r="BDF51" s="23"/>
      <c r="BDG51" s="23"/>
      <c r="BDH51" s="23"/>
      <c r="BDI51" s="23"/>
      <c r="BDJ51" s="23"/>
      <c r="BDK51" s="23"/>
      <c r="BDL51" s="23"/>
      <c r="BDM51" s="23"/>
      <c r="BDN51" s="23"/>
      <c r="BDO51" s="23"/>
      <c r="BDP51" s="23"/>
      <c r="BDQ51" s="23"/>
      <c r="BDR51" s="23"/>
      <c r="BDS51" s="23"/>
      <c r="BDT51" s="23"/>
      <c r="BDU51" s="23"/>
      <c r="BDV51" s="23"/>
      <c r="BDW51" s="23"/>
      <c r="BDX51" s="23"/>
      <c r="BDY51" s="23"/>
      <c r="BDZ51" s="23"/>
      <c r="BEA51" s="23"/>
      <c r="BEB51" s="23"/>
      <c r="BEC51" s="23"/>
      <c r="BED51" s="23"/>
      <c r="BEE51" s="23"/>
      <c r="BEF51" s="23"/>
      <c r="BEG51" s="23"/>
      <c r="BEH51" s="23"/>
      <c r="BEI51" s="23"/>
      <c r="BEJ51" s="23"/>
      <c r="BEK51" s="23"/>
      <c r="BEL51" s="23"/>
      <c r="BEM51" s="23"/>
      <c r="BEN51" s="23"/>
      <c r="BEO51" s="23"/>
      <c r="BEP51" s="23"/>
      <c r="BEQ51" s="23"/>
      <c r="BER51" s="23"/>
      <c r="BES51" s="23"/>
      <c r="BET51" s="23"/>
      <c r="BEU51" s="23"/>
      <c r="BEV51" s="23"/>
      <c r="BEW51" s="23"/>
      <c r="BEX51" s="23"/>
      <c r="BEY51" s="23"/>
      <c r="BEZ51" s="23"/>
      <c r="BFA51" s="23"/>
      <c r="BFB51" s="23"/>
      <c r="BFC51" s="23"/>
      <c r="BFD51" s="23"/>
      <c r="BFE51" s="23"/>
      <c r="BFF51" s="23"/>
      <c r="BFG51" s="23"/>
      <c r="BFH51" s="23"/>
      <c r="BFI51" s="23"/>
      <c r="BFJ51" s="23"/>
      <c r="BFK51" s="23"/>
      <c r="BFL51" s="23"/>
      <c r="BFM51" s="23"/>
      <c r="BFN51" s="23"/>
      <c r="BFO51" s="23"/>
      <c r="BFP51" s="23"/>
      <c r="BFQ51" s="23"/>
      <c r="BFR51" s="23"/>
      <c r="BFS51" s="23"/>
      <c r="BFT51" s="23"/>
      <c r="BFU51" s="23"/>
      <c r="BFV51" s="23"/>
      <c r="BFW51" s="23"/>
      <c r="BFX51" s="23"/>
      <c r="BFY51" s="23"/>
      <c r="BFZ51" s="23"/>
      <c r="BGA51" s="23"/>
      <c r="BGB51" s="23"/>
      <c r="BGC51" s="23"/>
      <c r="BGD51" s="23"/>
      <c r="BGE51" s="23"/>
      <c r="BGF51" s="23"/>
      <c r="BGG51" s="23"/>
      <c r="BGH51" s="23"/>
      <c r="BGI51" s="23"/>
      <c r="BGJ51" s="23"/>
      <c r="BGK51" s="23"/>
      <c r="BGL51" s="23"/>
      <c r="BGM51" s="23"/>
      <c r="BGN51" s="23"/>
      <c r="BGO51" s="23"/>
      <c r="BGP51" s="23"/>
      <c r="BGQ51" s="23"/>
      <c r="BGR51" s="23"/>
      <c r="BGS51" s="23"/>
      <c r="BGT51" s="23"/>
      <c r="BGU51" s="23"/>
      <c r="BGV51" s="23"/>
      <c r="BGW51" s="23"/>
      <c r="BGX51" s="23"/>
      <c r="BGY51" s="23"/>
      <c r="BGZ51" s="23"/>
      <c r="BHA51" s="23"/>
      <c r="BHB51" s="23"/>
      <c r="BHC51" s="23"/>
      <c r="BHD51" s="23"/>
      <c r="BHE51" s="23"/>
      <c r="BHF51" s="23"/>
      <c r="BHG51" s="23"/>
      <c r="BHH51" s="23"/>
      <c r="BHI51" s="23"/>
      <c r="BHJ51" s="23"/>
      <c r="BHK51" s="23"/>
      <c r="BHL51" s="23"/>
      <c r="BHM51" s="23"/>
      <c r="BHN51" s="23"/>
      <c r="BHO51" s="23"/>
      <c r="BHP51" s="23"/>
      <c r="BHQ51" s="23"/>
      <c r="BHR51" s="23"/>
      <c r="BHS51" s="23"/>
      <c r="BHT51" s="23"/>
      <c r="BHU51" s="23"/>
      <c r="BHV51" s="23"/>
      <c r="BHW51" s="23"/>
      <c r="BHX51" s="23"/>
      <c r="BHY51" s="23"/>
      <c r="BHZ51" s="23"/>
      <c r="BIA51" s="23"/>
      <c r="BIB51" s="23"/>
      <c r="BIC51" s="23"/>
      <c r="BID51" s="23"/>
      <c r="BIE51" s="23"/>
      <c r="BIF51" s="23"/>
      <c r="BIG51" s="23"/>
      <c r="BIH51" s="23"/>
      <c r="BII51" s="23"/>
      <c r="BIJ51" s="23"/>
      <c r="BIK51" s="23"/>
      <c r="BIL51" s="23"/>
      <c r="BIM51" s="23"/>
      <c r="BIN51" s="23"/>
      <c r="BIO51" s="23"/>
      <c r="BIP51" s="23"/>
      <c r="BIQ51" s="23"/>
      <c r="BIR51" s="23"/>
      <c r="BIS51" s="23"/>
      <c r="BIT51" s="23"/>
      <c r="BIU51" s="23"/>
      <c r="BIV51" s="23"/>
      <c r="BIW51" s="23"/>
      <c r="BIX51" s="23"/>
      <c r="BIY51" s="23"/>
      <c r="BIZ51" s="23"/>
      <c r="BJA51" s="23"/>
      <c r="BJB51" s="23"/>
      <c r="BJC51" s="23"/>
      <c r="BJD51" s="23"/>
      <c r="BJE51" s="23"/>
      <c r="BJF51" s="23"/>
      <c r="BJG51" s="23"/>
      <c r="BJH51" s="23"/>
      <c r="BJI51" s="23"/>
      <c r="BJJ51" s="23"/>
      <c r="BJK51" s="23"/>
      <c r="BJL51" s="23"/>
      <c r="BJM51" s="23"/>
      <c r="BJN51" s="23"/>
      <c r="BJO51" s="23"/>
      <c r="BJP51" s="23"/>
      <c r="BJQ51" s="23"/>
      <c r="BJR51" s="23"/>
      <c r="BJS51" s="23"/>
      <c r="BJT51" s="23"/>
      <c r="BJU51" s="23"/>
      <c r="BJV51" s="23"/>
      <c r="BJW51" s="23"/>
      <c r="BJX51" s="23"/>
      <c r="BJY51" s="23"/>
      <c r="BJZ51" s="23"/>
      <c r="BKA51" s="23"/>
      <c r="BKB51" s="23"/>
      <c r="BKC51" s="23"/>
      <c r="BKD51" s="23"/>
      <c r="BKE51" s="23"/>
      <c r="BKF51" s="23"/>
      <c r="BKG51" s="23"/>
      <c r="BKH51" s="23"/>
      <c r="BKI51" s="23"/>
      <c r="BKJ51" s="23"/>
      <c r="BKK51" s="23"/>
      <c r="BKL51" s="23"/>
      <c r="BKM51" s="23"/>
      <c r="BKN51" s="23"/>
      <c r="BKO51" s="23"/>
      <c r="BKP51" s="23"/>
      <c r="BKQ51" s="23"/>
      <c r="BKR51" s="23"/>
      <c r="BKS51" s="23"/>
      <c r="BKT51" s="23"/>
      <c r="BKU51" s="23"/>
      <c r="BKV51" s="23"/>
      <c r="BKW51" s="23"/>
      <c r="BKX51" s="23"/>
      <c r="BKY51" s="23"/>
      <c r="BKZ51" s="23"/>
      <c r="BLA51" s="23"/>
      <c r="BLB51" s="23"/>
      <c r="BLC51" s="23"/>
      <c r="BLD51" s="23"/>
      <c r="BLE51" s="23"/>
      <c r="BLF51" s="23"/>
      <c r="BLG51" s="23"/>
      <c r="BLH51" s="23"/>
      <c r="BLI51" s="23"/>
      <c r="BLJ51" s="23"/>
      <c r="BLK51" s="23"/>
      <c r="BLL51" s="23"/>
      <c r="BLM51" s="23"/>
      <c r="BLN51" s="23"/>
      <c r="BLO51" s="23"/>
      <c r="BLP51" s="23"/>
      <c r="BLQ51" s="23"/>
      <c r="BLR51" s="23"/>
      <c r="BLS51" s="23"/>
      <c r="BLT51" s="23"/>
      <c r="BLU51" s="23"/>
      <c r="BLV51" s="23"/>
      <c r="BLW51" s="23"/>
      <c r="BLX51" s="23"/>
      <c r="BLY51" s="23"/>
      <c r="BLZ51" s="23"/>
      <c r="BMA51" s="23"/>
      <c r="BMB51" s="23"/>
      <c r="BMC51" s="23"/>
      <c r="BMD51" s="23"/>
      <c r="BME51" s="23"/>
      <c r="BMF51" s="23"/>
      <c r="BMG51" s="23"/>
      <c r="BMH51" s="23"/>
      <c r="BMI51" s="23"/>
      <c r="BMJ51" s="23"/>
      <c r="BMK51" s="23"/>
      <c r="BML51" s="23"/>
      <c r="BMM51" s="23"/>
      <c r="BMN51" s="23"/>
      <c r="BMO51" s="23"/>
      <c r="BMP51" s="23"/>
      <c r="BMQ51" s="23"/>
      <c r="BMR51" s="23"/>
      <c r="BMS51" s="23"/>
      <c r="BMT51" s="23"/>
      <c r="BMU51" s="23"/>
      <c r="BMV51" s="23"/>
      <c r="BMW51" s="23"/>
      <c r="BMX51" s="23"/>
      <c r="BMY51" s="23"/>
      <c r="BMZ51" s="23"/>
      <c r="BNA51" s="23"/>
      <c r="BNB51" s="23"/>
      <c r="BNC51" s="23"/>
      <c r="BND51" s="23"/>
      <c r="BNE51" s="23"/>
      <c r="BNF51" s="23"/>
      <c r="BNG51" s="23"/>
      <c r="BNH51" s="23"/>
      <c r="BNI51" s="23"/>
      <c r="BNJ51" s="23"/>
      <c r="BNK51" s="23"/>
      <c r="BNL51" s="23"/>
      <c r="BNM51" s="23"/>
      <c r="BNN51" s="23"/>
      <c r="BNO51" s="23"/>
      <c r="BNP51" s="23"/>
      <c r="BNQ51" s="23"/>
      <c r="BNR51" s="23"/>
      <c r="BNS51" s="23"/>
      <c r="BNT51" s="23"/>
      <c r="BNU51" s="23"/>
      <c r="BNV51" s="23"/>
      <c r="BNW51" s="23"/>
      <c r="BNX51" s="23"/>
      <c r="BNY51" s="23"/>
      <c r="BNZ51" s="23"/>
      <c r="BOA51" s="23"/>
      <c r="BOB51" s="23"/>
      <c r="BOC51" s="23"/>
      <c r="BOD51" s="23"/>
      <c r="BOE51" s="23"/>
      <c r="BOF51" s="23"/>
      <c r="BOG51" s="23"/>
      <c r="BOH51" s="23"/>
      <c r="BOI51" s="23"/>
      <c r="BOJ51" s="23"/>
      <c r="BOK51" s="23"/>
      <c r="BOL51" s="23"/>
      <c r="BOM51" s="23"/>
      <c r="BON51" s="23"/>
      <c r="BOO51" s="23"/>
      <c r="BOP51" s="23"/>
      <c r="BOQ51" s="23"/>
      <c r="BOR51" s="23"/>
      <c r="BOS51" s="23"/>
      <c r="BOT51" s="23"/>
      <c r="BOU51" s="23"/>
      <c r="BOV51" s="23"/>
      <c r="BOW51" s="23"/>
      <c r="BOX51" s="23"/>
      <c r="BOY51" s="23"/>
      <c r="BOZ51" s="23"/>
      <c r="BPA51" s="23"/>
      <c r="BPB51" s="23"/>
      <c r="BPC51" s="23"/>
      <c r="BPD51" s="23"/>
      <c r="BPE51" s="23"/>
      <c r="BPF51" s="23"/>
      <c r="BPG51" s="23"/>
      <c r="BPH51" s="23"/>
      <c r="BPI51" s="23"/>
      <c r="BPJ51" s="23"/>
      <c r="BPK51" s="23"/>
      <c r="BPL51" s="23"/>
      <c r="BPM51" s="23"/>
      <c r="BPN51" s="23"/>
      <c r="BPO51" s="23"/>
      <c r="BPP51" s="23"/>
      <c r="BPQ51" s="23"/>
      <c r="BPR51" s="23"/>
      <c r="BPS51" s="23"/>
      <c r="BPT51" s="23"/>
      <c r="BPU51" s="23"/>
      <c r="BPV51" s="23"/>
      <c r="BPW51" s="23"/>
      <c r="BPX51" s="23"/>
      <c r="BPY51" s="23"/>
      <c r="BPZ51" s="23"/>
      <c r="BQA51" s="23"/>
      <c r="BQB51" s="23"/>
      <c r="BQC51" s="23"/>
      <c r="BQD51" s="23"/>
      <c r="BQE51" s="23"/>
      <c r="BQF51" s="23"/>
      <c r="BQG51" s="23"/>
      <c r="BQH51" s="23"/>
      <c r="BQI51" s="23"/>
      <c r="BQJ51" s="23"/>
      <c r="BQK51" s="23"/>
      <c r="BQL51" s="23"/>
      <c r="BQM51" s="23"/>
      <c r="BQN51" s="23"/>
      <c r="BQO51" s="23"/>
      <c r="BQP51" s="23"/>
      <c r="BQQ51" s="23"/>
      <c r="BQR51" s="23"/>
      <c r="BQS51" s="23"/>
      <c r="BQT51" s="23"/>
      <c r="BQU51" s="23"/>
      <c r="BQV51" s="23"/>
      <c r="BQW51" s="23"/>
      <c r="BQX51" s="23"/>
      <c r="BQY51" s="23"/>
      <c r="BQZ51" s="23"/>
      <c r="BRA51" s="23"/>
      <c r="BRB51" s="23"/>
      <c r="BRC51" s="23"/>
      <c r="BRD51" s="23"/>
      <c r="BRE51" s="23"/>
      <c r="BRF51" s="23"/>
      <c r="BRG51" s="23"/>
      <c r="BRH51" s="23"/>
      <c r="BRI51" s="23"/>
      <c r="BRJ51" s="23"/>
      <c r="BRK51" s="23"/>
      <c r="BRL51" s="23"/>
      <c r="BRM51" s="23"/>
      <c r="BRN51" s="23"/>
      <c r="BRO51" s="23"/>
      <c r="BRP51" s="23"/>
      <c r="BRQ51" s="23"/>
      <c r="BRR51" s="23"/>
      <c r="BRS51" s="23"/>
      <c r="BRT51" s="23"/>
      <c r="BRU51" s="23"/>
      <c r="BRV51" s="23"/>
      <c r="BRW51" s="23"/>
      <c r="BRX51" s="23"/>
      <c r="BRY51" s="23"/>
      <c r="BRZ51" s="23"/>
      <c r="BSA51" s="23"/>
      <c r="BSB51" s="23"/>
      <c r="BSC51" s="23"/>
      <c r="BSD51" s="23"/>
      <c r="BSE51" s="23"/>
      <c r="BSF51" s="23"/>
      <c r="BSG51" s="23"/>
      <c r="BSH51" s="23"/>
      <c r="BSI51" s="23"/>
      <c r="BSJ51" s="23"/>
      <c r="BSK51" s="23"/>
      <c r="BSL51" s="23"/>
      <c r="BSM51" s="23"/>
      <c r="BSN51" s="23"/>
      <c r="BSO51" s="23"/>
      <c r="BSP51" s="23"/>
      <c r="BSQ51" s="23"/>
      <c r="BSR51" s="23"/>
      <c r="BSS51" s="23"/>
      <c r="BST51" s="23"/>
      <c r="BSU51" s="23"/>
      <c r="BSV51" s="23"/>
      <c r="BSW51" s="23"/>
      <c r="BSX51" s="23"/>
      <c r="BSY51" s="23"/>
      <c r="BSZ51" s="23"/>
      <c r="BTA51" s="23"/>
      <c r="BTB51" s="23"/>
      <c r="BTC51" s="23"/>
      <c r="BTD51" s="23"/>
      <c r="BTE51" s="23"/>
      <c r="BTF51" s="23"/>
      <c r="BTG51" s="23"/>
      <c r="BTH51" s="23"/>
      <c r="BTI51" s="23"/>
      <c r="BTJ51" s="23"/>
      <c r="BTK51" s="23"/>
      <c r="BTL51" s="23"/>
      <c r="BTM51" s="23"/>
      <c r="BTN51" s="23"/>
      <c r="BTO51" s="23"/>
      <c r="BTP51" s="23"/>
      <c r="BTQ51" s="23"/>
      <c r="BTR51" s="23"/>
      <c r="BTS51" s="23"/>
      <c r="BTT51" s="23"/>
      <c r="BTU51" s="23"/>
      <c r="BTV51" s="23"/>
      <c r="BTW51" s="23"/>
      <c r="BTX51" s="23"/>
      <c r="BTY51" s="23"/>
      <c r="BTZ51" s="23"/>
      <c r="BUA51" s="23"/>
      <c r="BUB51" s="23"/>
      <c r="BUC51" s="23"/>
      <c r="BUD51" s="23"/>
      <c r="BUE51" s="23"/>
      <c r="BUF51" s="23"/>
      <c r="BUG51" s="23"/>
      <c r="BUH51" s="23"/>
      <c r="BUI51" s="23"/>
      <c r="BUJ51" s="23"/>
      <c r="BUK51" s="23"/>
      <c r="BUL51" s="23"/>
      <c r="BUM51" s="23"/>
      <c r="BUN51" s="23"/>
      <c r="BUO51" s="23"/>
      <c r="BUP51" s="23"/>
      <c r="BUQ51" s="23"/>
      <c r="BUR51" s="23"/>
      <c r="BUS51" s="23"/>
      <c r="BUT51" s="23"/>
      <c r="BUU51" s="23"/>
      <c r="BUV51" s="23"/>
      <c r="BUW51" s="23"/>
      <c r="BUX51" s="23"/>
      <c r="BUY51" s="23"/>
      <c r="BUZ51" s="23"/>
      <c r="BVA51" s="23"/>
      <c r="BVB51" s="23"/>
      <c r="BVC51" s="23"/>
      <c r="BVD51" s="23"/>
      <c r="BVE51" s="23"/>
      <c r="BVF51" s="23"/>
      <c r="BVG51" s="23"/>
      <c r="BVH51" s="23"/>
      <c r="BVI51" s="23"/>
      <c r="BVJ51" s="23"/>
      <c r="BVK51" s="23"/>
      <c r="BVL51" s="23"/>
      <c r="BVM51" s="23"/>
      <c r="BVN51" s="23"/>
      <c r="BVO51" s="23"/>
      <c r="BVP51" s="23"/>
      <c r="BVQ51" s="23"/>
      <c r="BVR51" s="23"/>
      <c r="BVS51" s="23"/>
      <c r="BVT51" s="23"/>
      <c r="BVU51" s="23"/>
      <c r="BVV51" s="23"/>
      <c r="BVW51" s="23"/>
      <c r="BVX51" s="23"/>
      <c r="BVY51" s="23"/>
      <c r="BVZ51" s="23"/>
      <c r="BWA51" s="23"/>
      <c r="BWB51" s="23"/>
      <c r="BWC51" s="23"/>
      <c r="BWD51" s="23"/>
      <c r="BWE51" s="23"/>
      <c r="BWF51" s="23"/>
      <c r="BWG51" s="23"/>
      <c r="BWH51" s="23"/>
      <c r="BWI51" s="23"/>
      <c r="BWJ51" s="23"/>
      <c r="BWK51" s="23"/>
      <c r="BWL51" s="23"/>
      <c r="BWM51" s="23"/>
      <c r="BWN51" s="23"/>
      <c r="BWO51" s="23"/>
      <c r="BWP51" s="23"/>
      <c r="BWQ51" s="23"/>
      <c r="BWR51" s="23"/>
      <c r="BWS51" s="23"/>
      <c r="BWT51" s="23"/>
      <c r="BWU51" s="23"/>
      <c r="BWV51" s="23"/>
      <c r="BWW51" s="23"/>
      <c r="BWX51" s="23"/>
      <c r="BWY51" s="23"/>
      <c r="BWZ51" s="23"/>
      <c r="BXA51" s="23"/>
      <c r="BXB51" s="23"/>
      <c r="BXC51" s="23"/>
      <c r="BXD51" s="23"/>
      <c r="BXE51" s="23"/>
      <c r="BXF51" s="23"/>
      <c r="BXG51" s="23"/>
      <c r="BXH51" s="23"/>
      <c r="BXI51" s="23"/>
      <c r="BXJ51" s="23"/>
      <c r="BXK51" s="23"/>
      <c r="BXL51" s="23"/>
      <c r="BXM51" s="23"/>
      <c r="BXN51" s="23"/>
      <c r="BXO51" s="23"/>
      <c r="BXP51" s="23"/>
      <c r="BXQ51" s="23"/>
      <c r="BXR51" s="23"/>
      <c r="BXS51" s="23"/>
      <c r="BXT51" s="23"/>
      <c r="BXU51" s="23"/>
      <c r="BXV51" s="23"/>
      <c r="BXW51" s="23"/>
      <c r="BXX51" s="23"/>
      <c r="BXY51" s="23"/>
      <c r="BXZ51" s="23"/>
      <c r="BYA51" s="23"/>
      <c r="BYB51" s="23"/>
      <c r="BYC51" s="23"/>
      <c r="BYD51" s="23"/>
      <c r="BYE51" s="23"/>
      <c r="BYF51" s="23"/>
      <c r="BYG51" s="23"/>
      <c r="BYH51" s="23"/>
      <c r="BYI51" s="23"/>
      <c r="BYJ51" s="23"/>
      <c r="BYK51" s="23"/>
      <c r="BYL51" s="23"/>
      <c r="BYM51" s="23"/>
      <c r="BYN51" s="23"/>
      <c r="BYO51" s="23"/>
      <c r="BYP51" s="23"/>
      <c r="BYQ51" s="23"/>
      <c r="BYR51" s="23"/>
      <c r="BYS51" s="23"/>
      <c r="BYT51" s="23"/>
      <c r="BYU51" s="23"/>
      <c r="BYV51" s="23"/>
      <c r="BYW51" s="23"/>
      <c r="BYX51" s="23"/>
      <c r="BYY51" s="23"/>
      <c r="BYZ51" s="23"/>
      <c r="BZA51" s="23"/>
      <c r="BZB51" s="23"/>
      <c r="BZC51" s="23"/>
      <c r="BZD51" s="23"/>
      <c r="BZE51" s="23"/>
      <c r="BZF51" s="23"/>
      <c r="BZG51" s="23"/>
      <c r="BZH51" s="23"/>
      <c r="BZI51" s="23"/>
      <c r="BZJ51" s="23"/>
      <c r="BZK51" s="23"/>
      <c r="BZL51" s="23"/>
      <c r="BZM51" s="23"/>
      <c r="BZN51" s="23"/>
      <c r="BZO51" s="23"/>
      <c r="BZP51" s="23"/>
      <c r="BZQ51" s="23"/>
      <c r="BZR51" s="23"/>
      <c r="BZS51" s="23"/>
      <c r="BZT51" s="23"/>
      <c r="BZU51" s="23"/>
      <c r="BZV51" s="23"/>
      <c r="BZW51" s="23"/>
      <c r="BZX51" s="23"/>
      <c r="BZY51" s="23"/>
      <c r="BZZ51" s="23"/>
      <c r="CAA51" s="23"/>
      <c r="CAB51" s="23"/>
      <c r="CAC51" s="23"/>
      <c r="CAD51" s="23"/>
      <c r="CAE51" s="23"/>
      <c r="CAF51" s="23"/>
      <c r="CAG51" s="23"/>
      <c r="CAH51" s="23"/>
      <c r="CAI51" s="23"/>
      <c r="CAJ51" s="23"/>
      <c r="CAK51" s="23"/>
      <c r="CAL51" s="23"/>
      <c r="CAM51" s="23"/>
      <c r="CAN51" s="23"/>
      <c r="CAO51" s="23"/>
      <c r="CAP51" s="23"/>
      <c r="CAQ51" s="23"/>
      <c r="CAR51" s="23"/>
      <c r="CAS51" s="23"/>
      <c r="CAT51" s="23"/>
      <c r="CAU51" s="23"/>
      <c r="CAV51" s="23"/>
      <c r="CAW51" s="23"/>
      <c r="CAX51" s="23"/>
      <c r="CAY51" s="23"/>
      <c r="CAZ51" s="23"/>
      <c r="CBA51" s="23"/>
      <c r="CBB51" s="23"/>
      <c r="CBC51" s="23"/>
      <c r="CBD51" s="23"/>
      <c r="CBE51" s="23"/>
      <c r="CBF51" s="23"/>
      <c r="CBG51" s="23"/>
      <c r="CBH51" s="23"/>
      <c r="CBI51" s="23"/>
      <c r="CBJ51" s="23"/>
      <c r="CBK51" s="23"/>
      <c r="CBL51" s="23"/>
      <c r="CBM51" s="23"/>
      <c r="CBN51" s="23"/>
      <c r="CBO51" s="23"/>
      <c r="CBP51" s="23"/>
      <c r="CBQ51" s="23"/>
      <c r="CBR51" s="23"/>
      <c r="CBS51" s="23"/>
      <c r="CBT51" s="23"/>
      <c r="CBU51" s="23"/>
      <c r="CBV51" s="23"/>
      <c r="CBW51" s="23"/>
      <c r="CBX51" s="23"/>
      <c r="CBY51" s="23"/>
      <c r="CBZ51" s="23"/>
      <c r="CCA51" s="23"/>
      <c r="CCB51" s="23"/>
      <c r="CCC51" s="23"/>
      <c r="CCD51" s="23"/>
      <c r="CCE51" s="23"/>
      <c r="CCF51" s="23"/>
      <c r="CCG51" s="23"/>
      <c r="CCH51" s="23"/>
      <c r="CCI51" s="23"/>
      <c r="CCJ51" s="23"/>
      <c r="CCK51" s="23"/>
      <c r="CCL51" s="23"/>
      <c r="CCM51" s="23"/>
      <c r="CCN51" s="23"/>
      <c r="CCO51" s="23"/>
      <c r="CCP51" s="23"/>
      <c r="CCQ51" s="23"/>
      <c r="CCR51" s="23"/>
      <c r="CCS51" s="23"/>
      <c r="CCT51" s="23"/>
      <c r="CCU51" s="23"/>
      <c r="CCV51" s="23"/>
      <c r="CCW51" s="23"/>
      <c r="CCX51" s="23"/>
      <c r="CCY51" s="23"/>
      <c r="CCZ51" s="23"/>
      <c r="CDA51" s="23"/>
      <c r="CDB51" s="23"/>
      <c r="CDC51" s="23"/>
      <c r="CDD51" s="23"/>
      <c r="CDE51" s="23"/>
      <c r="CDF51" s="23"/>
      <c r="CDG51" s="23"/>
      <c r="CDH51" s="23"/>
      <c r="CDI51" s="23"/>
      <c r="CDJ51" s="23"/>
      <c r="CDK51" s="23"/>
      <c r="CDL51" s="23"/>
      <c r="CDM51" s="23"/>
      <c r="CDN51" s="23"/>
      <c r="CDO51" s="23"/>
      <c r="CDP51" s="23"/>
      <c r="CDQ51" s="23"/>
      <c r="CDR51" s="23"/>
      <c r="CDS51" s="23"/>
      <c r="CDT51" s="23"/>
      <c r="CDU51" s="23"/>
      <c r="CDV51" s="23"/>
      <c r="CDW51" s="23"/>
      <c r="CDX51" s="23"/>
      <c r="CDY51" s="23"/>
      <c r="CDZ51" s="23"/>
      <c r="CEA51" s="23"/>
      <c r="CEB51" s="23"/>
      <c r="CEC51" s="23"/>
      <c r="CED51" s="23"/>
      <c r="CEE51" s="23"/>
      <c r="CEF51" s="23"/>
      <c r="CEG51" s="23"/>
      <c r="CEH51" s="23"/>
      <c r="CEI51" s="23"/>
      <c r="CEJ51" s="23"/>
      <c r="CEK51" s="23"/>
      <c r="CEL51" s="23"/>
      <c r="CEM51" s="23"/>
      <c r="CEN51" s="23"/>
      <c r="CEO51" s="23"/>
      <c r="CEP51" s="23"/>
      <c r="CEQ51" s="23"/>
      <c r="CER51" s="23"/>
      <c r="CES51" s="23"/>
      <c r="CET51" s="23"/>
      <c r="CEU51" s="23"/>
      <c r="CEV51" s="23"/>
      <c r="CEW51" s="23"/>
      <c r="CEX51" s="23"/>
      <c r="CEY51" s="23"/>
      <c r="CEZ51" s="23"/>
      <c r="CFA51" s="23"/>
      <c r="CFB51" s="23"/>
      <c r="CFC51" s="23"/>
      <c r="CFD51" s="23"/>
      <c r="CFE51" s="23"/>
      <c r="CFF51" s="23"/>
      <c r="CFG51" s="23"/>
      <c r="CFH51" s="23"/>
      <c r="CFI51" s="23"/>
      <c r="CFJ51" s="23"/>
      <c r="CFK51" s="23"/>
      <c r="CFL51" s="23"/>
      <c r="CFM51" s="23"/>
      <c r="CFN51" s="23"/>
      <c r="CFO51" s="23"/>
      <c r="CFP51" s="23"/>
      <c r="CFQ51" s="23"/>
      <c r="CFR51" s="23"/>
      <c r="CFS51" s="23"/>
      <c r="CFT51" s="23"/>
      <c r="CFU51" s="23"/>
      <c r="CFV51" s="23"/>
      <c r="CFW51" s="23"/>
      <c r="CFX51" s="23"/>
      <c r="CFY51" s="23"/>
      <c r="CFZ51" s="23"/>
      <c r="CGA51" s="23"/>
      <c r="CGB51" s="23"/>
      <c r="CGC51" s="23"/>
      <c r="CGD51" s="23"/>
      <c r="CGE51" s="23"/>
      <c r="CGF51" s="23"/>
      <c r="CGG51" s="23"/>
      <c r="CGH51" s="23"/>
      <c r="CGI51" s="23"/>
      <c r="CGJ51" s="23"/>
      <c r="CGK51" s="23"/>
      <c r="CGL51" s="23"/>
      <c r="CGM51" s="23"/>
      <c r="CGN51" s="23"/>
      <c r="CGO51" s="23"/>
      <c r="CGP51" s="23"/>
      <c r="CGQ51" s="23"/>
      <c r="CGR51" s="23"/>
      <c r="CGS51" s="23"/>
      <c r="CGT51" s="23"/>
      <c r="CGU51" s="23"/>
      <c r="CGV51" s="23"/>
      <c r="CGW51" s="23"/>
      <c r="CGX51" s="23"/>
      <c r="CGY51" s="23"/>
      <c r="CGZ51" s="23"/>
      <c r="CHA51" s="23"/>
      <c r="CHB51" s="23"/>
      <c r="CHC51" s="23"/>
      <c r="CHD51" s="23"/>
      <c r="CHE51" s="23"/>
      <c r="CHF51" s="23"/>
      <c r="CHG51" s="23"/>
      <c r="CHH51" s="23"/>
      <c r="CHI51" s="23"/>
      <c r="CHJ51" s="23"/>
      <c r="CHK51" s="23"/>
      <c r="CHL51" s="23"/>
      <c r="CHM51" s="23"/>
      <c r="CHN51" s="23"/>
      <c r="CHO51" s="23"/>
      <c r="CHP51" s="23"/>
      <c r="CHQ51" s="23"/>
      <c r="CHR51" s="23"/>
      <c r="CHS51" s="23"/>
      <c r="CHT51" s="23"/>
      <c r="CHU51" s="23"/>
      <c r="CHV51" s="23"/>
      <c r="CHW51" s="23"/>
      <c r="CHX51" s="23"/>
      <c r="CHY51" s="23"/>
      <c r="CHZ51" s="23"/>
      <c r="CIA51" s="23"/>
      <c r="CIB51" s="23"/>
      <c r="CIC51" s="23"/>
      <c r="CID51" s="23"/>
      <c r="CIE51" s="23"/>
      <c r="CIF51" s="23"/>
      <c r="CIG51" s="23"/>
      <c r="CIH51" s="23"/>
      <c r="CII51" s="23"/>
      <c r="CIJ51" s="23"/>
      <c r="CIK51" s="23"/>
      <c r="CIL51" s="23"/>
      <c r="CIM51" s="23"/>
      <c r="CIN51" s="23"/>
      <c r="CIO51" s="23"/>
      <c r="CIP51" s="23"/>
      <c r="CIQ51" s="23"/>
      <c r="CIR51" s="23"/>
      <c r="CIS51" s="23"/>
      <c r="CIT51" s="23"/>
      <c r="CIU51" s="23"/>
      <c r="CIV51" s="23"/>
      <c r="CIW51" s="23"/>
      <c r="CIX51" s="23"/>
      <c r="CIY51" s="23"/>
      <c r="CIZ51" s="23"/>
      <c r="CJA51" s="23"/>
      <c r="CJB51" s="23"/>
      <c r="CJC51" s="23"/>
      <c r="CJD51" s="23"/>
      <c r="CJE51" s="23"/>
      <c r="CJF51" s="23"/>
      <c r="CJG51" s="23"/>
      <c r="CJH51" s="23"/>
      <c r="CJI51" s="23"/>
      <c r="CJJ51" s="23"/>
      <c r="CJK51" s="23"/>
      <c r="CJL51" s="23"/>
      <c r="CJM51" s="23"/>
      <c r="CJN51" s="23"/>
      <c r="CJO51" s="23"/>
      <c r="CJP51" s="23"/>
      <c r="CJQ51" s="23"/>
      <c r="CJR51" s="23"/>
      <c r="CJS51" s="23"/>
      <c r="CJT51" s="23"/>
      <c r="CJU51" s="23"/>
      <c r="CJV51" s="23"/>
      <c r="CJW51" s="23"/>
      <c r="CJX51" s="23"/>
      <c r="CJY51" s="23"/>
      <c r="CJZ51" s="23"/>
      <c r="CKA51" s="23"/>
      <c r="CKB51" s="23"/>
      <c r="CKC51" s="23"/>
      <c r="CKD51" s="23"/>
      <c r="CKE51" s="23"/>
      <c r="CKF51" s="23"/>
      <c r="CKG51" s="23"/>
      <c r="CKH51" s="23"/>
      <c r="CKI51" s="23"/>
      <c r="CKJ51" s="23"/>
      <c r="CKK51" s="23"/>
      <c r="CKL51" s="23"/>
      <c r="CKM51" s="23"/>
      <c r="CKN51" s="23"/>
      <c r="CKO51" s="23"/>
      <c r="CKP51" s="23"/>
      <c r="CKQ51" s="23"/>
      <c r="CKR51" s="23"/>
      <c r="CKS51" s="23"/>
      <c r="CKT51" s="23"/>
      <c r="CKU51" s="23"/>
      <c r="CKV51" s="23"/>
      <c r="CKW51" s="23"/>
      <c r="CKX51" s="23"/>
      <c r="CKY51" s="23"/>
      <c r="CKZ51" s="23"/>
      <c r="CLA51" s="23"/>
      <c r="CLB51" s="23"/>
      <c r="CLC51" s="23"/>
      <c r="CLD51" s="23"/>
      <c r="CLE51" s="23"/>
      <c r="CLF51" s="23"/>
      <c r="CLG51" s="23"/>
      <c r="CLH51" s="23"/>
      <c r="CLI51" s="23"/>
      <c r="CLJ51" s="23"/>
      <c r="CLK51" s="23"/>
      <c r="CLL51" s="23"/>
      <c r="CLM51" s="23"/>
      <c r="CLN51" s="23"/>
      <c r="CLO51" s="23"/>
      <c r="CLP51" s="23"/>
      <c r="CLQ51" s="23"/>
      <c r="CLR51" s="23"/>
      <c r="CLS51" s="23"/>
      <c r="CLT51" s="23"/>
      <c r="CLU51" s="23"/>
      <c r="CLV51" s="23"/>
      <c r="CLW51" s="23"/>
      <c r="CLX51" s="23"/>
      <c r="CLY51" s="23"/>
      <c r="CLZ51" s="23"/>
      <c r="CMA51" s="23"/>
      <c r="CMB51" s="23"/>
      <c r="CMC51" s="23"/>
      <c r="CMD51" s="23"/>
      <c r="CME51" s="23"/>
      <c r="CMF51" s="23"/>
      <c r="CMG51" s="23"/>
      <c r="CMH51" s="23"/>
      <c r="CMI51" s="23"/>
      <c r="CMJ51" s="23"/>
      <c r="CMK51" s="23"/>
      <c r="CML51" s="23"/>
      <c r="CMM51" s="23"/>
      <c r="CMN51" s="23"/>
      <c r="CMO51" s="23"/>
      <c r="CMP51" s="23"/>
      <c r="CMQ51" s="23"/>
      <c r="CMR51" s="23"/>
      <c r="CMS51" s="23"/>
      <c r="CMT51" s="23"/>
      <c r="CMU51" s="23"/>
      <c r="CMV51" s="23"/>
      <c r="CMW51" s="23"/>
      <c r="CMX51" s="23"/>
      <c r="CMY51" s="23"/>
      <c r="CMZ51" s="23"/>
      <c r="CNA51" s="23"/>
      <c r="CNB51" s="23"/>
      <c r="CNC51" s="23"/>
      <c r="CND51" s="23"/>
      <c r="CNE51" s="23"/>
      <c r="CNF51" s="23"/>
      <c r="CNG51" s="23"/>
      <c r="CNH51" s="23"/>
      <c r="CNI51" s="23"/>
      <c r="CNJ51" s="23"/>
      <c r="CNK51" s="23"/>
      <c r="CNL51" s="23"/>
      <c r="CNM51" s="23"/>
      <c r="CNN51" s="23"/>
      <c r="CNO51" s="23"/>
      <c r="CNP51" s="23"/>
      <c r="CNQ51" s="23"/>
      <c r="CNR51" s="23"/>
      <c r="CNS51" s="23"/>
      <c r="CNT51" s="23"/>
      <c r="CNU51" s="23"/>
      <c r="CNV51" s="23"/>
      <c r="CNW51" s="23"/>
      <c r="CNX51" s="23"/>
      <c r="CNY51" s="23"/>
      <c r="CNZ51" s="23"/>
      <c r="COA51" s="23"/>
      <c r="COB51" s="23"/>
      <c r="COC51" s="23"/>
      <c r="COD51" s="23"/>
      <c r="COE51" s="23"/>
      <c r="COF51" s="23"/>
      <c r="COG51" s="23"/>
      <c r="COH51" s="23"/>
      <c r="COI51" s="23"/>
      <c r="COJ51" s="23"/>
      <c r="COK51" s="23"/>
      <c r="COL51" s="23"/>
      <c r="COM51" s="23"/>
      <c r="CON51" s="23"/>
      <c r="COO51" s="23"/>
      <c r="COP51" s="23"/>
      <c r="COQ51" s="23"/>
      <c r="COR51" s="23"/>
      <c r="COS51" s="23"/>
      <c r="COT51" s="23"/>
      <c r="COU51" s="23"/>
      <c r="COV51" s="23"/>
      <c r="COW51" s="23"/>
      <c r="COX51" s="23"/>
      <c r="COY51" s="23"/>
      <c r="COZ51" s="23"/>
      <c r="CPA51" s="23"/>
      <c r="CPB51" s="23"/>
      <c r="CPC51" s="23"/>
      <c r="CPD51" s="23"/>
      <c r="CPE51" s="23"/>
      <c r="CPF51" s="23"/>
      <c r="CPG51" s="23"/>
      <c r="CPH51" s="23"/>
      <c r="CPI51" s="23"/>
      <c r="CPJ51" s="23"/>
      <c r="CPK51" s="23"/>
      <c r="CPL51" s="23"/>
      <c r="CPM51" s="23"/>
      <c r="CPN51" s="23"/>
      <c r="CPO51" s="23"/>
      <c r="CPP51" s="23"/>
      <c r="CPQ51" s="23"/>
      <c r="CPR51" s="23"/>
      <c r="CPS51" s="23"/>
      <c r="CPT51" s="23"/>
      <c r="CPU51" s="23"/>
      <c r="CPV51" s="23"/>
      <c r="CPW51" s="23"/>
      <c r="CPX51" s="23"/>
      <c r="CPY51" s="23"/>
      <c r="CPZ51" s="23"/>
      <c r="CQA51" s="23"/>
      <c r="CQB51" s="23"/>
      <c r="CQC51" s="23"/>
      <c r="CQD51" s="23"/>
      <c r="CQE51" s="23"/>
      <c r="CQF51" s="23"/>
      <c r="CQG51" s="23"/>
      <c r="CQH51" s="23"/>
      <c r="CQI51" s="23"/>
      <c r="CQJ51" s="23"/>
      <c r="CQK51" s="23"/>
      <c r="CQL51" s="23"/>
      <c r="CQM51" s="23"/>
      <c r="CQN51" s="23"/>
      <c r="CQO51" s="23"/>
      <c r="CQP51" s="23"/>
      <c r="CQQ51" s="23"/>
      <c r="CQR51" s="23"/>
      <c r="CQS51" s="23"/>
      <c r="CQT51" s="23"/>
      <c r="CQU51" s="23"/>
      <c r="CQV51" s="23"/>
      <c r="CQW51" s="23"/>
      <c r="CQX51" s="23"/>
      <c r="CQY51" s="23"/>
      <c r="CQZ51" s="23"/>
      <c r="CRA51" s="23"/>
      <c r="CRB51" s="23"/>
      <c r="CRC51" s="23"/>
      <c r="CRD51" s="23"/>
      <c r="CRE51" s="23"/>
      <c r="CRF51" s="23"/>
      <c r="CRG51" s="23"/>
      <c r="CRH51" s="23"/>
      <c r="CRI51" s="23"/>
      <c r="CRJ51" s="23"/>
      <c r="CRK51" s="23"/>
      <c r="CRL51" s="23"/>
      <c r="CRM51" s="23"/>
      <c r="CRN51" s="23"/>
      <c r="CRO51" s="23"/>
      <c r="CRP51" s="23"/>
      <c r="CRQ51" s="23"/>
      <c r="CRR51" s="23"/>
      <c r="CRS51" s="23"/>
      <c r="CRT51" s="23"/>
      <c r="CRU51" s="23"/>
      <c r="CRV51" s="23"/>
      <c r="CRW51" s="23"/>
      <c r="CRX51" s="23"/>
      <c r="CRY51" s="23"/>
      <c r="CRZ51" s="23"/>
      <c r="CSA51" s="23"/>
      <c r="CSB51" s="23"/>
      <c r="CSC51" s="23"/>
      <c r="CSD51" s="23"/>
      <c r="CSE51" s="23"/>
      <c r="CSF51" s="23"/>
      <c r="CSG51" s="23"/>
      <c r="CSH51" s="23"/>
      <c r="CSI51" s="23"/>
      <c r="CSJ51" s="23"/>
      <c r="CSK51" s="23"/>
      <c r="CSL51" s="23"/>
      <c r="CSM51" s="23"/>
      <c r="CSN51" s="23"/>
      <c r="CSO51" s="23"/>
      <c r="CSP51" s="23"/>
      <c r="CSQ51" s="23"/>
      <c r="CSR51" s="23"/>
      <c r="CSS51" s="23"/>
      <c r="CST51" s="23"/>
      <c r="CSU51" s="23"/>
      <c r="CSV51" s="23"/>
      <c r="CSW51" s="23"/>
      <c r="CSX51" s="23"/>
      <c r="CSY51" s="23"/>
      <c r="CSZ51" s="23"/>
      <c r="CTA51" s="23"/>
      <c r="CTB51" s="23"/>
      <c r="CTC51" s="23"/>
      <c r="CTD51" s="23"/>
      <c r="CTE51" s="23"/>
      <c r="CTF51" s="23"/>
      <c r="CTG51" s="23"/>
      <c r="CTH51" s="23"/>
      <c r="CTI51" s="23"/>
      <c r="CTJ51" s="23"/>
      <c r="CTK51" s="23"/>
      <c r="CTL51" s="23"/>
      <c r="CTM51" s="23"/>
      <c r="CTN51" s="23"/>
      <c r="CTO51" s="23"/>
      <c r="CTP51" s="23"/>
      <c r="CTQ51" s="23"/>
      <c r="CTR51" s="23"/>
      <c r="CTS51" s="23"/>
      <c r="CTT51" s="23"/>
      <c r="CTU51" s="23"/>
      <c r="CTV51" s="23"/>
      <c r="CTW51" s="23"/>
      <c r="CTX51" s="23"/>
      <c r="CTY51" s="23"/>
      <c r="CTZ51" s="23"/>
      <c r="CUA51" s="23"/>
      <c r="CUB51" s="23"/>
      <c r="CUC51" s="23"/>
      <c r="CUD51" s="23"/>
      <c r="CUE51" s="23"/>
      <c r="CUF51" s="23"/>
      <c r="CUG51" s="23"/>
      <c r="CUH51" s="23"/>
      <c r="CUI51" s="23"/>
      <c r="CUJ51" s="23"/>
      <c r="CUK51" s="23"/>
      <c r="CUL51" s="23"/>
      <c r="CUM51" s="23"/>
      <c r="CUN51" s="23"/>
      <c r="CUO51" s="23"/>
      <c r="CUP51" s="23"/>
      <c r="CUQ51" s="23"/>
      <c r="CUR51" s="23"/>
      <c r="CUS51" s="23"/>
      <c r="CUT51" s="23"/>
      <c r="CUU51" s="23"/>
      <c r="CUV51" s="23"/>
      <c r="CUW51" s="23"/>
      <c r="CUX51" s="23"/>
      <c r="CUY51" s="23"/>
      <c r="CUZ51" s="23"/>
      <c r="CVA51" s="23"/>
      <c r="CVB51" s="23"/>
      <c r="CVC51" s="23"/>
      <c r="CVD51" s="23"/>
      <c r="CVE51" s="23"/>
      <c r="CVF51" s="23"/>
      <c r="CVG51" s="23"/>
      <c r="CVH51" s="23"/>
      <c r="CVI51" s="23"/>
      <c r="CVJ51" s="23"/>
      <c r="CVK51" s="23"/>
      <c r="CVL51" s="23"/>
      <c r="CVM51" s="23"/>
      <c r="CVN51" s="23"/>
      <c r="CVO51" s="23"/>
      <c r="CVP51" s="23"/>
      <c r="CVQ51" s="23"/>
      <c r="CVR51" s="23"/>
      <c r="CVS51" s="23"/>
      <c r="CVT51" s="23"/>
      <c r="CVU51" s="23"/>
      <c r="CVV51" s="23"/>
      <c r="CVW51" s="23"/>
      <c r="CVX51" s="23"/>
      <c r="CVY51" s="23"/>
      <c r="CVZ51" s="23"/>
      <c r="CWA51" s="23"/>
      <c r="CWB51" s="23"/>
      <c r="CWC51" s="23"/>
      <c r="CWD51" s="23"/>
      <c r="CWE51" s="23"/>
      <c r="CWF51" s="23"/>
      <c r="CWG51" s="23"/>
      <c r="CWH51" s="23"/>
      <c r="CWI51" s="23"/>
      <c r="CWJ51" s="23"/>
      <c r="CWK51" s="23"/>
      <c r="CWL51" s="23"/>
      <c r="CWM51" s="23"/>
      <c r="CWN51" s="23"/>
      <c r="CWO51" s="23"/>
      <c r="CWP51" s="23"/>
      <c r="CWQ51" s="23"/>
      <c r="CWR51" s="23"/>
      <c r="CWS51" s="23"/>
      <c r="CWT51" s="23"/>
      <c r="CWU51" s="23"/>
      <c r="CWV51" s="23"/>
      <c r="CWW51" s="23"/>
      <c r="CWX51" s="23"/>
      <c r="CWY51" s="23"/>
      <c r="CWZ51" s="23"/>
      <c r="CXA51" s="23"/>
      <c r="CXB51" s="23"/>
      <c r="CXC51" s="23"/>
      <c r="CXD51" s="23"/>
      <c r="CXE51" s="23"/>
      <c r="CXF51" s="23"/>
      <c r="CXG51" s="23"/>
      <c r="CXH51" s="23"/>
      <c r="CXI51" s="23"/>
      <c r="CXJ51" s="23"/>
      <c r="CXK51" s="23"/>
      <c r="CXL51" s="23"/>
      <c r="CXM51" s="23"/>
      <c r="CXN51" s="23"/>
      <c r="CXO51" s="23"/>
      <c r="CXP51" s="23"/>
      <c r="CXQ51" s="23"/>
      <c r="CXR51" s="23"/>
      <c r="CXS51" s="23"/>
      <c r="CXT51" s="23"/>
      <c r="CXU51" s="23"/>
      <c r="CXV51" s="23"/>
      <c r="CXW51" s="23"/>
      <c r="CXX51" s="23"/>
      <c r="CXY51" s="23"/>
      <c r="CXZ51" s="23"/>
      <c r="CYA51" s="23"/>
      <c r="CYB51" s="23"/>
      <c r="CYC51" s="23"/>
      <c r="CYD51" s="23"/>
      <c r="CYE51" s="23"/>
      <c r="CYF51" s="23"/>
      <c r="CYG51" s="23"/>
      <c r="CYH51" s="23"/>
      <c r="CYI51" s="23"/>
      <c r="CYJ51" s="23"/>
      <c r="CYK51" s="23"/>
      <c r="CYL51" s="23"/>
      <c r="CYM51" s="23"/>
      <c r="CYN51" s="23"/>
      <c r="CYO51" s="23"/>
      <c r="CYP51" s="23"/>
      <c r="CYQ51" s="23"/>
      <c r="CYR51" s="23"/>
      <c r="CYS51" s="23"/>
      <c r="CYT51" s="23"/>
      <c r="CYU51" s="23"/>
      <c r="CYV51" s="23"/>
      <c r="CYW51" s="23"/>
      <c r="CYX51" s="23"/>
      <c r="CYY51" s="23"/>
      <c r="CYZ51" s="23"/>
      <c r="CZA51" s="23"/>
      <c r="CZB51" s="23"/>
      <c r="CZC51" s="23"/>
      <c r="CZD51" s="23"/>
      <c r="CZE51" s="23"/>
      <c r="CZF51" s="23"/>
      <c r="CZG51" s="23"/>
      <c r="CZH51" s="23"/>
      <c r="CZI51" s="23"/>
      <c r="CZJ51" s="23"/>
      <c r="CZK51" s="23"/>
      <c r="CZL51" s="23"/>
      <c r="CZM51" s="23"/>
      <c r="CZN51" s="23"/>
      <c r="CZO51" s="23"/>
      <c r="CZP51" s="23"/>
      <c r="CZQ51" s="23"/>
      <c r="CZR51" s="23"/>
      <c r="CZS51" s="23"/>
      <c r="CZT51" s="23"/>
      <c r="CZU51" s="23"/>
      <c r="CZV51" s="23"/>
      <c r="CZW51" s="23"/>
      <c r="CZX51" s="23"/>
      <c r="CZY51" s="23"/>
      <c r="CZZ51" s="23"/>
      <c r="DAA51" s="23"/>
      <c r="DAB51" s="23"/>
      <c r="DAC51" s="23"/>
      <c r="DAD51" s="23"/>
      <c r="DAE51" s="23"/>
      <c r="DAF51" s="23"/>
      <c r="DAG51" s="23"/>
      <c r="DAH51" s="23"/>
      <c r="DAI51" s="23"/>
      <c r="DAJ51" s="23"/>
      <c r="DAK51" s="23"/>
      <c r="DAL51" s="23"/>
      <c r="DAM51" s="23"/>
      <c r="DAN51" s="23"/>
      <c r="DAO51" s="23"/>
      <c r="DAP51" s="23"/>
      <c r="DAQ51" s="23"/>
      <c r="DAR51" s="23"/>
      <c r="DAS51" s="23"/>
      <c r="DAT51" s="23"/>
      <c r="DAU51" s="23"/>
      <c r="DAV51" s="23"/>
      <c r="DAW51" s="23"/>
      <c r="DAX51" s="23"/>
      <c r="DAY51" s="23"/>
      <c r="DAZ51" s="23"/>
      <c r="DBA51" s="23"/>
      <c r="DBB51" s="23"/>
      <c r="DBC51" s="23"/>
      <c r="DBD51" s="23"/>
      <c r="DBE51" s="23"/>
      <c r="DBF51" s="23"/>
      <c r="DBG51" s="23"/>
      <c r="DBH51" s="23"/>
      <c r="DBI51" s="23"/>
      <c r="DBJ51" s="23"/>
      <c r="DBK51" s="23"/>
      <c r="DBL51" s="23"/>
      <c r="DBM51" s="23"/>
      <c r="DBN51" s="23"/>
      <c r="DBO51" s="23"/>
      <c r="DBP51" s="23"/>
      <c r="DBQ51" s="23"/>
      <c r="DBR51" s="23"/>
      <c r="DBS51" s="23"/>
      <c r="DBT51" s="23"/>
      <c r="DBU51" s="23"/>
      <c r="DBV51" s="23"/>
      <c r="DBW51" s="23"/>
      <c r="DBX51" s="23"/>
      <c r="DBY51" s="23"/>
      <c r="DBZ51" s="23"/>
      <c r="DCA51" s="23"/>
      <c r="DCB51" s="23"/>
      <c r="DCC51" s="23"/>
      <c r="DCD51" s="23"/>
      <c r="DCE51" s="23"/>
      <c r="DCF51" s="23"/>
      <c r="DCG51" s="23"/>
      <c r="DCH51" s="23"/>
      <c r="DCI51" s="23"/>
      <c r="DCJ51" s="23"/>
      <c r="DCK51" s="23"/>
      <c r="DCL51" s="23"/>
      <c r="DCM51" s="23"/>
      <c r="DCN51" s="23"/>
      <c r="DCO51" s="23"/>
      <c r="DCP51" s="23"/>
      <c r="DCQ51" s="23"/>
      <c r="DCR51" s="23"/>
      <c r="DCS51" s="23"/>
      <c r="DCT51" s="23"/>
      <c r="DCU51" s="23"/>
      <c r="DCV51" s="23"/>
      <c r="DCW51" s="23"/>
      <c r="DCX51" s="23"/>
      <c r="DCY51" s="23"/>
      <c r="DCZ51" s="23"/>
      <c r="DDA51" s="23"/>
      <c r="DDB51" s="23"/>
      <c r="DDC51" s="23"/>
      <c r="DDD51" s="23"/>
      <c r="DDE51" s="23"/>
      <c r="DDF51" s="23"/>
      <c r="DDG51" s="23"/>
      <c r="DDH51" s="23"/>
      <c r="DDI51" s="23"/>
      <c r="DDJ51" s="23"/>
      <c r="DDK51" s="23"/>
      <c r="DDL51" s="23"/>
      <c r="DDM51" s="23"/>
      <c r="DDN51" s="23"/>
      <c r="DDO51" s="23"/>
      <c r="DDP51" s="23"/>
      <c r="DDQ51" s="23"/>
      <c r="DDR51" s="23"/>
      <c r="DDS51" s="23"/>
      <c r="DDT51" s="23"/>
      <c r="DDU51" s="23"/>
      <c r="DDV51" s="23"/>
      <c r="DDW51" s="23"/>
      <c r="DDX51" s="23"/>
      <c r="DDY51" s="23"/>
      <c r="DDZ51" s="23"/>
      <c r="DEA51" s="23"/>
      <c r="DEB51" s="23"/>
      <c r="DEC51" s="23"/>
      <c r="DED51" s="23"/>
      <c r="DEE51" s="23"/>
      <c r="DEF51" s="23"/>
      <c r="DEG51" s="23"/>
      <c r="DEH51" s="23"/>
      <c r="DEI51" s="23"/>
      <c r="DEJ51" s="23"/>
      <c r="DEK51" s="23"/>
      <c r="DEL51" s="23"/>
      <c r="DEM51" s="23"/>
      <c r="DEN51" s="23"/>
      <c r="DEO51" s="23"/>
      <c r="DEP51" s="23"/>
      <c r="DEQ51" s="23"/>
      <c r="DER51" s="23"/>
      <c r="DES51" s="23"/>
      <c r="DET51" s="23"/>
      <c r="DEU51" s="23"/>
      <c r="DEV51" s="23"/>
      <c r="DEW51" s="23"/>
      <c r="DEX51" s="23"/>
      <c r="DEY51" s="23"/>
      <c r="DEZ51" s="23"/>
      <c r="DFA51" s="23"/>
      <c r="DFB51" s="23"/>
      <c r="DFC51" s="23"/>
      <c r="DFD51" s="23"/>
      <c r="DFE51" s="23"/>
      <c r="DFF51" s="23"/>
      <c r="DFG51" s="23"/>
      <c r="DFH51" s="23"/>
      <c r="DFI51" s="23"/>
      <c r="DFJ51" s="23"/>
      <c r="DFK51" s="23"/>
      <c r="DFL51" s="23"/>
      <c r="DFM51" s="23"/>
      <c r="DFN51" s="23"/>
      <c r="DFO51" s="23"/>
      <c r="DFP51" s="23"/>
      <c r="DFQ51" s="23"/>
      <c r="DFR51" s="23"/>
      <c r="DFS51" s="23"/>
      <c r="DFT51" s="23"/>
      <c r="DFU51" s="23"/>
      <c r="DFV51" s="23"/>
      <c r="DFW51" s="23"/>
      <c r="DFX51" s="23"/>
      <c r="DFY51" s="23"/>
      <c r="DFZ51" s="23"/>
      <c r="DGA51" s="23"/>
      <c r="DGB51" s="23"/>
      <c r="DGC51" s="23"/>
      <c r="DGD51" s="23"/>
      <c r="DGE51" s="23"/>
      <c r="DGF51" s="23"/>
      <c r="DGG51" s="23"/>
      <c r="DGH51" s="23"/>
      <c r="DGI51" s="23"/>
      <c r="DGJ51" s="23"/>
      <c r="DGK51" s="23"/>
      <c r="DGL51" s="23"/>
      <c r="DGM51" s="23"/>
      <c r="DGN51" s="23"/>
      <c r="DGO51" s="23"/>
      <c r="DGP51" s="23"/>
      <c r="DGQ51" s="23"/>
      <c r="DGR51" s="23"/>
      <c r="DGS51" s="23"/>
      <c r="DGT51" s="23"/>
      <c r="DGU51" s="23"/>
      <c r="DGV51" s="23"/>
      <c r="DGW51" s="23"/>
      <c r="DGX51" s="23"/>
      <c r="DGY51" s="23"/>
      <c r="DGZ51" s="23"/>
      <c r="DHA51" s="23"/>
      <c r="DHB51" s="23"/>
      <c r="DHC51" s="23"/>
      <c r="DHD51" s="23"/>
      <c r="DHE51" s="23"/>
      <c r="DHF51" s="23"/>
      <c r="DHG51" s="23"/>
      <c r="DHH51" s="23"/>
      <c r="DHI51" s="23"/>
      <c r="DHJ51" s="23"/>
      <c r="DHK51" s="23"/>
      <c r="DHL51" s="23"/>
      <c r="DHM51" s="23"/>
      <c r="DHN51" s="23"/>
      <c r="DHO51" s="23"/>
      <c r="DHP51" s="23"/>
      <c r="DHQ51" s="23"/>
      <c r="DHR51" s="23"/>
      <c r="DHS51" s="23"/>
      <c r="DHT51" s="23"/>
      <c r="DHU51" s="23"/>
      <c r="DHV51" s="23"/>
      <c r="DHW51" s="23"/>
      <c r="DHX51" s="23"/>
      <c r="DHY51" s="23"/>
      <c r="DHZ51" s="23"/>
      <c r="DIA51" s="23"/>
      <c r="DIB51" s="23"/>
      <c r="DIC51" s="23"/>
      <c r="DID51" s="23"/>
      <c r="DIE51" s="23"/>
      <c r="DIF51" s="23"/>
      <c r="DIG51" s="23"/>
      <c r="DIH51" s="23"/>
      <c r="DII51" s="23"/>
      <c r="DIJ51" s="23"/>
      <c r="DIK51" s="23"/>
      <c r="DIL51" s="23"/>
      <c r="DIM51" s="23"/>
      <c r="DIN51" s="23"/>
      <c r="DIO51" s="23"/>
      <c r="DIP51" s="23"/>
      <c r="DIQ51" s="23"/>
      <c r="DIR51" s="23"/>
      <c r="DIS51" s="23"/>
      <c r="DIT51" s="23"/>
      <c r="DIU51" s="23"/>
      <c r="DIV51" s="23"/>
      <c r="DIW51" s="23"/>
      <c r="DIX51" s="23"/>
      <c r="DIY51" s="23"/>
      <c r="DIZ51" s="23"/>
      <c r="DJA51" s="23"/>
      <c r="DJB51" s="23"/>
      <c r="DJC51" s="23"/>
      <c r="DJD51" s="23"/>
      <c r="DJE51" s="23"/>
      <c r="DJF51" s="23"/>
      <c r="DJG51" s="23"/>
      <c r="DJH51" s="23"/>
      <c r="DJI51" s="23"/>
      <c r="DJJ51" s="23"/>
      <c r="DJK51" s="23"/>
      <c r="DJL51" s="23"/>
      <c r="DJM51" s="23"/>
      <c r="DJN51" s="23"/>
      <c r="DJO51" s="23"/>
      <c r="DJP51" s="23"/>
      <c r="DJQ51" s="23"/>
      <c r="DJR51" s="23"/>
      <c r="DJS51" s="23"/>
      <c r="DJT51" s="23"/>
      <c r="DJU51" s="23"/>
      <c r="DJV51" s="23"/>
      <c r="DJW51" s="23"/>
      <c r="DJX51" s="23"/>
      <c r="DJY51" s="23"/>
      <c r="DJZ51" s="23"/>
      <c r="DKA51" s="23"/>
      <c r="DKB51" s="23"/>
      <c r="DKC51" s="23"/>
      <c r="DKD51" s="23"/>
      <c r="DKE51" s="23"/>
      <c r="DKF51" s="23"/>
      <c r="DKG51" s="23"/>
      <c r="DKH51" s="23"/>
      <c r="DKI51" s="23"/>
      <c r="DKJ51" s="23"/>
      <c r="DKK51" s="23"/>
      <c r="DKL51" s="23"/>
      <c r="DKM51" s="23"/>
      <c r="DKN51" s="23"/>
      <c r="DKO51" s="23"/>
      <c r="DKP51" s="23"/>
      <c r="DKQ51" s="23"/>
      <c r="DKR51" s="23"/>
      <c r="DKS51" s="23"/>
      <c r="DKT51" s="23"/>
      <c r="DKU51" s="23"/>
      <c r="DKV51" s="23"/>
      <c r="DKW51" s="23"/>
      <c r="DKX51" s="23"/>
      <c r="DKY51" s="23"/>
      <c r="DKZ51" s="23"/>
      <c r="DLA51" s="23"/>
      <c r="DLB51" s="23"/>
      <c r="DLC51" s="23"/>
      <c r="DLD51" s="23"/>
      <c r="DLE51" s="23"/>
      <c r="DLF51" s="23"/>
      <c r="DLG51" s="23"/>
      <c r="DLH51" s="23"/>
      <c r="DLI51" s="23"/>
      <c r="DLJ51" s="23"/>
      <c r="DLK51" s="23"/>
      <c r="DLL51" s="23"/>
      <c r="DLM51" s="23"/>
      <c r="DLN51" s="23"/>
      <c r="DLO51" s="23"/>
      <c r="DLP51" s="23"/>
      <c r="DLQ51" s="23"/>
      <c r="DLR51" s="23"/>
      <c r="DLS51" s="23"/>
      <c r="DLT51" s="23"/>
      <c r="DLU51" s="23"/>
      <c r="DLV51" s="23"/>
      <c r="DLW51" s="23"/>
      <c r="DLX51" s="23"/>
      <c r="DLY51" s="23"/>
      <c r="DLZ51" s="23"/>
      <c r="DMA51" s="23"/>
      <c r="DMB51" s="23"/>
      <c r="DMC51" s="23"/>
      <c r="DMD51" s="23"/>
      <c r="DME51" s="23"/>
      <c r="DMF51" s="23"/>
      <c r="DMG51" s="23"/>
      <c r="DMH51" s="23"/>
      <c r="DMI51" s="23"/>
      <c r="DMJ51" s="23"/>
      <c r="DMK51" s="23"/>
      <c r="DML51" s="23"/>
      <c r="DMM51" s="23"/>
      <c r="DMN51" s="23"/>
      <c r="DMO51" s="23"/>
      <c r="DMP51" s="23"/>
      <c r="DMQ51" s="23"/>
      <c r="DMR51" s="23"/>
      <c r="DMS51" s="23"/>
      <c r="DMT51" s="23"/>
      <c r="DMU51" s="23"/>
      <c r="DMV51" s="23"/>
      <c r="DMW51" s="23"/>
      <c r="DMX51" s="23"/>
      <c r="DMY51" s="23"/>
      <c r="DMZ51" s="23"/>
      <c r="DNA51" s="23"/>
      <c r="DNB51" s="23"/>
      <c r="DNC51" s="23"/>
      <c r="DND51" s="23"/>
      <c r="DNE51" s="23"/>
      <c r="DNF51" s="23"/>
      <c r="DNG51" s="23"/>
      <c r="DNH51" s="23"/>
      <c r="DNI51" s="23"/>
      <c r="DNJ51" s="23"/>
      <c r="DNK51" s="23"/>
      <c r="DNL51" s="23"/>
      <c r="DNM51" s="23"/>
      <c r="DNN51" s="23"/>
      <c r="DNO51" s="23"/>
      <c r="DNP51" s="23"/>
      <c r="DNQ51" s="23"/>
      <c r="DNR51" s="23"/>
      <c r="DNS51" s="23"/>
      <c r="DNT51" s="23"/>
      <c r="DNU51" s="23"/>
      <c r="DNV51" s="23"/>
      <c r="DNW51" s="23"/>
      <c r="DNX51" s="23"/>
      <c r="DNY51" s="23"/>
      <c r="DNZ51" s="23"/>
      <c r="DOA51" s="23"/>
      <c r="DOB51" s="23"/>
      <c r="DOC51" s="23"/>
      <c r="DOD51" s="23"/>
      <c r="DOE51" s="23"/>
      <c r="DOF51" s="23"/>
      <c r="DOG51" s="23"/>
      <c r="DOH51" s="23"/>
      <c r="DOI51" s="23"/>
      <c r="DOJ51" s="23"/>
      <c r="DOK51" s="23"/>
      <c r="DOL51" s="23"/>
      <c r="DOM51" s="23"/>
      <c r="DON51" s="23"/>
      <c r="DOO51" s="23"/>
      <c r="DOP51" s="23"/>
      <c r="DOQ51" s="23"/>
      <c r="DOR51" s="23"/>
      <c r="DOS51" s="23"/>
      <c r="DOT51" s="23"/>
      <c r="DOU51" s="23"/>
      <c r="DOV51" s="23"/>
      <c r="DOW51" s="23"/>
      <c r="DOX51" s="23"/>
      <c r="DOY51" s="23"/>
      <c r="DOZ51" s="23"/>
      <c r="DPA51" s="23"/>
      <c r="DPB51" s="23"/>
      <c r="DPC51" s="23"/>
      <c r="DPD51" s="23"/>
      <c r="DPE51" s="23"/>
      <c r="DPF51" s="23"/>
      <c r="DPG51" s="23"/>
      <c r="DPH51" s="23"/>
      <c r="DPI51" s="23"/>
      <c r="DPJ51" s="23"/>
      <c r="DPK51" s="23"/>
      <c r="DPL51" s="23"/>
      <c r="DPM51" s="23"/>
      <c r="DPN51" s="23"/>
      <c r="DPO51" s="23"/>
      <c r="DPP51" s="23"/>
      <c r="DPQ51" s="23"/>
      <c r="DPR51" s="23"/>
      <c r="DPS51" s="23"/>
      <c r="DPT51" s="23"/>
      <c r="DPU51" s="23"/>
      <c r="DPV51" s="23"/>
      <c r="DPW51" s="23"/>
      <c r="DPX51" s="23"/>
      <c r="DPY51" s="23"/>
      <c r="DPZ51" s="23"/>
      <c r="DQA51" s="23"/>
      <c r="DQB51" s="23"/>
      <c r="DQC51" s="23"/>
      <c r="DQD51" s="23"/>
      <c r="DQE51" s="23"/>
      <c r="DQF51" s="23"/>
      <c r="DQG51" s="23"/>
      <c r="DQH51" s="23"/>
      <c r="DQI51" s="23"/>
      <c r="DQJ51" s="23"/>
      <c r="DQK51" s="23"/>
      <c r="DQL51" s="23"/>
      <c r="DQM51" s="23"/>
      <c r="DQN51" s="23"/>
      <c r="DQO51" s="23"/>
      <c r="DQP51" s="23"/>
      <c r="DQQ51" s="23"/>
      <c r="DQR51" s="23"/>
      <c r="DQS51" s="23"/>
      <c r="DQT51" s="23"/>
      <c r="DQU51" s="23"/>
      <c r="DQV51" s="23"/>
      <c r="DQW51" s="23"/>
      <c r="DQX51" s="23"/>
      <c r="DQY51" s="23"/>
      <c r="DQZ51" s="23"/>
      <c r="DRA51" s="23"/>
      <c r="DRB51" s="23"/>
      <c r="DRC51" s="23"/>
      <c r="DRD51" s="23"/>
      <c r="DRE51" s="23"/>
      <c r="DRF51" s="23"/>
      <c r="DRG51" s="23"/>
      <c r="DRH51" s="23"/>
      <c r="DRI51" s="23"/>
      <c r="DRJ51" s="23"/>
      <c r="DRK51" s="23"/>
      <c r="DRL51" s="23"/>
      <c r="DRM51" s="23"/>
      <c r="DRN51" s="23"/>
      <c r="DRO51" s="23"/>
      <c r="DRP51" s="23"/>
      <c r="DRQ51" s="23"/>
      <c r="DRR51" s="23"/>
      <c r="DRS51" s="23"/>
      <c r="DRT51" s="23"/>
      <c r="DRU51" s="23"/>
      <c r="DRV51" s="23"/>
      <c r="DRW51" s="23"/>
      <c r="DRX51" s="23"/>
      <c r="DRY51" s="23"/>
      <c r="DRZ51" s="23"/>
      <c r="DSA51" s="23"/>
      <c r="DSB51" s="23"/>
      <c r="DSC51" s="23"/>
      <c r="DSD51" s="23"/>
      <c r="DSE51" s="23"/>
      <c r="DSF51" s="23"/>
      <c r="DSG51" s="23"/>
      <c r="DSH51" s="23"/>
      <c r="DSI51" s="23"/>
      <c r="DSJ51" s="23"/>
      <c r="DSK51" s="23"/>
      <c r="DSL51" s="23"/>
      <c r="DSM51" s="23"/>
      <c r="DSN51" s="23"/>
      <c r="DSO51" s="23"/>
      <c r="DSP51" s="23"/>
      <c r="DSQ51" s="23"/>
      <c r="DSR51" s="23"/>
      <c r="DSS51" s="23"/>
      <c r="DST51" s="23"/>
      <c r="DSU51" s="23"/>
      <c r="DSV51" s="23"/>
      <c r="DSW51" s="23"/>
      <c r="DSX51" s="23"/>
      <c r="DSY51" s="23"/>
      <c r="DSZ51" s="23"/>
      <c r="DTA51" s="23"/>
      <c r="DTB51" s="23"/>
      <c r="DTC51" s="23"/>
      <c r="DTD51" s="23"/>
      <c r="DTE51" s="23"/>
      <c r="DTF51" s="23"/>
      <c r="DTG51" s="23"/>
      <c r="DTH51" s="23"/>
      <c r="DTI51" s="23"/>
      <c r="DTJ51" s="23"/>
      <c r="DTK51" s="23"/>
      <c r="DTL51" s="23"/>
      <c r="DTM51" s="23"/>
      <c r="DTN51" s="23"/>
      <c r="DTO51" s="23"/>
      <c r="DTP51" s="23"/>
      <c r="DTQ51" s="23"/>
      <c r="DTR51" s="23"/>
      <c r="DTS51" s="23"/>
      <c r="DTT51" s="23"/>
      <c r="DTU51" s="23"/>
      <c r="DTV51" s="23"/>
      <c r="DTW51" s="23"/>
      <c r="DTX51" s="23"/>
      <c r="DTY51" s="23"/>
      <c r="DTZ51" s="23"/>
      <c r="DUA51" s="23"/>
      <c r="DUB51" s="23"/>
      <c r="DUC51" s="23"/>
      <c r="DUD51" s="23"/>
      <c r="DUE51" s="23"/>
      <c r="DUF51" s="23"/>
      <c r="DUG51" s="23"/>
      <c r="DUH51" s="23"/>
      <c r="DUI51" s="23"/>
      <c r="DUJ51" s="23"/>
      <c r="DUK51" s="23"/>
      <c r="DUL51" s="23"/>
      <c r="DUM51" s="23"/>
      <c r="DUN51" s="23"/>
      <c r="DUO51" s="23"/>
      <c r="DUP51" s="23"/>
      <c r="DUQ51" s="23"/>
      <c r="DUR51" s="23"/>
      <c r="DUS51" s="23"/>
      <c r="DUT51" s="23"/>
      <c r="DUU51" s="23"/>
      <c r="DUV51" s="23"/>
      <c r="DUW51" s="23"/>
      <c r="DUX51" s="23"/>
      <c r="DUY51" s="23"/>
      <c r="DUZ51" s="23"/>
      <c r="DVA51" s="23"/>
      <c r="DVB51" s="23"/>
      <c r="DVC51" s="23"/>
      <c r="DVD51" s="23"/>
      <c r="DVE51" s="23"/>
      <c r="DVF51" s="23"/>
      <c r="DVG51" s="23"/>
      <c r="DVH51" s="23"/>
      <c r="DVI51" s="23"/>
      <c r="DVJ51" s="23"/>
      <c r="DVK51" s="23"/>
      <c r="DVL51" s="23"/>
      <c r="DVM51" s="23"/>
      <c r="DVN51" s="23"/>
      <c r="DVO51" s="23"/>
      <c r="DVP51" s="23"/>
      <c r="DVQ51" s="23"/>
      <c r="DVR51" s="23"/>
      <c r="DVS51" s="23"/>
      <c r="DVT51" s="23"/>
      <c r="DVU51" s="23"/>
      <c r="DVV51" s="23"/>
      <c r="DVW51" s="23"/>
      <c r="DVX51" s="23"/>
      <c r="DVY51" s="23"/>
      <c r="DVZ51" s="23"/>
      <c r="DWA51" s="23"/>
      <c r="DWB51" s="23"/>
      <c r="DWC51" s="23"/>
      <c r="DWD51" s="23"/>
      <c r="DWE51" s="23"/>
      <c r="DWF51" s="23"/>
      <c r="DWG51" s="23"/>
      <c r="DWH51" s="23"/>
      <c r="DWI51" s="23"/>
      <c r="DWJ51" s="23"/>
      <c r="DWK51" s="23"/>
      <c r="DWL51" s="23"/>
      <c r="DWM51" s="23"/>
      <c r="DWN51" s="23"/>
      <c r="DWO51" s="23"/>
      <c r="DWP51" s="23"/>
      <c r="DWQ51" s="23"/>
      <c r="DWR51" s="23"/>
      <c r="DWS51" s="23"/>
      <c r="DWT51" s="23"/>
      <c r="DWU51" s="23"/>
      <c r="DWV51" s="23"/>
      <c r="DWW51" s="23"/>
      <c r="DWX51" s="23"/>
      <c r="DWY51" s="23"/>
      <c r="DWZ51" s="23"/>
      <c r="DXA51" s="23"/>
      <c r="DXB51" s="23"/>
      <c r="DXC51" s="23"/>
      <c r="DXD51" s="23"/>
      <c r="DXE51" s="23"/>
      <c r="DXF51" s="23"/>
      <c r="DXG51" s="23"/>
      <c r="DXH51" s="23"/>
      <c r="DXI51" s="23"/>
      <c r="DXJ51" s="23"/>
      <c r="DXK51" s="23"/>
      <c r="DXL51" s="23"/>
      <c r="DXM51" s="23"/>
      <c r="DXN51" s="23"/>
      <c r="DXO51" s="23"/>
      <c r="DXP51" s="23"/>
      <c r="DXQ51" s="23"/>
      <c r="DXR51" s="23"/>
      <c r="DXS51" s="23"/>
      <c r="DXT51" s="23"/>
      <c r="DXU51" s="23"/>
      <c r="DXV51" s="23"/>
      <c r="DXW51" s="23"/>
      <c r="DXX51" s="23"/>
      <c r="DXY51" s="23"/>
      <c r="DXZ51" s="23"/>
      <c r="DYA51" s="23"/>
      <c r="DYB51" s="23"/>
      <c r="DYC51" s="23"/>
      <c r="DYD51" s="23"/>
      <c r="DYE51" s="23"/>
      <c r="DYF51" s="23"/>
      <c r="DYG51" s="23"/>
      <c r="DYH51" s="23"/>
      <c r="DYI51" s="23"/>
      <c r="DYJ51" s="23"/>
      <c r="DYK51" s="23"/>
      <c r="DYL51" s="23"/>
      <c r="DYM51" s="23"/>
      <c r="DYN51" s="23"/>
      <c r="DYO51" s="23"/>
      <c r="DYP51" s="23"/>
      <c r="DYQ51" s="23"/>
      <c r="DYR51" s="23"/>
      <c r="DYS51" s="23"/>
      <c r="DYT51" s="23"/>
      <c r="DYU51" s="23"/>
      <c r="DYV51" s="23"/>
      <c r="DYW51" s="23"/>
      <c r="DYX51" s="23"/>
      <c r="DYY51" s="23"/>
      <c r="DYZ51" s="23"/>
      <c r="DZA51" s="23"/>
      <c r="DZB51" s="23"/>
      <c r="DZC51" s="23"/>
      <c r="DZD51" s="23"/>
      <c r="DZE51" s="23"/>
      <c r="DZF51" s="23"/>
      <c r="DZG51" s="23"/>
      <c r="DZH51" s="23"/>
      <c r="DZI51" s="23"/>
      <c r="DZJ51" s="23"/>
      <c r="DZK51" s="23"/>
      <c r="DZL51" s="23"/>
      <c r="DZM51" s="23"/>
      <c r="DZN51" s="23"/>
      <c r="DZO51" s="23"/>
      <c r="DZP51" s="23"/>
      <c r="DZQ51" s="23"/>
      <c r="DZR51" s="23"/>
      <c r="DZS51" s="23"/>
      <c r="DZT51" s="23"/>
      <c r="DZU51" s="23"/>
      <c r="DZV51" s="23"/>
      <c r="DZW51" s="23"/>
      <c r="DZX51" s="23"/>
      <c r="DZY51" s="23"/>
      <c r="DZZ51" s="23"/>
      <c r="EAA51" s="23"/>
      <c r="EAB51" s="23"/>
      <c r="EAC51" s="23"/>
      <c r="EAD51" s="23"/>
      <c r="EAE51" s="23"/>
      <c r="EAF51" s="23"/>
      <c r="EAG51" s="23"/>
      <c r="EAH51" s="23"/>
      <c r="EAI51" s="23"/>
      <c r="EAJ51" s="23"/>
      <c r="EAK51" s="23"/>
      <c r="EAL51" s="23"/>
      <c r="EAM51" s="23"/>
      <c r="EAN51" s="23"/>
      <c r="EAO51" s="23"/>
      <c r="EAP51" s="23"/>
      <c r="EAQ51" s="23"/>
      <c r="EAR51" s="23"/>
      <c r="EAS51" s="23"/>
      <c r="EAT51" s="23"/>
      <c r="EAU51" s="23"/>
      <c r="EAV51" s="23"/>
      <c r="EAW51" s="23"/>
      <c r="EAX51" s="23"/>
      <c r="EAY51" s="23"/>
      <c r="EAZ51" s="23"/>
      <c r="EBA51" s="23"/>
      <c r="EBB51" s="23"/>
      <c r="EBC51" s="23"/>
      <c r="EBD51" s="23"/>
      <c r="EBE51" s="23"/>
      <c r="EBF51" s="23"/>
      <c r="EBG51" s="23"/>
      <c r="EBH51" s="23"/>
      <c r="EBI51" s="23"/>
      <c r="EBJ51" s="23"/>
      <c r="EBK51" s="23"/>
      <c r="EBL51" s="23"/>
      <c r="EBM51" s="23"/>
      <c r="EBN51" s="23"/>
      <c r="EBO51" s="23"/>
      <c r="EBP51" s="23"/>
      <c r="EBQ51" s="23"/>
      <c r="EBR51" s="23"/>
      <c r="EBS51" s="23"/>
      <c r="EBT51" s="23"/>
      <c r="EBU51" s="23"/>
      <c r="EBV51" s="23"/>
      <c r="EBW51" s="23"/>
      <c r="EBX51" s="23"/>
      <c r="EBY51" s="23"/>
      <c r="EBZ51" s="23"/>
      <c r="ECA51" s="23"/>
      <c r="ECB51" s="23"/>
      <c r="ECC51" s="23"/>
      <c r="ECD51" s="23"/>
      <c r="ECE51" s="23"/>
      <c r="ECF51" s="23"/>
      <c r="ECG51" s="23"/>
      <c r="ECH51" s="23"/>
      <c r="ECI51" s="23"/>
      <c r="ECJ51" s="23"/>
      <c r="ECK51" s="23"/>
      <c r="ECL51" s="23"/>
      <c r="ECM51" s="23"/>
      <c r="ECN51" s="23"/>
      <c r="ECO51" s="23"/>
      <c r="ECP51" s="23"/>
      <c r="ECQ51" s="23"/>
      <c r="ECR51" s="23"/>
      <c r="ECS51" s="23"/>
      <c r="ECT51" s="23"/>
      <c r="ECU51" s="23"/>
      <c r="ECV51" s="23"/>
      <c r="ECW51" s="23"/>
      <c r="ECX51" s="23"/>
      <c r="ECY51" s="23"/>
      <c r="ECZ51" s="23"/>
      <c r="EDA51" s="23"/>
      <c r="EDB51" s="23"/>
      <c r="EDC51" s="23"/>
      <c r="EDD51" s="23"/>
      <c r="EDE51" s="23"/>
      <c r="EDF51" s="23"/>
      <c r="EDG51" s="23"/>
      <c r="EDH51" s="23"/>
      <c r="EDI51" s="23"/>
      <c r="EDJ51" s="23"/>
      <c r="EDK51" s="23"/>
      <c r="EDL51" s="23"/>
      <c r="EDM51" s="23"/>
      <c r="EDN51" s="23"/>
      <c r="EDO51" s="23"/>
      <c r="EDP51" s="23"/>
      <c r="EDQ51" s="23"/>
      <c r="EDR51" s="23"/>
      <c r="EDS51" s="23"/>
      <c r="EDT51" s="23"/>
      <c r="EDU51" s="23"/>
      <c r="EDV51" s="23"/>
      <c r="EDW51" s="23"/>
      <c r="EDX51" s="23"/>
      <c r="EDY51" s="23"/>
      <c r="EDZ51" s="23"/>
      <c r="EEA51" s="23"/>
      <c r="EEB51" s="23"/>
      <c r="EEC51" s="23"/>
      <c r="EED51" s="23"/>
      <c r="EEE51" s="23"/>
      <c r="EEF51" s="23"/>
      <c r="EEG51" s="23"/>
      <c r="EEH51" s="23"/>
      <c r="EEI51" s="23"/>
      <c r="EEJ51" s="23"/>
      <c r="EEK51" s="23"/>
      <c r="EEL51" s="23"/>
      <c r="EEM51" s="23"/>
      <c r="EEN51" s="23"/>
      <c r="EEO51" s="23"/>
      <c r="EEP51" s="23"/>
      <c r="EEQ51" s="23"/>
      <c r="EER51" s="23"/>
      <c r="EES51" s="23"/>
      <c r="EET51" s="23"/>
      <c r="EEU51" s="23"/>
      <c r="EEV51" s="23"/>
      <c r="EEW51" s="23"/>
      <c r="EEX51" s="23"/>
      <c r="EEY51" s="23"/>
      <c r="EEZ51" s="23"/>
      <c r="EFA51" s="23"/>
      <c r="EFB51" s="23"/>
      <c r="EFC51" s="23"/>
      <c r="EFD51" s="23"/>
      <c r="EFE51" s="23"/>
      <c r="EFF51" s="23"/>
      <c r="EFG51" s="23"/>
      <c r="EFH51" s="23"/>
      <c r="EFI51" s="23"/>
      <c r="EFJ51" s="23"/>
      <c r="EFK51" s="23"/>
      <c r="EFL51" s="23"/>
      <c r="EFM51" s="23"/>
      <c r="EFN51" s="23"/>
      <c r="EFO51" s="23"/>
      <c r="EFP51" s="23"/>
      <c r="EFQ51" s="23"/>
      <c r="EFR51" s="23"/>
      <c r="EFS51" s="23"/>
      <c r="EFT51" s="23"/>
      <c r="EFU51" s="23"/>
      <c r="EFV51" s="23"/>
      <c r="EFW51" s="23"/>
      <c r="EFX51" s="23"/>
      <c r="EFY51" s="23"/>
      <c r="EFZ51" s="23"/>
      <c r="EGA51" s="23"/>
      <c r="EGB51" s="23"/>
      <c r="EGC51" s="23"/>
      <c r="EGD51" s="23"/>
      <c r="EGE51" s="23"/>
      <c r="EGF51" s="23"/>
      <c r="EGG51" s="23"/>
      <c r="EGH51" s="23"/>
      <c r="EGI51" s="23"/>
      <c r="EGJ51" s="23"/>
      <c r="EGK51" s="23"/>
      <c r="EGL51" s="23"/>
      <c r="EGM51" s="23"/>
      <c r="EGN51" s="23"/>
      <c r="EGO51" s="23"/>
      <c r="EGP51" s="23"/>
      <c r="EGQ51" s="23"/>
      <c r="EGR51" s="23"/>
      <c r="EGS51" s="23"/>
      <c r="EGT51" s="23"/>
      <c r="EGU51" s="23"/>
      <c r="EGV51" s="23"/>
      <c r="EGW51" s="23"/>
      <c r="EGX51" s="23"/>
      <c r="EGY51" s="23"/>
      <c r="EGZ51" s="23"/>
      <c r="EHA51" s="23"/>
      <c r="EHB51" s="23"/>
      <c r="EHC51" s="23"/>
      <c r="EHD51" s="23"/>
      <c r="EHE51" s="23"/>
      <c r="EHF51" s="23"/>
      <c r="EHG51" s="23"/>
      <c r="EHH51" s="23"/>
      <c r="EHI51" s="23"/>
      <c r="EHJ51" s="23"/>
      <c r="EHK51" s="23"/>
      <c r="EHL51" s="23"/>
      <c r="EHM51" s="23"/>
      <c r="EHN51" s="23"/>
      <c r="EHO51" s="23"/>
      <c r="EHP51" s="23"/>
      <c r="EHQ51" s="23"/>
      <c r="EHR51" s="23"/>
      <c r="EHS51" s="23"/>
      <c r="EHT51" s="23"/>
      <c r="EHU51" s="23"/>
      <c r="EHV51" s="23"/>
      <c r="EHW51" s="23"/>
      <c r="EHX51" s="23"/>
      <c r="EHY51" s="23"/>
      <c r="EHZ51" s="23"/>
      <c r="EIA51" s="23"/>
      <c r="EIB51" s="23"/>
      <c r="EIC51" s="23"/>
      <c r="EID51" s="23"/>
      <c r="EIE51" s="23"/>
      <c r="EIF51" s="23"/>
      <c r="EIG51" s="23"/>
      <c r="EIH51" s="23"/>
      <c r="EII51" s="23"/>
      <c r="EIJ51" s="23"/>
      <c r="EIK51" s="23"/>
      <c r="EIL51" s="23"/>
      <c r="EIM51" s="23"/>
      <c r="EIN51" s="23"/>
      <c r="EIO51" s="23"/>
      <c r="EIP51" s="23"/>
      <c r="EIQ51" s="23"/>
      <c r="EIR51" s="23"/>
      <c r="EIS51" s="23"/>
      <c r="EIT51" s="23"/>
      <c r="EIU51" s="23"/>
      <c r="EIV51" s="23"/>
      <c r="EIW51" s="23"/>
      <c r="EIX51" s="23"/>
      <c r="EIY51" s="23"/>
      <c r="EIZ51" s="23"/>
      <c r="EJA51" s="23"/>
      <c r="EJB51" s="23"/>
      <c r="EJC51" s="23"/>
      <c r="EJD51" s="23"/>
      <c r="EJE51" s="23"/>
      <c r="EJF51" s="23"/>
      <c r="EJG51" s="23"/>
      <c r="EJH51" s="23"/>
      <c r="EJI51" s="23"/>
      <c r="EJJ51" s="23"/>
      <c r="EJK51" s="23"/>
      <c r="EJL51" s="23"/>
      <c r="EJM51" s="23"/>
      <c r="EJN51" s="23"/>
      <c r="EJO51" s="23"/>
      <c r="EJP51" s="23"/>
      <c r="EJQ51" s="23"/>
      <c r="EJR51" s="23"/>
      <c r="EJS51" s="23"/>
      <c r="EJT51" s="23"/>
      <c r="EJU51" s="23"/>
      <c r="EJV51" s="23"/>
      <c r="EJW51" s="23"/>
      <c r="EJX51" s="23"/>
      <c r="EJY51" s="23"/>
      <c r="EJZ51" s="23"/>
      <c r="EKA51" s="23"/>
      <c r="EKB51" s="23"/>
      <c r="EKC51" s="23"/>
      <c r="EKD51" s="23"/>
      <c r="EKE51" s="23"/>
      <c r="EKF51" s="23"/>
      <c r="EKG51" s="23"/>
      <c r="EKH51" s="23"/>
      <c r="EKI51" s="23"/>
      <c r="EKJ51" s="23"/>
      <c r="EKK51" s="23"/>
      <c r="EKL51" s="23"/>
      <c r="EKM51" s="23"/>
      <c r="EKN51" s="23"/>
      <c r="EKO51" s="23"/>
      <c r="EKP51" s="23"/>
      <c r="EKQ51" s="23"/>
      <c r="EKR51" s="23"/>
      <c r="EKS51" s="23"/>
      <c r="EKT51" s="23"/>
      <c r="EKU51" s="23"/>
      <c r="EKV51" s="23"/>
      <c r="EKW51" s="23"/>
      <c r="EKX51" s="23"/>
      <c r="EKY51" s="23"/>
      <c r="EKZ51" s="23"/>
      <c r="ELA51" s="23"/>
      <c r="ELB51" s="23"/>
      <c r="ELC51" s="23"/>
      <c r="ELD51" s="23"/>
      <c r="ELE51" s="23"/>
      <c r="ELF51" s="23"/>
      <c r="ELG51" s="23"/>
      <c r="ELH51" s="23"/>
      <c r="ELI51" s="23"/>
      <c r="ELJ51" s="23"/>
      <c r="ELK51" s="23"/>
      <c r="ELL51" s="23"/>
      <c r="ELM51" s="23"/>
      <c r="ELN51" s="23"/>
      <c r="ELO51" s="23"/>
      <c r="ELP51" s="23"/>
      <c r="ELQ51" s="23"/>
      <c r="ELR51" s="23"/>
      <c r="ELS51" s="23"/>
      <c r="ELT51" s="23"/>
      <c r="ELU51" s="23"/>
      <c r="ELV51" s="23"/>
      <c r="ELW51" s="23"/>
      <c r="ELX51" s="23"/>
      <c r="ELY51" s="23"/>
      <c r="ELZ51" s="23"/>
      <c r="EMA51" s="23"/>
      <c r="EMB51" s="23"/>
      <c r="EMC51" s="23"/>
      <c r="EMD51" s="23"/>
      <c r="EME51" s="23"/>
      <c r="EMF51" s="23"/>
      <c r="EMG51" s="23"/>
      <c r="EMH51" s="23"/>
      <c r="EMI51" s="23"/>
      <c r="EMJ51" s="23"/>
      <c r="EMK51" s="23"/>
      <c r="EML51" s="23"/>
      <c r="EMM51" s="23"/>
      <c r="EMN51" s="23"/>
      <c r="EMO51" s="23"/>
      <c r="EMP51" s="23"/>
      <c r="EMQ51" s="23"/>
      <c r="EMR51" s="23"/>
      <c r="EMS51" s="23"/>
      <c r="EMT51" s="23"/>
      <c r="EMU51" s="23"/>
      <c r="EMV51" s="23"/>
      <c r="EMW51" s="23"/>
      <c r="EMX51" s="23"/>
      <c r="EMY51" s="23"/>
      <c r="EMZ51" s="23"/>
      <c r="ENA51" s="23"/>
      <c r="ENB51" s="23"/>
      <c r="ENC51" s="23"/>
      <c r="END51" s="23"/>
      <c r="ENE51" s="23"/>
      <c r="ENF51" s="23"/>
      <c r="ENG51" s="23"/>
      <c r="ENH51" s="23"/>
      <c r="ENI51" s="23"/>
      <c r="ENJ51" s="23"/>
      <c r="ENK51" s="23"/>
      <c r="ENL51" s="23"/>
      <c r="ENM51" s="23"/>
      <c r="ENN51" s="23"/>
      <c r="ENO51" s="23"/>
      <c r="ENP51" s="23"/>
      <c r="ENQ51" s="23"/>
      <c r="ENR51" s="23"/>
      <c r="ENS51" s="23"/>
      <c r="ENT51" s="23"/>
      <c r="ENU51" s="23"/>
      <c r="ENV51" s="23"/>
      <c r="ENW51" s="23"/>
      <c r="ENX51" s="23"/>
      <c r="ENY51" s="23"/>
      <c r="ENZ51" s="23"/>
      <c r="EOA51" s="23"/>
      <c r="EOB51" s="23"/>
      <c r="EOC51" s="23"/>
      <c r="EOD51" s="23"/>
      <c r="EOE51" s="23"/>
      <c r="EOF51" s="23"/>
      <c r="EOG51" s="23"/>
      <c r="EOH51" s="23"/>
      <c r="EOI51" s="23"/>
      <c r="EOJ51" s="23"/>
      <c r="EOK51" s="23"/>
      <c r="EOL51" s="23"/>
      <c r="EOM51" s="23"/>
      <c r="EON51" s="23"/>
      <c r="EOO51" s="23"/>
      <c r="EOP51" s="23"/>
      <c r="EOQ51" s="23"/>
      <c r="EOR51" s="23"/>
      <c r="EOS51" s="23"/>
      <c r="EOT51" s="23"/>
      <c r="EOU51" s="23"/>
      <c r="EOV51" s="23"/>
      <c r="EOW51" s="23"/>
      <c r="EOX51" s="23"/>
      <c r="EOY51" s="23"/>
      <c r="EOZ51" s="23"/>
      <c r="EPA51" s="23"/>
      <c r="EPB51" s="23"/>
      <c r="EPC51" s="23"/>
      <c r="EPD51" s="23"/>
      <c r="EPE51" s="23"/>
      <c r="EPF51" s="23"/>
      <c r="EPG51" s="23"/>
      <c r="EPH51" s="23"/>
      <c r="EPI51" s="23"/>
      <c r="EPJ51" s="23"/>
      <c r="EPK51" s="23"/>
      <c r="EPL51" s="23"/>
      <c r="EPM51" s="23"/>
      <c r="EPN51" s="23"/>
      <c r="EPO51" s="23"/>
      <c r="EPP51" s="23"/>
      <c r="EPQ51" s="23"/>
      <c r="EPR51" s="23"/>
      <c r="EPS51" s="23"/>
      <c r="EPT51" s="23"/>
      <c r="EPU51" s="23"/>
      <c r="EPV51" s="23"/>
      <c r="EPW51" s="23"/>
      <c r="EPX51" s="23"/>
      <c r="EPY51" s="23"/>
      <c r="EPZ51" s="23"/>
      <c r="EQA51" s="23"/>
      <c r="EQB51" s="23"/>
      <c r="EQC51" s="23"/>
      <c r="EQD51" s="23"/>
      <c r="EQE51" s="23"/>
      <c r="EQF51" s="23"/>
      <c r="EQG51" s="23"/>
      <c r="EQH51" s="23"/>
      <c r="EQI51" s="23"/>
      <c r="EQJ51" s="23"/>
      <c r="EQK51" s="23"/>
      <c r="EQL51" s="23"/>
      <c r="EQM51" s="23"/>
      <c r="EQN51" s="23"/>
      <c r="EQO51" s="23"/>
      <c r="EQP51" s="23"/>
      <c r="EQQ51" s="23"/>
      <c r="EQR51" s="23"/>
      <c r="EQS51" s="23"/>
      <c r="EQT51" s="23"/>
      <c r="EQU51" s="23"/>
      <c r="EQV51" s="23"/>
      <c r="EQW51" s="23"/>
      <c r="EQX51" s="23"/>
      <c r="EQY51" s="23"/>
      <c r="EQZ51" s="23"/>
      <c r="ERA51" s="23"/>
      <c r="ERB51" s="23"/>
      <c r="ERC51" s="23"/>
      <c r="ERD51" s="23"/>
      <c r="ERE51" s="23"/>
      <c r="ERF51" s="23"/>
      <c r="ERG51" s="23"/>
      <c r="ERH51" s="23"/>
      <c r="ERI51" s="23"/>
      <c r="ERJ51" s="23"/>
      <c r="ERK51" s="23"/>
      <c r="ERL51" s="23"/>
      <c r="ERM51" s="23"/>
      <c r="ERN51" s="23"/>
      <c r="ERO51" s="23"/>
      <c r="ERP51" s="23"/>
      <c r="ERQ51" s="23"/>
      <c r="ERR51" s="23"/>
      <c r="ERS51" s="23"/>
      <c r="ERT51" s="23"/>
      <c r="ERU51" s="23"/>
      <c r="ERV51" s="23"/>
      <c r="ERW51" s="23"/>
      <c r="ERX51" s="23"/>
      <c r="ERY51" s="23"/>
      <c r="ERZ51" s="23"/>
      <c r="ESA51" s="23"/>
      <c r="ESB51" s="23"/>
      <c r="ESC51" s="23"/>
      <c r="ESD51" s="23"/>
      <c r="ESE51" s="23"/>
      <c r="ESF51" s="23"/>
      <c r="ESG51" s="23"/>
      <c r="ESH51" s="23"/>
      <c r="ESI51" s="23"/>
      <c r="ESJ51" s="23"/>
      <c r="ESK51" s="23"/>
      <c r="ESL51" s="23"/>
      <c r="ESM51" s="23"/>
      <c r="ESN51" s="23"/>
      <c r="ESO51" s="23"/>
      <c r="ESP51" s="23"/>
      <c r="ESQ51" s="23"/>
      <c r="ESR51" s="23"/>
      <c r="ESS51" s="23"/>
      <c r="EST51" s="23"/>
      <c r="ESU51" s="23"/>
      <c r="ESV51" s="23"/>
      <c r="ESW51" s="23"/>
      <c r="ESX51" s="23"/>
      <c r="ESY51" s="23"/>
      <c r="ESZ51" s="23"/>
      <c r="ETA51" s="23"/>
      <c r="ETB51" s="23"/>
      <c r="ETC51" s="23"/>
      <c r="ETD51" s="23"/>
      <c r="ETE51" s="23"/>
      <c r="ETF51" s="23"/>
      <c r="ETG51" s="23"/>
      <c r="ETH51" s="23"/>
      <c r="ETI51" s="23"/>
      <c r="ETJ51" s="23"/>
      <c r="ETK51" s="23"/>
      <c r="ETL51" s="23"/>
      <c r="ETM51" s="23"/>
      <c r="ETN51" s="23"/>
      <c r="ETO51" s="23"/>
      <c r="ETP51" s="23"/>
      <c r="ETQ51" s="23"/>
      <c r="ETR51" s="23"/>
      <c r="ETS51" s="23"/>
      <c r="ETT51" s="23"/>
      <c r="ETU51" s="23"/>
      <c r="ETV51" s="23"/>
      <c r="ETW51" s="23"/>
      <c r="ETX51" s="23"/>
      <c r="ETY51" s="23"/>
      <c r="ETZ51" s="23"/>
      <c r="EUA51" s="23"/>
      <c r="EUB51" s="23"/>
      <c r="EUC51" s="23"/>
      <c r="EUD51" s="23"/>
      <c r="EUE51" s="23"/>
      <c r="EUF51" s="23"/>
      <c r="EUG51" s="23"/>
      <c r="EUH51" s="23"/>
      <c r="EUI51" s="23"/>
      <c r="EUJ51" s="23"/>
      <c r="EUK51" s="23"/>
      <c r="EUL51" s="23"/>
      <c r="EUM51" s="23"/>
      <c r="EUN51" s="23"/>
      <c r="EUO51" s="23"/>
      <c r="EUP51" s="23"/>
      <c r="EUQ51" s="23"/>
      <c r="EUR51" s="23"/>
      <c r="EUS51" s="23"/>
      <c r="EUT51" s="23"/>
      <c r="EUU51" s="23"/>
      <c r="EUV51" s="23"/>
      <c r="EUW51" s="23"/>
      <c r="EUX51" s="23"/>
      <c r="EUY51" s="23"/>
      <c r="EUZ51" s="23"/>
      <c r="EVA51" s="23"/>
      <c r="EVB51" s="23"/>
      <c r="EVC51" s="23"/>
      <c r="EVD51" s="23"/>
      <c r="EVE51" s="23"/>
      <c r="EVF51" s="23"/>
      <c r="EVG51" s="23"/>
      <c r="EVH51" s="23"/>
      <c r="EVI51" s="23"/>
      <c r="EVJ51" s="23"/>
      <c r="EVK51" s="23"/>
      <c r="EVL51" s="23"/>
      <c r="EVM51" s="23"/>
      <c r="EVN51" s="23"/>
      <c r="EVO51" s="23"/>
      <c r="EVP51" s="23"/>
      <c r="EVQ51" s="23"/>
      <c r="EVR51" s="23"/>
      <c r="EVS51" s="23"/>
      <c r="EVT51" s="23"/>
      <c r="EVU51" s="23"/>
      <c r="EVV51" s="23"/>
      <c r="EVW51" s="23"/>
      <c r="EVX51" s="23"/>
      <c r="EVY51" s="23"/>
      <c r="EVZ51" s="23"/>
      <c r="EWA51" s="23"/>
      <c r="EWB51" s="23"/>
      <c r="EWC51" s="23"/>
      <c r="EWD51" s="23"/>
      <c r="EWE51" s="23"/>
      <c r="EWF51" s="23"/>
      <c r="EWG51" s="23"/>
      <c r="EWH51" s="23"/>
      <c r="EWI51" s="23"/>
      <c r="EWJ51" s="23"/>
      <c r="EWK51" s="23"/>
      <c r="EWL51" s="23"/>
      <c r="EWM51" s="23"/>
      <c r="EWN51" s="23"/>
      <c r="EWO51" s="23"/>
      <c r="EWP51" s="23"/>
      <c r="EWQ51" s="23"/>
      <c r="EWR51" s="23"/>
      <c r="EWS51" s="23"/>
      <c r="EWT51" s="23"/>
      <c r="EWU51" s="23"/>
      <c r="EWV51" s="23"/>
      <c r="EWW51" s="23"/>
      <c r="EWX51" s="23"/>
      <c r="EWY51" s="23"/>
      <c r="EWZ51" s="23"/>
      <c r="EXA51" s="23"/>
      <c r="EXB51" s="23"/>
      <c r="EXC51" s="23"/>
      <c r="EXD51" s="23"/>
      <c r="EXE51" s="23"/>
      <c r="EXF51" s="23"/>
      <c r="EXG51" s="23"/>
      <c r="EXH51" s="23"/>
      <c r="EXI51" s="23"/>
      <c r="EXJ51" s="23"/>
      <c r="EXK51" s="23"/>
      <c r="EXL51" s="23"/>
      <c r="EXM51" s="23"/>
      <c r="EXN51" s="23"/>
      <c r="EXO51" s="23"/>
      <c r="EXP51" s="23"/>
      <c r="EXQ51" s="23"/>
      <c r="EXR51" s="23"/>
      <c r="EXS51" s="23"/>
      <c r="EXT51" s="23"/>
      <c r="EXU51" s="23"/>
      <c r="EXV51" s="23"/>
      <c r="EXW51" s="23"/>
      <c r="EXX51" s="23"/>
      <c r="EXY51" s="23"/>
      <c r="EXZ51" s="23"/>
      <c r="EYA51" s="23"/>
      <c r="EYB51" s="23"/>
      <c r="EYC51" s="23"/>
      <c r="EYD51" s="23"/>
      <c r="EYE51" s="23"/>
      <c r="EYF51" s="23"/>
      <c r="EYG51" s="23"/>
      <c r="EYH51" s="23"/>
      <c r="EYI51" s="23"/>
      <c r="EYJ51" s="23"/>
      <c r="EYK51" s="23"/>
      <c r="EYL51" s="23"/>
      <c r="EYM51" s="23"/>
      <c r="EYN51" s="23"/>
      <c r="EYO51" s="23"/>
      <c r="EYP51" s="23"/>
      <c r="EYQ51" s="23"/>
      <c r="EYR51" s="23"/>
      <c r="EYS51" s="23"/>
      <c r="EYT51" s="23"/>
      <c r="EYU51" s="23"/>
      <c r="EYV51" s="23"/>
      <c r="EYW51" s="23"/>
      <c r="EYX51" s="23"/>
      <c r="EYY51" s="23"/>
      <c r="EYZ51" s="23"/>
      <c r="EZA51" s="23"/>
      <c r="EZB51" s="23"/>
      <c r="EZC51" s="23"/>
      <c r="EZD51" s="23"/>
      <c r="EZE51" s="23"/>
      <c r="EZF51" s="23"/>
      <c r="EZG51" s="23"/>
      <c r="EZH51" s="23"/>
      <c r="EZI51" s="23"/>
      <c r="EZJ51" s="23"/>
      <c r="EZK51" s="23"/>
      <c r="EZL51" s="23"/>
      <c r="EZM51" s="23"/>
      <c r="EZN51" s="23"/>
      <c r="EZO51" s="23"/>
      <c r="EZP51" s="23"/>
      <c r="EZQ51" s="23"/>
      <c r="EZR51" s="23"/>
      <c r="EZS51" s="23"/>
      <c r="EZT51" s="23"/>
      <c r="EZU51" s="23"/>
      <c r="EZV51" s="23"/>
      <c r="EZW51" s="23"/>
      <c r="EZX51" s="23"/>
      <c r="EZY51" s="23"/>
      <c r="EZZ51" s="23"/>
      <c r="FAA51" s="23"/>
      <c r="FAB51" s="23"/>
      <c r="FAC51" s="23"/>
      <c r="FAD51" s="23"/>
      <c r="FAE51" s="23"/>
      <c r="FAF51" s="23"/>
      <c r="FAG51" s="23"/>
      <c r="FAH51" s="23"/>
      <c r="FAI51" s="23"/>
      <c r="FAJ51" s="23"/>
      <c r="FAK51" s="23"/>
      <c r="FAL51" s="23"/>
      <c r="FAM51" s="23"/>
      <c r="FAN51" s="23"/>
      <c r="FAO51" s="23"/>
      <c r="FAP51" s="23"/>
      <c r="FAQ51" s="23"/>
      <c r="FAR51" s="23"/>
      <c r="FAS51" s="23"/>
      <c r="FAT51" s="23"/>
      <c r="FAU51" s="23"/>
      <c r="FAV51" s="23"/>
      <c r="FAW51" s="23"/>
      <c r="FAX51" s="23"/>
      <c r="FAY51" s="23"/>
      <c r="FAZ51" s="23"/>
      <c r="FBA51" s="23"/>
      <c r="FBB51" s="23"/>
      <c r="FBC51" s="23"/>
      <c r="FBD51" s="23"/>
      <c r="FBE51" s="23"/>
      <c r="FBF51" s="23"/>
      <c r="FBG51" s="23"/>
      <c r="FBH51" s="23"/>
      <c r="FBI51" s="23"/>
      <c r="FBJ51" s="23"/>
      <c r="FBK51" s="23"/>
      <c r="FBL51" s="23"/>
      <c r="FBM51" s="23"/>
      <c r="FBN51" s="23"/>
      <c r="FBO51" s="23"/>
      <c r="FBP51" s="23"/>
      <c r="FBQ51" s="23"/>
      <c r="FBR51" s="23"/>
      <c r="FBS51" s="23"/>
      <c r="FBT51" s="23"/>
      <c r="FBU51" s="23"/>
      <c r="FBV51" s="23"/>
      <c r="FBW51" s="23"/>
      <c r="FBX51" s="23"/>
      <c r="FBY51" s="23"/>
      <c r="FBZ51" s="23"/>
      <c r="FCA51" s="23"/>
      <c r="FCB51" s="23"/>
      <c r="FCC51" s="23"/>
      <c r="FCD51" s="23"/>
      <c r="FCE51" s="23"/>
      <c r="FCF51" s="23"/>
      <c r="FCG51" s="23"/>
      <c r="FCH51" s="23"/>
      <c r="FCI51" s="23"/>
      <c r="FCJ51" s="23"/>
      <c r="FCK51" s="23"/>
      <c r="FCL51" s="23"/>
      <c r="FCM51" s="23"/>
      <c r="FCN51" s="23"/>
      <c r="FCO51" s="23"/>
      <c r="FCP51" s="23"/>
      <c r="FCQ51" s="23"/>
      <c r="FCR51" s="23"/>
      <c r="FCS51" s="23"/>
      <c r="FCT51" s="23"/>
      <c r="FCU51" s="23"/>
      <c r="FCV51" s="23"/>
      <c r="FCW51" s="23"/>
      <c r="FCX51" s="23"/>
      <c r="FCY51" s="23"/>
      <c r="FCZ51" s="23"/>
      <c r="FDA51" s="23"/>
      <c r="FDB51" s="23"/>
      <c r="FDC51" s="23"/>
      <c r="FDD51" s="23"/>
      <c r="FDE51" s="23"/>
      <c r="FDF51" s="23"/>
      <c r="FDG51" s="23"/>
      <c r="FDH51" s="23"/>
      <c r="FDI51" s="23"/>
      <c r="FDJ51" s="23"/>
      <c r="FDK51" s="23"/>
      <c r="FDL51" s="23"/>
      <c r="FDM51" s="23"/>
      <c r="FDN51" s="23"/>
      <c r="FDO51" s="23"/>
      <c r="FDP51" s="23"/>
      <c r="FDQ51" s="23"/>
      <c r="FDR51" s="23"/>
      <c r="FDS51" s="23"/>
      <c r="FDT51" s="23"/>
      <c r="FDU51" s="23"/>
      <c r="FDV51" s="23"/>
      <c r="FDW51" s="23"/>
      <c r="FDX51" s="23"/>
      <c r="FDY51" s="23"/>
      <c r="FDZ51" s="23"/>
      <c r="FEA51" s="23"/>
      <c r="FEB51" s="23"/>
      <c r="FEC51" s="23"/>
      <c r="FED51" s="23"/>
      <c r="FEE51" s="23"/>
      <c r="FEF51" s="23"/>
      <c r="FEG51" s="23"/>
      <c r="FEH51" s="23"/>
      <c r="FEI51" s="23"/>
      <c r="FEJ51" s="23"/>
      <c r="FEK51" s="23"/>
      <c r="FEL51" s="23"/>
      <c r="FEM51" s="23"/>
      <c r="FEN51" s="23"/>
      <c r="FEO51" s="23"/>
      <c r="FEP51" s="23"/>
      <c r="FEQ51" s="23"/>
      <c r="FER51" s="23"/>
      <c r="FES51" s="23"/>
      <c r="FET51" s="23"/>
      <c r="FEU51" s="23"/>
      <c r="FEV51" s="23"/>
      <c r="FEW51" s="23"/>
      <c r="FEX51" s="23"/>
      <c r="FEY51" s="23"/>
      <c r="FEZ51" s="23"/>
      <c r="FFA51" s="23"/>
      <c r="FFB51" s="23"/>
      <c r="FFC51" s="23"/>
      <c r="FFD51" s="23"/>
      <c r="FFE51" s="23"/>
      <c r="FFF51" s="23"/>
      <c r="FFG51" s="23"/>
      <c r="FFH51" s="23"/>
      <c r="FFI51" s="23"/>
      <c r="FFJ51" s="23"/>
      <c r="FFK51" s="23"/>
      <c r="FFL51" s="23"/>
      <c r="FFM51" s="23"/>
      <c r="FFN51" s="23"/>
      <c r="FFO51" s="23"/>
      <c r="FFP51" s="23"/>
      <c r="FFQ51" s="23"/>
      <c r="FFR51" s="23"/>
      <c r="FFS51" s="23"/>
      <c r="FFT51" s="23"/>
      <c r="FFU51" s="23"/>
      <c r="FFV51" s="23"/>
      <c r="FFW51" s="23"/>
      <c r="FFX51" s="23"/>
      <c r="FFY51" s="23"/>
      <c r="FFZ51" s="23"/>
      <c r="FGA51" s="23"/>
      <c r="FGB51" s="23"/>
      <c r="FGC51" s="23"/>
      <c r="FGD51" s="23"/>
      <c r="FGE51" s="23"/>
      <c r="FGF51" s="23"/>
      <c r="FGG51" s="23"/>
      <c r="FGH51" s="23"/>
      <c r="FGI51" s="23"/>
      <c r="FGJ51" s="23"/>
      <c r="FGK51" s="23"/>
      <c r="FGL51" s="23"/>
      <c r="FGM51" s="23"/>
      <c r="FGN51" s="23"/>
      <c r="FGO51" s="23"/>
      <c r="FGP51" s="23"/>
      <c r="FGQ51" s="23"/>
      <c r="FGR51" s="23"/>
      <c r="FGS51" s="23"/>
      <c r="FGT51" s="23"/>
      <c r="FGU51" s="23"/>
      <c r="FGV51" s="23"/>
      <c r="FGW51" s="23"/>
      <c r="FGX51" s="23"/>
      <c r="FGY51" s="23"/>
      <c r="FGZ51" s="23"/>
      <c r="FHA51" s="23"/>
      <c r="FHB51" s="23"/>
      <c r="FHC51" s="23"/>
      <c r="FHD51" s="23"/>
      <c r="FHE51" s="23"/>
      <c r="FHF51" s="23"/>
      <c r="FHG51" s="23"/>
      <c r="FHH51" s="23"/>
      <c r="FHI51" s="23"/>
      <c r="FHJ51" s="23"/>
      <c r="FHK51" s="23"/>
      <c r="FHL51" s="23"/>
      <c r="FHM51" s="23"/>
      <c r="FHN51" s="23"/>
      <c r="FHO51" s="23"/>
      <c r="FHP51" s="23"/>
      <c r="FHQ51" s="23"/>
      <c r="FHR51" s="23"/>
      <c r="FHS51" s="23"/>
      <c r="FHT51" s="23"/>
      <c r="FHU51" s="23"/>
      <c r="FHV51" s="23"/>
      <c r="FHW51" s="23"/>
      <c r="FHX51" s="23"/>
      <c r="FHY51" s="23"/>
      <c r="FHZ51" s="23"/>
      <c r="FIA51" s="23"/>
      <c r="FIB51" s="23"/>
      <c r="FIC51" s="23"/>
      <c r="FID51" s="23"/>
      <c r="FIE51" s="23"/>
      <c r="FIF51" s="23"/>
      <c r="FIG51" s="23"/>
      <c r="FIH51" s="23"/>
      <c r="FII51" s="23"/>
      <c r="FIJ51" s="23"/>
      <c r="FIK51" s="23"/>
      <c r="FIL51" s="23"/>
      <c r="FIM51" s="23"/>
      <c r="FIN51" s="23"/>
      <c r="FIO51" s="23"/>
      <c r="FIP51" s="23"/>
      <c r="FIQ51" s="23"/>
      <c r="FIR51" s="23"/>
      <c r="FIS51" s="23"/>
      <c r="FIT51" s="23"/>
      <c r="FIU51" s="23"/>
      <c r="FIV51" s="23"/>
      <c r="FIW51" s="23"/>
      <c r="FIX51" s="23"/>
      <c r="FIY51" s="23"/>
      <c r="FIZ51" s="23"/>
      <c r="FJA51" s="23"/>
      <c r="FJB51" s="23"/>
      <c r="FJC51" s="23"/>
      <c r="FJD51" s="23"/>
      <c r="FJE51" s="23"/>
      <c r="FJF51" s="23"/>
      <c r="FJG51" s="23"/>
      <c r="FJH51" s="23"/>
      <c r="FJI51" s="23"/>
      <c r="FJJ51" s="23"/>
      <c r="FJK51" s="23"/>
      <c r="FJL51" s="23"/>
      <c r="FJM51" s="23"/>
      <c r="FJN51" s="23"/>
      <c r="FJO51" s="23"/>
      <c r="FJP51" s="23"/>
      <c r="FJQ51" s="23"/>
      <c r="FJR51" s="23"/>
      <c r="FJS51" s="23"/>
      <c r="FJT51" s="23"/>
      <c r="FJU51" s="23"/>
      <c r="FJV51" s="23"/>
      <c r="FJW51" s="23"/>
      <c r="FJX51" s="23"/>
      <c r="FJY51" s="23"/>
      <c r="FJZ51" s="23"/>
      <c r="FKA51" s="23"/>
      <c r="FKB51" s="23"/>
      <c r="FKC51" s="23"/>
      <c r="FKD51" s="23"/>
      <c r="FKE51" s="23"/>
      <c r="FKF51" s="23"/>
      <c r="FKG51" s="23"/>
      <c r="FKH51" s="23"/>
      <c r="FKI51" s="23"/>
      <c r="FKJ51" s="23"/>
      <c r="FKK51" s="23"/>
      <c r="FKL51" s="23"/>
      <c r="FKM51" s="23"/>
      <c r="FKN51" s="23"/>
      <c r="FKO51" s="23"/>
      <c r="FKP51" s="23"/>
      <c r="FKQ51" s="23"/>
      <c r="FKR51" s="23"/>
      <c r="FKS51" s="23"/>
      <c r="FKT51" s="23"/>
      <c r="FKU51" s="23"/>
      <c r="FKV51" s="23"/>
      <c r="FKW51" s="23"/>
      <c r="FKX51" s="23"/>
      <c r="FKY51" s="23"/>
      <c r="FKZ51" s="23"/>
      <c r="FLA51" s="23"/>
      <c r="FLB51" s="23"/>
      <c r="FLC51" s="23"/>
      <c r="FLD51" s="23"/>
      <c r="FLE51" s="23"/>
      <c r="FLF51" s="23"/>
      <c r="FLG51" s="23"/>
      <c r="FLH51" s="23"/>
      <c r="FLI51" s="23"/>
      <c r="FLJ51" s="23"/>
      <c r="FLK51" s="23"/>
      <c r="FLL51" s="23"/>
      <c r="FLM51" s="23"/>
      <c r="FLN51" s="23"/>
      <c r="FLO51" s="23"/>
      <c r="FLP51" s="23"/>
      <c r="FLQ51" s="23"/>
      <c r="FLR51" s="23"/>
      <c r="FLS51" s="23"/>
      <c r="FLT51" s="23"/>
      <c r="FLU51" s="23"/>
      <c r="FLV51" s="23"/>
      <c r="FLW51" s="23"/>
      <c r="FLX51" s="23"/>
      <c r="FLY51" s="23"/>
      <c r="FLZ51" s="23"/>
      <c r="FMA51" s="23"/>
      <c r="FMB51" s="23"/>
      <c r="FMC51" s="23"/>
      <c r="FMD51" s="23"/>
      <c r="FME51" s="23"/>
      <c r="FMF51" s="23"/>
      <c r="FMG51" s="23"/>
      <c r="FMH51" s="23"/>
      <c r="FMI51" s="23"/>
      <c r="FMJ51" s="23"/>
      <c r="FMK51" s="23"/>
      <c r="FML51" s="23"/>
      <c r="FMM51" s="23"/>
      <c r="FMN51" s="23"/>
      <c r="FMO51" s="23"/>
      <c r="FMP51" s="23"/>
      <c r="FMQ51" s="23"/>
      <c r="FMR51" s="23"/>
      <c r="FMS51" s="23"/>
      <c r="FMT51" s="23"/>
      <c r="FMU51" s="23"/>
      <c r="FMV51" s="23"/>
      <c r="FMW51" s="23"/>
      <c r="FMX51" s="23"/>
      <c r="FMY51" s="23"/>
      <c r="FMZ51" s="23"/>
      <c r="FNA51" s="23"/>
      <c r="FNB51" s="23"/>
      <c r="FNC51" s="23"/>
      <c r="FND51" s="23"/>
      <c r="FNE51" s="23"/>
      <c r="FNF51" s="23"/>
      <c r="FNG51" s="23"/>
      <c r="FNH51" s="23"/>
      <c r="FNI51" s="23"/>
      <c r="FNJ51" s="23"/>
      <c r="FNK51" s="23"/>
      <c r="FNL51" s="23"/>
      <c r="FNM51" s="23"/>
      <c r="FNN51" s="23"/>
      <c r="FNO51" s="23"/>
      <c r="FNP51" s="23"/>
      <c r="FNQ51" s="23"/>
      <c r="FNR51" s="23"/>
      <c r="FNS51" s="23"/>
      <c r="FNT51" s="23"/>
      <c r="FNU51" s="23"/>
      <c r="FNV51" s="23"/>
      <c r="FNW51" s="23"/>
      <c r="FNX51" s="23"/>
      <c r="FNY51" s="23"/>
      <c r="FNZ51" s="23"/>
      <c r="FOA51" s="23"/>
      <c r="FOB51" s="23"/>
      <c r="FOC51" s="23"/>
      <c r="FOD51" s="23"/>
      <c r="FOE51" s="23"/>
      <c r="FOF51" s="23"/>
      <c r="FOG51" s="23"/>
      <c r="FOH51" s="23"/>
      <c r="FOI51" s="23"/>
      <c r="FOJ51" s="23"/>
      <c r="FOK51" s="23"/>
      <c r="FOL51" s="23"/>
      <c r="FOM51" s="23"/>
      <c r="FON51" s="23"/>
      <c r="FOO51" s="23"/>
      <c r="FOP51" s="23"/>
      <c r="FOQ51" s="23"/>
      <c r="FOR51" s="23"/>
      <c r="FOS51" s="23"/>
      <c r="FOT51" s="23"/>
      <c r="FOU51" s="23"/>
      <c r="FOV51" s="23"/>
      <c r="FOW51" s="23"/>
      <c r="FOX51" s="23"/>
      <c r="FOY51" s="23"/>
      <c r="FOZ51" s="23"/>
      <c r="FPA51" s="23"/>
      <c r="FPB51" s="23"/>
      <c r="FPC51" s="23"/>
      <c r="FPD51" s="23"/>
      <c r="FPE51" s="23"/>
      <c r="FPF51" s="23"/>
      <c r="FPG51" s="23"/>
      <c r="FPH51" s="23"/>
      <c r="FPI51" s="23"/>
      <c r="FPJ51" s="23"/>
      <c r="FPK51" s="23"/>
      <c r="FPL51" s="23"/>
      <c r="FPM51" s="23"/>
      <c r="FPN51" s="23"/>
      <c r="FPO51" s="23"/>
      <c r="FPP51" s="23"/>
      <c r="FPQ51" s="23"/>
      <c r="FPR51" s="23"/>
      <c r="FPS51" s="23"/>
      <c r="FPT51" s="23"/>
      <c r="FPU51" s="23"/>
      <c r="FPV51" s="23"/>
      <c r="FPW51" s="23"/>
      <c r="FPX51" s="23"/>
      <c r="FPY51" s="23"/>
      <c r="FPZ51" s="23"/>
      <c r="FQA51" s="23"/>
      <c r="FQB51" s="23"/>
      <c r="FQC51" s="23"/>
      <c r="FQD51" s="23"/>
      <c r="FQE51" s="23"/>
      <c r="FQF51" s="23"/>
      <c r="FQG51" s="23"/>
      <c r="FQH51" s="23"/>
      <c r="FQI51" s="23"/>
      <c r="FQJ51" s="23"/>
      <c r="FQK51" s="23"/>
      <c r="FQL51" s="23"/>
      <c r="FQM51" s="23"/>
      <c r="FQN51" s="23"/>
      <c r="FQO51" s="23"/>
      <c r="FQP51" s="23"/>
      <c r="FQQ51" s="23"/>
      <c r="FQR51" s="23"/>
      <c r="FQS51" s="23"/>
      <c r="FQT51" s="23"/>
      <c r="FQU51" s="23"/>
      <c r="FQV51" s="23"/>
      <c r="FQW51" s="23"/>
      <c r="FQX51" s="23"/>
      <c r="FQY51" s="23"/>
      <c r="FQZ51" s="23"/>
      <c r="FRA51" s="23"/>
      <c r="FRB51" s="23"/>
      <c r="FRC51" s="23"/>
      <c r="FRD51" s="23"/>
      <c r="FRE51" s="23"/>
      <c r="FRF51" s="23"/>
      <c r="FRG51" s="23"/>
      <c r="FRH51" s="23"/>
      <c r="FRI51" s="23"/>
      <c r="FRJ51" s="23"/>
      <c r="FRK51" s="23"/>
      <c r="FRL51" s="23"/>
      <c r="FRM51" s="23"/>
      <c r="FRN51" s="23"/>
      <c r="FRO51" s="23"/>
      <c r="FRP51" s="23"/>
      <c r="FRQ51" s="23"/>
      <c r="FRR51" s="23"/>
      <c r="FRS51" s="23"/>
      <c r="FRT51" s="23"/>
      <c r="FRU51" s="23"/>
      <c r="FRV51" s="23"/>
      <c r="FRW51" s="23"/>
      <c r="FRX51" s="23"/>
      <c r="FRY51" s="23"/>
      <c r="FRZ51" s="23"/>
      <c r="FSA51" s="23"/>
      <c r="FSB51" s="23"/>
      <c r="FSC51" s="23"/>
      <c r="FSD51" s="23"/>
      <c r="FSE51" s="23"/>
      <c r="FSF51" s="23"/>
      <c r="FSG51" s="23"/>
      <c r="FSH51" s="23"/>
      <c r="FSI51" s="23"/>
      <c r="FSJ51" s="23"/>
      <c r="FSK51" s="23"/>
      <c r="FSL51" s="23"/>
      <c r="FSM51" s="23"/>
      <c r="FSN51" s="23"/>
      <c r="FSO51" s="23"/>
      <c r="FSP51" s="23"/>
      <c r="FSQ51" s="23"/>
      <c r="FSR51" s="23"/>
      <c r="FSS51" s="23"/>
      <c r="FST51" s="23"/>
      <c r="FSU51" s="23"/>
      <c r="FSV51" s="23"/>
      <c r="FSW51" s="23"/>
      <c r="FSX51" s="23"/>
      <c r="FSY51" s="23"/>
      <c r="FSZ51" s="23"/>
      <c r="FTA51" s="23"/>
      <c r="FTB51" s="23"/>
      <c r="FTC51" s="23"/>
      <c r="FTD51" s="23"/>
      <c r="FTE51" s="23"/>
      <c r="FTF51" s="23"/>
      <c r="FTG51" s="23"/>
      <c r="FTH51" s="23"/>
      <c r="FTI51" s="23"/>
      <c r="FTJ51" s="23"/>
      <c r="FTK51" s="23"/>
      <c r="FTL51" s="23"/>
      <c r="FTM51" s="23"/>
      <c r="FTN51" s="23"/>
      <c r="FTO51" s="23"/>
      <c r="FTP51" s="23"/>
      <c r="FTQ51" s="23"/>
      <c r="FTR51" s="23"/>
      <c r="FTS51" s="23"/>
      <c r="FTT51" s="23"/>
      <c r="FTU51" s="23"/>
      <c r="FTV51" s="23"/>
      <c r="FTW51" s="23"/>
      <c r="FTX51" s="23"/>
      <c r="FTY51" s="23"/>
      <c r="FTZ51" s="23"/>
      <c r="FUA51" s="23"/>
      <c r="FUB51" s="23"/>
      <c r="FUC51" s="23"/>
      <c r="FUD51" s="23"/>
      <c r="FUE51" s="23"/>
      <c r="FUF51" s="23"/>
      <c r="FUG51" s="23"/>
      <c r="FUH51" s="23"/>
      <c r="FUI51" s="23"/>
      <c r="FUJ51" s="23"/>
      <c r="FUK51" s="23"/>
      <c r="FUL51" s="23"/>
      <c r="FUM51" s="23"/>
      <c r="FUN51" s="23"/>
      <c r="FUO51" s="23"/>
      <c r="FUP51" s="23"/>
      <c r="FUQ51" s="23"/>
      <c r="FUR51" s="23"/>
      <c r="FUS51" s="23"/>
      <c r="FUT51" s="23"/>
      <c r="FUU51" s="23"/>
      <c r="FUV51" s="23"/>
      <c r="FUW51" s="23"/>
      <c r="FUX51" s="23"/>
      <c r="FUY51" s="23"/>
      <c r="FUZ51" s="23"/>
      <c r="FVA51" s="23"/>
      <c r="FVB51" s="23"/>
      <c r="FVC51" s="23"/>
      <c r="FVD51" s="23"/>
      <c r="FVE51" s="23"/>
      <c r="FVF51" s="23"/>
      <c r="FVG51" s="23"/>
      <c r="FVH51" s="23"/>
      <c r="FVI51" s="23"/>
      <c r="FVJ51" s="23"/>
      <c r="FVK51" s="23"/>
      <c r="FVL51" s="23"/>
      <c r="FVM51" s="23"/>
      <c r="FVN51" s="23"/>
      <c r="FVO51" s="23"/>
      <c r="FVP51" s="23"/>
      <c r="FVQ51" s="23"/>
      <c r="FVR51" s="23"/>
      <c r="FVS51" s="23"/>
      <c r="FVT51" s="23"/>
      <c r="FVU51" s="23"/>
      <c r="FVV51" s="23"/>
      <c r="FVW51" s="23"/>
      <c r="FVX51" s="23"/>
      <c r="FVY51" s="23"/>
      <c r="FVZ51" s="23"/>
      <c r="FWA51" s="23"/>
      <c r="FWB51" s="23"/>
      <c r="FWC51" s="23"/>
      <c r="FWD51" s="23"/>
      <c r="FWE51" s="23"/>
      <c r="FWF51" s="23"/>
      <c r="FWG51" s="23"/>
      <c r="FWH51" s="23"/>
      <c r="FWI51" s="23"/>
      <c r="FWJ51" s="23"/>
      <c r="FWK51" s="23"/>
      <c r="FWL51" s="23"/>
      <c r="FWM51" s="23"/>
      <c r="FWN51" s="23"/>
      <c r="FWO51" s="23"/>
      <c r="FWP51" s="23"/>
      <c r="FWQ51" s="23"/>
      <c r="FWR51" s="23"/>
      <c r="FWS51" s="23"/>
      <c r="FWT51" s="23"/>
      <c r="FWU51" s="23"/>
      <c r="FWV51" s="23"/>
      <c r="FWW51" s="23"/>
      <c r="FWX51" s="23"/>
      <c r="FWY51" s="23"/>
      <c r="FWZ51" s="23"/>
      <c r="FXA51" s="23"/>
      <c r="FXB51" s="23"/>
      <c r="FXC51" s="23"/>
      <c r="FXD51" s="23"/>
      <c r="FXE51" s="23"/>
      <c r="FXF51" s="23"/>
      <c r="FXG51" s="23"/>
      <c r="FXH51" s="23"/>
      <c r="FXI51" s="23"/>
      <c r="FXJ51" s="23"/>
      <c r="FXK51" s="23"/>
      <c r="FXL51" s="23"/>
      <c r="FXM51" s="23"/>
      <c r="FXN51" s="23"/>
      <c r="FXO51" s="23"/>
      <c r="FXP51" s="23"/>
      <c r="FXQ51" s="23"/>
      <c r="FXR51" s="23"/>
      <c r="FXS51" s="23"/>
      <c r="FXT51" s="23"/>
      <c r="FXU51" s="23"/>
      <c r="FXV51" s="23"/>
      <c r="FXW51" s="23"/>
      <c r="FXX51" s="23"/>
      <c r="FXY51" s="23"/>
      <c r="FXZ51" s="23"/>
      <c r="FYA51" s="23"/>
      <c r="FYB51" s="23"/>
      <c r="FYC51" s="23"/>
      <c r="FYD51" s="23"/>
      <c r="FYE51" s="23"/>
      <c r="FYF51" s="23"/>
      <c r="FYG51" s="23"/>
      <c r="FYH51" s="23"/>
      <c r="FYI51" s="23"/>
      <c r="FYJ51" s="23"/>
      <c r="FYK51" s="23"/>
      <c r="FYL51" s="23"/>
      <c r="FYM51" s="23"/>
      <c r="FYN51" s="23"/>
      <c r="FYO51" s="23"/>
      <c r="FYP51" s="23"/>
      <c r="FYQ51" s="23"/>
      <c r="FYR51" s="23"/>
      <c r="FYS51" s="23"/>
      <c r="FYT51" s="23"/>
      <c r="FYU51" s="23"/>
      <c r="FYV51" s="23"/>
      <c r="FYW51" s="23"/>
      <c r="FYX51" s="23"/>
      <c r="FYY51" s="23"/>
      <c r="FYZ51" s="23"/>
      <c r="FZA51" s="23"/>
      <c r="FZB51" s="23"/>
      <c r="FZC51" s="23"/>
      <c r="FZD51" s="23"/>
      <c r="FZE51" s="23"/>
      <c r="FZF51" s="23"/>
      <c r="FZG51" s="23"/>
      <c r="FZH51" s="23"/>
      <c r="FZI51" s="23"/>
      <c r="FZJ51" s="23"/>
      <c r="FZK51" s="23"/>
      <c r="FZL51" s="23"/>
      <c r="FZM51" s="23"/>
      <c r="FZN51" s="23"/>
      <c r="FZO51" s="23"/>
      <c r="FZP51" s="23"/>
      <c r="FZQ51" s="23"/>
      <c r="FZR51" s="23"/>
      <c r="FZS51" s="23"/>
      <c r="FZT51" s="23"/>
      <c r="FZU51" s="23"/>
      <c r="FZV51" s="23"/>
      <c r="FZW51" s="23"/>
      <c r="FZX51" s="23"/>
      <c r="FZY51" s="23"/>
      <c r="FZZ51" s="23"/>
      <c r="GAA51" s="23"/>
      <c r="GAB51" s="23"/>
      <c r="GAC51" s="23"/>
      <c r="GAD51" s="23"/>
      <c r="GAE51" s="23"/>
      <c r="GAF51" s="23"/>
      <c r="GAG51" s="23"/>
      <c r="GAH51" s="23"/>
      <c r="GAI51" s="23"/>
      <c r="GAJ51" s="23"/>
      <c r="GAK51" s="23"/>
      <c r="GAL51" s="23"/>
      <c r="GAM51" s="23"/>
      <c r="GAN51" s="23"/>
      <c r="GAO51" s="23"/>
      <c r="GAP51" s="23"/>
      <c r="GAQ51" s="23"/>
      <c r="GAR51" s="23"/>
      <c r="GAS51" s="23"/>
      <c r="GAT51" s="23"/>
      <c r="GAU51" s="23"/>
      <c r="GAV51" s="23"/>
      <c r="GAW51" s="23"/>
      <c r="GAX51" s="23"/>
      <c r="GAY51" s="23"/>
      <c r="GAZ51" s="23"/>
      <c r="GBA51" s="23"/>
      <c r="GBB51" s="23"/>
      <c r="GBC51" s="23"/>
      <c r="GBD51" s="23"/>
      <c r="GBE51" s="23"/>
      <c r="GBF51" s="23"/>
      <c r="GBG51" s="23"/>
      <c r="GBH51" s="23"/>
      <c r="GBI51" s="23"/>
      <c r="GBJ51" s="23"/>
      <c r="GBK51" s="23"/>
      <c r="GBL51" s="23"/>
      <c r="GBM51" s="23"/>
      <c r="GBN51" s="23"/>
      <c r="GBO51" s="23"/>
      <c r="GBP51" s="23"/>
      <c r="GBQ51" s="23"/>
      <c r="GBR51" s="23"/>
      <c r="GBS51" s="23"/>
      <c r="GBT51" s="23"/>
      <c r="GBU51" s="23"/>
      <c r="GBV51" s="23"/>
      <c r="GBW51" s="23"/>
      <c r="GBX51" s="23"/>
      <c r="GBY51" s="23"/>
      <c r="GBZ51" s="23"/>
      <c r="GCA51" s="23"/>
      <c r="GCB51" s="23"/>
      <c r="GCC51" s="23"/>
      <c r="GCD51" s="23"/>
      <c r="GCE51" s="23"/>
      <c r="GCF51" s="23"/>
      <c r="GCG51" s="23"/>
      <c r="GCH51" s="23"/>
      <c r="GCI51" s="23"/>
      <c r="GCJ51" s="23"/>
      <c r="GCK51" s="23"/>
      <c r="GCL51" s="23"/>
      <c r="GCM51" s="23"/>
      <c r="GCN51" s="23"/>
      <c r="GCO51" s="23"/>
      <c r="GCP51" s="23"/>
      <c r="GCQ51" s="23"/>
      <c r="GCR51" s="23"/>
      <c r="GCS51" s="23"/>
      <c r="GCT51" s="23"/>
      <c r="GCU51" s="23"/>
      <c r="GCV51" s="23"/>
      <c r="GCW51" s="23"/>
      <c r="GCX51" s="23"/>
      <c r="GCY51" s="23"/>
      <c r="GCZ51" s="23"/>
      <c r="GDA51" s="23"/>
      <c r="GDB51" s="23"/>
      <c r="GDC51" s="23"/>
      <c r="GDD51" s="23"/>
      <c r="GDE51" s="23"/>
      <c r="GDF51" s="23"/>
      <c r="GDG51" s="23"/>
      <c r="GDH51" s="23"/>
      <c r="GDI51" s="23"/>
      <c r="GDJ51" s="23"/>
      <c r="GDK51" s="23"/>
      <c r="GDL51" s="23"/>
      <c r="GDM51" s="23"/>
      <c r="GDN51" s="23"/>
      <c r="GDO51" s="23"/>
      <c r="GDP51" s="23"/>
      <c r="GDQ51" s="23"/>
      <c r="GDR51" s="23"/>
      <c r="GDS51" s="23"/>
      <c r="GDT51" s="23"/>
      <c r="GDU51" s="23"/>
      <c r="GDV51" s="23"/>
      <c r="GDW51" s="23"/>
      <c r="GDX51" s="23"/>
      <c r="GDY51" s="23"/>
      <c r="GDZ51" s="23"/>
      <c r="GEA51" s="23"/>
      <c r="GEB51" s="23"/>
      <c r="GEC51" s="23"/>
      <c r="GED51" s="23"/>
      <c r="GEE51" s="23"/>
      <c r="GEF51" s="23"/>
      <c r="GEG51" s="23"/>
      <c r="GEH51" s="23"/>
      <c r="GEI51" s="23"/>
      <c r="GEJ51" s="23"/>
      <c r="GEK51" s="23"/>
      <c r="GEL51" s="23"/>
      <c r="GEM51" s="23"/>
      <c r="GEN51" s="23"/>
      <c r="GEO51" s="23"/>
      <c r="GEP51" s="23"/>
      <c r="GEQ51" s="23"/>
      <c r="GER51" s="23"/>
      <c r="GES51" s="23"/>
      <c r="GET51" s="23"/>
      <c r="GEU51" s="23"/>
      <c r="GEV51" s="23"/>
      <c r="GEW51" s="23"/>
      <c r="GEX51" s="23"/>
      <c r="GEY51" s="23"/>
      <c r="GEZ51" s="23"/>
      <c r="GFA51" s="23"/>
      <c r="GFB51" s="23"/>
      <c r="GFC51" s="23"/>
      <c r="GFD51" s="23"/>
      <c r="GFE51" s="23"/>
      <c r="GFF51" s="23"/>
      <c r="GFG51" s="23"/>
      <c r="GFH51" s="23"/>
      <c r="GFI51" s="23"/>
      <c r="GFJ51" s="23"/>
      <c r="GFK51" s="23"/>
      <c r="GFL51" s="23"/>
      <c r="GFM51" s="23"/>
      <c r="GFN51" s="23"/>
      <c r="GFO51" s="23"/>
      <c r="GFP51" s="23"/>
      <c r="GFQ51" s="23"/>
      <c r="GFR51" s="23"/>
      <c r="GFS51" s="23"/>
      <c r="GFT51" s="23"/>
      <c r="GFU51" s="23"/>
      <c r="GFV51" s="23"/>
      <c r="GFW51" s="23"/>
      <c r="GFX51" s="23"/>
      <c r="GFY51" s="23"/>
      <c r="GFZ51" s="23"/>
      <c r="GGA51" s="23"/>
      <c r="GGB51" s="23"/>
      <c r="GGC51" s="23"/>
      <c r="GGD51" s="23"/>
      <c r="GGE51" s="23"/>
      <c r="GGF51" s="23"/>
      <c r="GGG51" s="23"/>
      <c r="GGH51" s="23"/>
      <c r="GGI51" s="23"/>
      <c r="GGJ51" s="23"/>
      <c r="GGK51" s="23"/>
      <c r="GGL51" s="23"/>
      <c r="GGM51" s="23"/>
      <c r="GGN51" s="23"/>
      <c r="GGO51" s="23"/>
      <c r="GGP51" s="23"/>
      <c r="GGQ51" s="23"/>
      <c r="GGR51" s="23"/>
      <c r="GGS51" s="23"/>
      <c r="GGT51" s="23"/>
      <c r="GGU51" s="23"/>
      <c r="GGV51" s="23"/>
      <c r="GGW51" s="23"/>
      <c r="GGX51" s="23"/>
      <c r="GGY51" s="23"/>
      <c r="GGZ51" s="23"/>
      <c r="GHA51" s="23"/>
      <c r="GHB51" s="23"/>
      <c r="GHC51" s="23"/>
      <c r="GHD51" s="23"/>
      <c r="GHE51" s="23"/>
      <c r="GHF51" s="23"/>
      <c r="GHG51" s="23"/>
      <c r="GHH51" s="23"/>
      <c r="GHI51" s="23"/>
      <c r="GHJ51" s="23"/>
      <c r="GHK51" s="23"/>
      <c r="GHL51" s="23"/>
      <c r="GHM51" s="23"/>
      <c r="GHN51" s="23"/>
      <c r="GHO51" s="23"/>
      <c r="GHP51" s="23"/>
      <c r="GHQ51" s="23"/>
      <c r="GHR51" s="23"/>
      <c r="GHS51" s="23"/>
      <c r="GHT51" s="23"/>
      <c r="GHU51" s="23"/>
      <c r="GHV51" s="23"/>
      <c r="GHW51" s="23"/>
      <c r="GHX51" s="23"/>
      <c r="GHY51" s="23"/>
      <c r="GHZ51" s="23"/>
      <c r="GIA51" s="23"/>
      <c r="GIB51" s="23"/>
      <c r="GIC51" s="23"/>
      <c r="GID51" s="23"/>
      <c r="GIE51" s="23"/>
      <c r="GIF51" s="23"/>
      <c r="GIG51" s="23"/>
      <c r="GIH51" s="23"/>
      <c r="GII51" s="23"/>
      <c r="GIJ51" s="23"/>
      <c r="GIK51" s="23"/>
      <c r="GIL51" s="23"/>
      <c r="GIM51" s="23"/>
      <c r="GIN51" s="23"/>
      <c r="GIO51" s="23"/>
      <c r="GIP51" s="23"/>
      <c r="GIQ51" s="23"/>
      <c r="GIR51" s="23"/>
      <c r="GIS51" s="23"/>
      <c r="GIT51" s="23"/>
      <c r="GIU51" s="23"/>
      <c r="GIV51" s="23"/>
      <c r="GIW51" s="23"/>
      <c r="GIX51" s="23"/>
      <c r="GIY51" s="23"/>
      <c r="GIZ51" s="23"/>
      <c r="GJA51" s="23"/>
      <c r="GJB51" s="23"/>
      <c r="GJC51" s="23"/>
      <c r="GJD51" s="23"/>
      <c r="GJE51" s="23"/>
      <c r="GJF51" s="23"/>
      <c r="GJG51" s="23"/>
      <c r="GJH51" s="23"/>
      <c r="GJI51" s="23"/>
      <c r="GJJ51" s="23"/>
      <c r="GJK51" s="23"/>
      <c r="GJL51" s="23"/>
      <c r="GJM51" s="23"/>
      <c r="GJN51" s="23"/>
      <c r="GJO51" s="23"/>
      <c r="GJP51" s="23"/>
      <c r="GJQ51" s="23"/>
      <c r="GJR51" s="23"/>
      <c r="GJS51" s="23"/>
      <c r="GJT51" s="23"/>
      <c r="GJU51" s="23"/>
      <c r="GJV51" s="23"/>
      <c r="GJW51" s="23"/>
      <c r="GJX51" s="23"/>
      <c r="GJY51" s="23"/>
      <c r="GJZ51" s="23"/>
      <c r="GKA51" s="23"/>
      <c r="GKB51" s="23"/>
      <c r="GKC51" s="23"/>
      <c r="GKD51" s="23"/>
      <c r="GKE51" s="23"/>
      <c r="GKF51" s="23"/>
      <c r="GKG51" s="23"/>
      <c r="GKH51" s="23"/>
      <c r="GKI51" s="23"/>
      <c r="GKJ51" s="23"/>
      <c r="GKK51" s="23"/>
      <c r="GKL51" s="23"/>
      <c r="GKM51" s="23"/>
      <c r="GKN51" s="23"/>
      <c r="GKO51" s="23"/>
      <c r="GKP51" s="23"/>
      <c r="GKQ51" s="23"/>
      <c r="GKR51" s="23"/>
      <c r="GKS51" s="23"/>
      <c r="GKT51" s="23"/>
      <c r="GKU51" s="23"/>
      <c r="GKV51" s="23"/>
      <c r="GKW51" s="23"/>
      <c r="GKX51" s="23"/>
      <c r="GKY51" s="23"/>
      <c r="GKZ51" s="23"/>
      <c r="GLA51" s="23"/>
      <c r="GLB51" s="23"/>
      <c r="GLC51" s="23"/>
      <c r="GLD51" s="23"/>
      <c r="GLE51" s="23"/>
      <c r="GLF51" s="23"/>
      <c r="GLG51" s="23"/>
      <c r="GLH51" s="23"/>
      <c r="GLI51" s="23"/>
      <c r="GLJ51" s="23"/>
      <c r="GLK51" s="23"/>
      <c r="GLL51" s="23"/>
      <c r="GLM51" s="23"/>
      <c r="GLN51" s="23"/>
      <c r="GLO51" s="23"/>
      <c r="GLP51" s="23"/>
      <c r="GLQ51" s="23"/>
      <c r="GLR51" s="23"/>
      <c r="GLS51" s="23"/>
      <c r="GLT51" s="23"/>
      <c r="GLU51" s="23"/>
      <c r="GLV51" s="23"/>
      <c r="GLW51" s="23"/>
      <c r="GLX51" s="23"/>
      <c r="GLY51" s="23"/>
      <c r="GLZ51" s="23"/>
      <c r="GMA51" s="23"/>
      <c r="GMB51" s="23"/>
      <c r="GMC51" s="23"/>
      <c r="GMD51" s="23"/>
      <c r="GME51" s="23"/>
      <c r="GMF51" s="23"/>
      <c r="GMG51" s="23"/>
      <c r="GMH51" s="23"/>
      <c r="GMI51" s="23"/>
      <c r="GMJ51" s="23"/>
      <c r="GMK51" s="23"/>
      <c r="GML51" s="23"/>
      <c r="GMM51" s="23"/>
      <c r="GMN51" s="23"/>
      <c r="GMO51" s="23"/>
      <c r="GMP51" s="23"/>
      <c r="GMQ51" s="23"/>
      <c r="GMR51" s="23"/>
      <c r="GMS51" s="23"/>
      <c r="GMT51" s="23"/>
      <c r="GMU51" s="23"/>
      <c r="GMV51" s="23"/>
      <c r="GMW51" s="23"/>
      <c r="GMX51" s="23"/>
      <c r="GMY51" s="23"/>
      <c r="GMZ51" s="23"/>
      <c r="GNA51" s="23"/>
      <c r="GNB51" s="23"/>
      <c r="GNC51" s="23"/>
      <c r="GND51" s="23"/>
      <c r="GNE51" s="23"/>
      <c r="GNF51" s="23"/>
      <c r="GNG51" s="23"/>
      <c r="GNH51" s="23"/>
      <c r="GNI51" s="23"/>
      <c r="GNJ51" s="23"/>
      <c r="GNK51" s="23"/>
      <c r="GNL51" s="23"/>
      <c r="GNM51" s="23"/>
      <c r="GNN51" s="23"/>
      <c r="GNO51" s="23"/>
      <c r="GNP51" s="23"/>
      <c r="GNQ51" s="23"/>
      <c r="GNR51" s="23"/>
      <c r="GNS51" s="23"/>
      <c r="GNT51" s="23"/>
      <c r="GNU51" s="23"/>
      <c r="GNV51" s="23"/>
      <c r="GNW51" s="23"/>
      <c r="GNX51" s="23"/>
      <c r="GNY51" s="23"/>
      <c r="GNZ51" s="23"/>
      <c r="GOA51" s="23"/>
      <c r="GOB51" s="23"/>
      <c r="GOC51" s="23"/>
      <c r="GOD51" s="23"/>
      <c r="GOE51" s="23"/>
      <c r="GOF51" s="23"/>
      <c r="GOG51" s="23"/>
      <c r="GOH51" s="23"/>
      <c r="GOI51" s="23"/>
      <c r="GOJ51" s="23"/>
      <c r="GOK51" s="23"/>
      <c r="GOL51" s="23"/>
      <c r="GOM51" s="23"/>
      <c r="GON51" s="23"/>
      <c r="GOO51" s="23"/>
      <c r="GOP51" s="23"/>
      <c r="GOQ51" s="23"/>
      <c r="GOR51" s="23"/>
      <c r="GOS51" s="23"/>
      <c r="GOT51" s="23"/>
      <c r="GOU51" s="23"/>
      <c r="GOV51" s="23"/>
      <c r="GOW51" s="23"/>
      <c r="GOX51" s="23"/>
      <c r="GOY51" s="23"/>
      <c r="GOZ51" s="23"/>
      <c r="GPA51" s="23"/>
      <c r="GPB51" s="23"/>
      <c r="GPC51" s="23"/>
      <c r="GPD51" s="23"/>
      <c r="GPE51" s="23"/>
      <c r="GPF51" s="23"/>
      <c r="GPG51" s="23"/>
      <c r="GPH51" s="23"/>
      <c r="GPI51" s="23"/>
      <c r="GPJ51" s="23"/>
      <c r="GPK51" s="23"/>
      <c r="GPL51" s="23"/>
      <c r="GPM51" s="23"/>
      <c r="GPN51" s="23"/>
      <c r="GPO51" s="23"/>
      <c r="GPP51" s="23"/>
      <c r="GPQ51" s="23"/>
      <c r="GPR51" s="23"/>
      <c r="GPS51" s="23"/>
      <c r="GPT51" s="23"/>
      <c r="GPU51" s="23"/>
      <c r="GPV51" s="23"/>
      <c r="GPW51" s="23"/>
      <c r="GPX51" s="23"/>
      <c r="GPY51" s="23"/>
      <c r="GPZ51" s="23"/>
      <c r="GQA51" s="23"/>
      <c r="GQB51" s="23"/>
      <c r="GQC51" s="23"/>
      <c r="GQD51" s="23"/>
      <c r="GQE51" s="23"/>
      <c r="GQF51" s="23"/>
      <c r="GQG51" s="23"/>
      <c r="GQH51" s="23"/>
      <c r="GQI51" s="23"/>
      <c r="GQJ51" s="23"/>
      <c r="GQK51" s="23"/>
      <c r="GQL51" s="23"/>
      <c r="GQM51" s="23"/>
      <c r="GQN51" s="23"/>
      <c r="GQO51" s="23"/>
      <c r="GQP51" s="23"/>
      <c r="GQQ51" s="23"/>
      <c r="GQR51" s="23"/>
      <c r="GQS51" s="23"/>
      <c r="GQT51" s="23"/>
      <c r="GQU51" s="23"/>
      <c r="GQV51" s="23"/>
      <c r="GQW51" s="23"/>
      <c r="GQX51" s="23"/>
      <c r="GQY51" s="23"/>
      <c r="GQZ51" s="23"/>
      <c r="GRA51" s="23"/>
      <c r="GRB51" s="23"/>
      <c r="GRC51" s="23"/>
      <c r="GRD51" s="23"/>
      <c r="GRE51" s="23"/>
      <c r="GRF51" s="23"/>
      <c r="GRG51" s="23"/>
      <c r="GRH51" s="23"/>
      <c r="GRI51" s="23"/>
      <c r="GRJ51" s="23"/>
      <c r="GRK51" s="23"/>
      <c r="GRL51" s="23"/>
      <c r="GRM51" s="23"/>
      <c r="GRN51" s="23"/>
      <c r="GRO51" s="23"/>
      <c r="GRP51" s="23"/>
      <c r="GRQ51" s="23"/>
      <c r="GRR51" s="23"/>
      <c r="GRS51" s="23"/>
      <c r="GRT51" s="23"/>
      <c r="GRU51" s="23"/>
      <c r="GRV51" s="23"/>
      <c r="GRW51" s="23"/>
      <c r="GRX51" s="23"/>
      <c r="GRY51" s="23"/>
      <c r="GRZ51" s="23"/>
      <c r="GSA51" s="23"/>
      <c r="GSB51" s="23"/>
      <c r="GSC51" s="23"/>
      <c r="GSD51" s="23"/>
      <c r="GSE51" s="23"/>
      <c r="GSF51" s="23"/>
      <c r="GSG51" s="23"/>
      <c r="GSH51" s="23"/>
      <c r="GSI51" s="23"/>
      <c r="GSJ51" s="23"/>
      <c r="GSK51" s="23"/>
      <c r="GSL51" s="23"/>
      <c r="GSM51" s="23"/>
      <c r="GSN51" s="23"/>
      <c r="GSO51" s="23"/>
      <c r="GSP51" s="23"/>
      <c r="GSQ51" s="23"/>
      <c r="GSR51" s="23"/>
      <c r="GSS51" s="23"/>
      <c r="GST51" s="23"/>
      <c r="GSU51" s="23"/>
      <c r="GSV51" s="23"/>
      <c r="GSW51" s="23"/>
      <c r="GSX51" s="23"/>
      <c r="GSY51" s="23"/>
      <c r="GSZ51" s="23"/>
      <c r="GTA51" s="23"/>
      <c r="GTB51" s="23"/>
      <c r="GTC51" s="23"/>
      <c r="GTD51" s="23"/>
      <c r="GTE51" s="23"/>
      <c r="GTF51" s="23"/>
      <c r="GTG51" s="23"/>
      <c r="GTH51" s="23"/>
      <c r="GTI51" s="23"/>
      <c r="GTJ51" s="23"/>
      <c r="GTK51" s="23"/>
      <c r="GTL51" s="23"/>
      <c r="GTM51" s="23"/>
      <c r="GTN51" s="23"/>
      <c r="GTO51" s="23"/>
      <c r="GTP51" s="23"/>
      <c r="GTQ51" s="23"/>
      <c r="GTR51" s="23"/>
      <c r="GTS51" s="23"/>
      <c r="GTT51" s="23"/>
      <c r="GTU51" s="23"/>
      <c r="GTV51" s="23"/>
      <c r="GTW51" s="23"/>
      <c r="GTX51" s="23"/>
      <c r="GTY51" s="23"/>
      <c r="GTZ51" s="23"/>
      <c r="GUA51" s="23"/>
      <c r="GUB51" s="23"/>
      <c r="GUC51" s="23"/>
      <c r="GUD51" s="23"/>
      <c r="GUE51" s="23"/>
      <c r="GUF51" s="23"/>
      <c r="GUG51" s="23"/>
      <c r="GUH51" s="23"/>
      <c r="GUI51" s="23"/>
      <c r="GUJ51" s="23"/>
      <c r="GUK51" s="23"/>
      <c r="GUL51" s="23"/>
      <c r="GUM51" s="23"/>
      <c r="GUN51" s="23"/>
      <c r="GUO51" s="23"/>
      <c r="GUP51" s="23"/>
      <c r="GUQ51" s="23"/>
      <c r="GUR51" s="23"/>
      <c r="GUS51" s="23"/>
      <c r="GUT51" s="23"/>
      <c r="GUU51" s="23"/>
      <c r="GUV51" s="23"/>
      <c r="GUW51" s="23"/>
      <c r="GUX51" s="23"/>
      <c r="GUY51" s="23"/>
      <c r="GUZ51" s="23"/>
      <c r="GVA51" s="23"/>
      <c r="GVB51" s="23"/>
      <c r="GVC51" s="23"/>
      <c r="GVD51" s="23"/>
      <c r="GVE51" s="23"/>
      <c r="GVF51" s="23"/>
      <c r="GVG51" s="23"/>
      <c r="GVH51" s="23"/>
      <c r="GVI51" s="23"/>
      <c r="GVJ51" s="23"/>
      <c r="GVK51" s="23"/>
      <c r="GVL51" s="23"/>
      <c r="GVM51" s="23"/>
      <c r="GVN51" s="23"/>
      <c r="GVO51" s="23"/>
      <c r="GVP51" s="23"/>
      <c r="GVQ51" s="23"/>
      <c r="GVR51" s="23"/>
      <c r="GVS51" s="23"/>
      <c r="GVT51" s="23"/>
      <c r="GVU51" s="23"/>
      <c r="GVV51" s="23"/>
      <c r="GVW51" s="23"/>
      <c r="GVX51" s="23"/>
      <c r="GVY51" s="23"/>
      <c r="GVZ51" s="23"/>
      <c r="GWA51" s="23"/>
      <c r="GWB51" s="23"/>
      <c r="GWC51" s="23"/>
      <c r="GWD51" s="23"/>
      <c r="GWE51" s="23"/>
      <c r="GWF51" s="23"/>
      <c r="GWG51" s="23"/>
      <c r="GWH51" s="23"/>
      <c r="GWI51" s="23"/>
      <c r="GWJ51" s="23"/>
      <c r="GWK51" s="23"/>
      <c r="GWL51" s="23"/>
      <c r="GWM51" s="23"/>
      <c r="GWN51" s="23"/>
      <c r="GWO51" s="23"/>
      <c r="GWP51" s="23"/>
      <c r="GWQ51" s="23"/>
      <c r="GWR51" s="23"/>
      <c r="GWS51" s="23"/>
      <c r="GWT51" s="23"/>
      <c r="GWU51" s="23"/>
      <c r="GWV51" s="23"/>
      <c r="GWW51" s="23"/>
      <c r="GWX51" s="23"/>
      <c r="GWY51" s="23"/>
      <c r="GWZ51" s="23"/>
      <c r="GXA51" s="23"/>
      <c r="GXB51" s="23"/>
      <c r="GXC51" s="23"/>
      <c r="GXD51" s="23"/>
      <c r="GXE51" s="23"/>
      <c r="GXF51" s="23"/>
      <c r="GXG51" s="23"/>
      <c r="GXH51" s="23"/>
      <c r="GXI51" s="23"/>
      <c r="GXJ51" s="23"/>
      <c r="GXK51" s="23"/>
      <c r="GXL51" s="23"/>
      <c r="GXM51" s="23"/>
      <c r="GXN51" s="23"/>
      <c r="GXO51" s="23"/>
      <c r="GXP51" s="23"/>
      <c r="GXQ51" s="23"/>
      <c r="GXR51" s="23"/>
      <c r="GXS51" s="23"/>
      <c r="GXT51" s="23"/>
      <c r="GXU51" s="23"/>
      <c r="GXV51" s="23"/>
      <c r="GXW51" s="23"/>
      <c r="GXX51" s="23"/>
      <c r="GXY51" s="23"/>
      <c r="GXZ51" s="23"/>
      <c r="GYA51" s="23"/>
      <c r="GYB51" s="23"/>
      <c r="GYC51" s="23"/>
      <c r="GYD51" s="23"/>
      <c r="GYE51" s="23"/>
      <c r="GYF51" s="23"/>
      <c r="GYG51" s="23"/>
      <c r="GYH51" s="23"/>
      <c r="GYI51" s="23"/>
      <c r="GYJ51" s="23"/>
      <c r="GYK51" s="23"/>
      <c r="GYL51" s="23"/>
      <c r="GYM51" s="23"/>
      <c r="GYN51" s="23"/>
      <c r="GYO51" s="23"/>
      <c r="GYP51" s="23"/>
      <c r="GYQ51" s="23"/>
      <c r="GYR51" s="23"/>
      <c r="GYS51" s="23"/>
      <c r="GYT51" s="23"/>
      <c r="GYU51" s="23"/>
      <c r="GYV51" s="23"/>
      <c r="GYW51" s="23"/>
      <c r="GYX51" s="23"/>
      <c r="GYY51" s="23"/>
      <c r="GYZ51" s="23"/>
      <c r="GZA51" s="23"/>
      <c r="GZB51" s="23"/>
      <c r="GZC51" s="23"/>
      <c r="GZD51" s="23"/>
      <c r="GZE51" s="23"/>
      <c r="GZF51" s="23"/>
      <c r="GZG51" s="23"/>
      <c r="GZH51" s="23"/>
      <c r="GZI51" s="23"/>
      <c r="GZJ51" s="23"/>
      <c r="GZK51" s="23"/>
      <c r="GZL51" s="23"/>
      <c r="GZM51" s="23"/>
      <c r="GZN51" s="23"/>
      <c r="GZO51" s="23"/>
      <c r="GZP51" s="23"/>
      <c r="GZQ51" s="23"/>
      <c r="GZR51" s="23"/>
      <c r="GZS51" s="23"/>
      <c r="GZT51" s="23"/>
      <c r="GZU51" s="23"/>
      <c r="GZV51" s="23"/>
      <c r="GZW51" s="23"/>
      <c r="GZX51" s="23"/>
      <c r="GZY51" s="23"/>
      <c r="GZZ51" s="23"/>
      <c r="HAA51" s="23"/>
      <c r="HAB51" s="23"/>
      <c r="HAC51" s="23"/>
      <c r="HAD51" s="23"/>
      <c r="HAE51" s="23"/>
      <c r="HAF51" s="23"/>
      <c r="HAG51" s="23"/>
      <c r="HAH51" s="23"/>
      <c r="HAI51" s="23"/>
      <c r="HAJ51" s="23"/>
      <c r="HAK51" s="23"/>
      <c r="HAL51" s="23"/>
      <c r="HAM51" s="23"/>
      <c r="HAN51" s="23"/>
      <c r="HAO51" s="23"/>
      <c r="HAP51" s="23"/>
      <c r="HAQ51" s="23"/>
      <c r="HAR51" s="23"/>
      <c r="HAS51" s="23"/>
      <c r="HAT51" s="23"/>
      <c r="HAU51" s="23"/>
      <c r="HAV51" s="23"/>
      <c r="HAW51" s="23"/>
      <c r="HAX51" s="23"/>
      <c r="HAY51" s="23"/>
      <c r="HAZ51" s="23"/>
      <c r="HBA51" s="23"/>
      <c r="HBB51" s="23"/>
      <c r="HBC51" s="23"/>
      <c r="HBD51" s="23"/>
      <c r="HBE51" s="23"/>
      <c r="HBF51" s="23"/>
      <c r="HBG51" s="23"/>
      <c r="HBH51" s="23"/>
      <c r="HBI51" s="23"/>
      <c r="HBJ51" s="23"/>
      <c r="HBK51" s="23"/>
      <c r="HBL51" s="23"/>
      <c r="HBM51" s="23"/>
      <c r="HBN51" s="23"/>
      <c r="HBO51" s="23"/>
      <c r="HBP51" s="23"/>
      <c r="HBQ51" s="23"/>
      <c r="HBR51" s="23"/>
      <c r="HBS51" s="23"/>
      <c r="HBT51" s="23"/>
      <c r="HBU51" s="23"/>
      <c r="HBV51" s="23"/>
      <c r="HBW51" s="23"/>
      <c r="HBX51" s="23"/>
      <c r="HBY51" s="23"/>
      <c r="HBZ51" s="23"/>
      <c r="HCA51" s="23"/>
      <c r="HCB51" s="23"/>
      <c r="HCC51" s="23"/>
      <c r="HCD51" s="23"/>
      <c r="HCE51" s="23"/>
      <c r="HCF51" s="23"/>
      <c r="HCG51" s="23"/>
      <c r="HCH51" s="23"/>
      <c r="HCI51" s="23"/>
      <c r="HCJ51" s="23"/>
      <c r="HCK51" s="23"/>
      <c r="HCL51" s="23"/>
      <c r="HCM51" s="23"/>
      <c r="HCN51" s="23"/>
      <c r="HCO51" s="23"/>
      <c r="HCP51" s="23"/>
      <c r="HCQ51" s="23"/>
      <c r="HCR51" s="23"/>
      <c r="HCS51" s="23"/>
      <c r="HCT51" s="23"/>
      <c r="HCU51" s="23"/>
      <c r="HCV51" s="23"/>
      <c r="HCW51" s="23"/>
      <c r="HCX51" s="23"/>
      <c r="HCY51" s="23"/>
      <c r="HCZ51" s="23"/>
      <c r="HDA51" s="23"/>
      <c r="HDB51" s="23"/>
      <c r="HDC51" s="23"/>
      <c r="HDD51" s="23"/>
      <c r="HDE51" s="23"/>
      <c r="HDF51" s="23"/>
      <c r="HDG51" s="23"/>
      <c r="HDH51" s="23"/>
      <c r="HDI51" s="23"/>
      <c r="HDJ51" s="23"/>
      <c r="HDK51" s="23"/>
      <c r="HDL51" s="23"/>
      <c r="HDM51" s="23"/>
      <c r="HDN51" s="23"/>
      <c r="HDO51" s="23"/>
      <c r="HDP51" s="23"/>
      <c r="HDQ51" s="23"/>
      <c r="HDR51" s="23"/>
      <c r="HDS51" s="23"/>
      <c r="HDT51" s="23"/>
      <c r="HDU51" s="23"/>
      <c r="HDV51" s="23"/>
      <c r="HDW51" s="23"/>
      <c r="HDX51" s="23"/>
      <c r="HDY51" s="23"/>
      <c r="HDZ51" s="23"/>
      <c r="HEA51" s="23"/>
      <c r="HEB51" s="23"/>
      <c r="HEC51" s="23"/>
      <c r="HED51" s="23"/>
      <c r="HEE51" s="23"/>
      <c r="HEF51" s="23"/>
      <c r="HEG51" s="23"/>
      <c r="HEH51" s="23"/>
      <c r="HEI51" s="23"/>
      <c r="HEJ51" s="23"/>
      <c r="HEK51" s="23"/>
      <c r="HEL51" s="23"/>
      <c r="HEM51" s="23"/>
      <c r="HEN51" s="23"/>
      <c r="HEO51" s="23"/>
      <c r="HEP51" s="23"/>
      <c r="HEQ51" s="23"/>
      <c r="HER51" s="23"/>
      <c r="HES51" s="23"/>
      <c r="HET51" s="23"/>
      <c r="HEU51" s="23"/>
      <c r="HEV51" s="23"/>
      <c r="HEW51" s="23"/>
      <c r="HEX51" s="23"/>
      <c r="HEY51" s="23"/>
      <c r="HEZ51" s="23"/>
      <c r="HFA51" s="23"/>
      <c r="HFB51" s="23"/>
      <c r="HFC51" s="23"/>
      <c r="HFD51" s="23"/>
      <c r="HFE51" s="23"/>
      <c r="HFF51" s="23"/>
      <c r="HFG51" s="23"/>
      <c r="HFH51" s="23"/>
      <c r="HFI51" s="23"/>
      <c r="HFJ51" s="23"/>
      <c r="HFK51" s="23"/>
      <c r="HFL51" s="23"/>
      <c r="HFM51" s="23"/>
      <c r="HFN51" s="23"/>
      <c r="HFO51" s="23"/>
      <c r="HFP51" s="23"/>
      <c r="HFQ51" s="23"/>
      <c r="HFR51" s="23"/>
      <c r="HFS51" s="23"/>
      <c r="HFT51" s="23"/>
      <c r="HFU51" s="23"/>
      <c r="HFV51" s="23"/>
      <c r="HFW51" s="23"/>
      <c r="HFX51" s="23"/>
      <c r="HFY51" s="23"/>
      <c r="HFZ51" s="23"/>
      <c r="HGA51" s="23"/>
      <c r="HGB51" s="23"/>
      <c r="HGC51" s="23"/>
      <c r="HGD51" s="23"/>
      <c r="HGE51" s="23"/>
      <c r="HGF51" s="23"/>
      <c r="HGG51" s="23"/>
      <c r="HGH51" s="23"/>
      <c r="HGI51" s="23"/>
      <c r="HGJ51" s="23"/>
      <c r="HGK51" s="23"/>
      <c r="HGL51" s="23"/>
      <c r="HGM51" s="23"/>
      <c r="HGN51" s="23"/>
      <c r="HGO51" s="23"/>
      <c r="HGP51" s="23"/>
      <c r="HGQ51" s="23"/>
      <c r="HGR51" s="23"/>
      <c r="HGS51" s="23"/>
      <c r="HGT51" s="23"/>
      <c r="HGU51" s="23"/>
      <c r="HGV51" s="23"/>
      <c r="HGW51" s="23"/>
      <c r="HGX51" s="23"/>
      <c r="HGY51" s="23"/>
      <c r="HGZ51" s="23"/>
      <c r="HHA51" s="23"/>
      <c r="HHB51" s="23"/>
      <c r="HHC51" s="23"/>
      <c r="HHD51" s="23"/>
      <c r="HHE51" s="23"/>
      <c r="HHF51" s="23"/>
      <c r="HHG51" s="23"/>
      <c r="HHH51" s="23"/>
      <c r="HHI51" s="23"/>
      <c r="HHJ51" s="23"/>
      <c r="HHK51" s="23"/>
      <c r="HHL51" s="23"/>
      <c r="HHM51" s="23"/>
      <c r="HHN51" s="23"/>
      <c r="HHO51" s="23"/>
      <c r="HHP51" s="23"/>
      <c r="HHQ51" s="23"/>
      <c r="HHR51" s="23"/>
      <c r="HHS51" s="23"/>
      <c r="HHT51" s="23"/>
      <c r="HHU51" s="23"/>
      <c r="HHV51" s="23"/>
      <c r="HHW51" s="23"/>
      <c r="HHX51" s="23"/>
      <c r="HHY51" s="23"/>
      <c r="HHZ51" s="23"/>
      <c r="HIA51" s="23"/>
      <c r="HIB51" s="23"/>
      <c r="HIC51" s="23"/>
      <c r="HID51" s="23"/>
      <c r="HIE51" s="23"/>
      <c r="HIF51" s="23"/>
      <c r="HIG51" s="23"/>
      <c r="HIH51" s="23"/>
      <c r="HII51" s="23"/>
      <c r="HIJ51" s="23"/>
      <c r="HIK51" s="23"/>
      <c r="HIL51" s="23"/>
      <c r="HIM51" s="23"/>
      <c r="HIN51" s="23"/>
      <c r="HIO51" s="23"/>
      <c r="HIP51" s="23"/>
      <c r="HIQ51" s="23"/>
      <c r="HIR51" s="23"/>
      <c r="HIS51" s="23"/>
      <c r="HIT51" s="23"/>
      <c r="HIU51" s="23"/>
      <c r="HIV51" s="23"/>
      <c r="HIW51" s="23"/>
      <c r="HIX51" s="23"/>
      <c r="HIY51" s="23"/>
      <c r="HIZ51" s="23"/>
      <c r="HJA51" s="23"/>
      <c r="HJB51" s="23"/>
      <c r="HJC51" s="23"/>
      <c r="HJD51" s="23"/>
      <c r="HJE51" s="23"/>
      <c r="HJF51" s="23"/>
      <c r="HJG51" s="23"/>
      <c r="HJH51" s="23"/>
      <c r="HJI51" s="23"/>
      <c r="HJJ51" s="23"/>
      <c r="HJK51" s="23"/>
      <c r="HJL51" s="23"/>
      <c r="HJM51" s="23"/>
      <c r="HJN51" s="23"/>
      <c r="HJO51" s="23"/>
      <c r="HJP51" s="23"/>
      <c r="HJQ51" s="23"/>
      <c r="HJR51" s="23"/>
      <c r="HJS51" s="23"/>
      <c r="HJT51" s="23"/>
      <c r="HJU51" s="23"/>
      <c r="HJV51" s="23"/>
      <c r="HJW51" s="23"/>
      <c r="HJX51" s="23"/>
      <c r="HJY51" s="23"/>
      <c r="HJZ51" s="23"/>
      <c r="HKA51" s="23"/>
      <c r="HKB51" s="23"/>
      <c r="HKC51" s="23"/>
      <c r="HKD51" s="23"/>
      <c r="HKE51" s="23"/>
      <c r="HKF51" s="23"/>
      <c r="HKG51" s="23"/>
      <c r="HKH51" s="23"/>
      <c r="HKI51" s="23"/>
      <c r="HKJ51" s="23"/>
      <c r="HKK51" s="23"/>
      <c r="HKL51" s="23"/>
      <c r="HKM51" s="23"/>
      <c r="HKN51" s="23"/>
      <c r="HKO51" s="23"/>
      <c r="HKP51" s="23"/>
      <c r="HKQ51" s="23"/>
      <c r="HKR51" s="23"/>
      <c r="HKS51" s="23"/>
      <c r="HKT51" s="23"/>
      <c r="HKU51" s="23"/>
      <c r="HKV51" s="23"/>
      <c r="HKW51" s="23"/>
      <c r="HKX51" s="23"/>
      <c r="HKY51" s="23"/>
      <c r="HKZ51" s="23"/>
      <c r="HLA51" s="23"/>
      <c r="HLB51" s="23"/>
      <c r="HLC51" s="23"/>
      <c r="HLD51" s="23"/>
      <c r="HLE51" s="23"/>
      <c r="HLF51" s="23"/>
      <c r="HLG51" s="23"/>
      <c r="HLH51" s="23"/>
      <c r="HLI51" s="23"/>
      <c r="HLJ51" s="23"/>
      <c r="HLK51" s="23"/>
      <c r="HLL51" s="23"/>
      <c r="HLM51" s="23"/>
      <c r="HLN51" s="23"/>
      <c r="HLO51" s="23"/>
      <c r="HLP51" s="23"/>
      <c r="HLQ51" s="23"/>
      <c r="HLR51" s="23"/>
      <c r="HLS51" s="23"/>
      <c r="HLT51" s="23"/>
      <c r="HLU51" s="23"/>
      <c r="HLV51" s="23"/>
      <c r="HLW51" s="23"/>
      <c r="HLX51" s="23"/>
      <c r="HLY51" s="23"/>
      <c r="HLZ51" s="23"/>
      <c r="HMA51" s="23"/>
      <c r="HMB51" s="23"/>
      <c r="HMC51" s="23"/>
      <c r="HMD51" s="23"/>
      <c r="HME51" s="23"/>
      <c r="HMF51" s="23"/>
      <c r="HMG51" s="23"/>
      <c r="HMH51" s="23"/>
      <c r="HMI51" s="23"/>
      <c r="HMJ51" s="23"/>
      <c r="HMK51" s="23"/>
      <c r="HML51" s="23"/>
      <c r="HMM51" s="23"/>
      <c r="HMN51" s="23"/>
      <c r="HMO51" s="23"/>
      <c r="HMP51" s="23"/>
      <c r="HMQ51" s="23"/>
      <c r="HMR51" s="23"/>
      <c r="HMS51" s="23"/>
      <c r="HMT51" s="23"/>
      <c r="HMU51" s="23"/>
      <c r="HMV51" s="23"/>
      <c r="HMW51" s="23"/>
      <c r="HMX51" s="23"/>
      <c r="HMY51" s="23"/>
      <c r="HMZ51" s="23"/>
      <c r="HNA51" s="23"/>
      <c r="HNB51" s="23"/>
      <c r="HNC51" s="23"/>
      <c r="HND51" s="23"/>
      <c r="HNE51" s="23"/>
      <c r="HNF51" s="23"/>
      <c r="HNG51" s="23"/>
      <c r="HNH51" s="23"/>
      <c r="HNI51" s="23"/>
      <c r="HNJ51" s="23"/>
      <c r="HNK51" s="23"/>
      <c r="HNL51" s="23"/>
      <c r="HNM51" s="23"/>
      <c r="HNN51" s="23"/>
      <c r="HNO51" s="23"/>
      <c r="HNP51" s="23"/>
      <c r="HNQ51" s="23"/>
      <c r="HNR51" s="23"/>
      <c r="HNS51" s="23"/>
      <c r="HNT51" s="23"/>
      <c r="HNU51" s="23"/>
      <c r="HNV51" s="23"/>
      <c r="HNW51" s="23"/>
      <c r="HNX51" s="23"/>
      <c r="HNY51" s="23"/>
      <c r="HNZ51" s="23"/>
      <c r="HOA51" s="23"/>
      <c r="HOB51" s="23"/>
      <c r="HOC51" s="23"/>
      <c r="HOD51" s="23"/>
      <c r="HOE51" s="23"/>
      <c r="HOF51" s="23"/>
      <c r="HOG51" s="23"/>
      <c r="HOH51" s="23"/>
      <c r="HOI51" s="23"/>
      <c r="HOJ51" s="23"/>
      <c r="HOK51" s="23"/>
      <c r="HOL51" s="23"/>
      <c r="HOM51" s="23"/>
      <c r="HON51" s="23"/>
      <c r="HOO51" s="23"/>
      <c r="HOP51" s="23"/>
      <c r="HOQ51" s="23"/>
      <c r="HOR51" s="23"/>
      <c r="HOS51" s="23"/>
      <c r="HOT51" s="23"/>
      <c r="HOU51" s="23"/>
      <c r="HOV51" s="23"/>
      <c r="HOW51" s="23"/>
      <c r="HOX51" s="23"/>
      <c r="HOY51" s="23"/>
      <c r="HOZ51" s="23"/>
      <c r="HPA51" s="23"/>
      <c r="HPB51" s="23"/>
      <c r="HPC51" s="23"/>
      <c r="HPD51" s="23"/>
      <c r="HPE51" s="23"/>
      <c r="HPF51" s="23"/>
      <c r="HPG51" s="23"/>
      <c r="HPH51" s="23"/>
      <c r="HPI51" s="23"/>
      <c r="HPJ51" s="23"/>
      <c r="HPK51" s="23"/>
      <c r="HPL51" s="23"/>
      <c r="HPM51" s="23"/>
      <c r="HPN51" s="23"/>
      <c r="HPO51" s="23"/>
      <c r="HPP51" s="23"/>
      <c r="HPQ51" s="23"/>
      <c r="HPR51" s="23"/>
      <c r="HPS51" s="23"/>
      <c r="HPT51" s="23"/>
      <c r="HPU51" s="23"/>
      <c r="HPV51" s="23"/>
      <c r="HPW51" s="23"/>
      <c r="HPX51" s="23"/>
      <c r="HPY51" s="23"/>
      <c r="HPZ51" s="23"/>
      <c r="HQA51" s="23"/>
      <c r="HQB51" s="23"/>
      <c r="HQC51" s="23"/>
      <c r="HQD51" s="23"/>
      <c r="HQE51" s="23"/>
      <c r="HQF51" s="23"/>
      <c r="HQG51" s="23"/>
      <c r="HQH51" s="23"/>
      <c r="HQI51" s="23"/>
      <c r="HQJ51" s="23"/>
      <c r="HQK51" s="23"/>
      <c r="HQL51" s="23"/>
      <c r="HQM51" s="23"/>
      <c r="HQN51" s="23"/>
      <c r="HQO51" s="23"/>
      <c r="HQP51" s="23"/>
      <c r="HQQ51" s="23"/>
      <c r="HQR51" s="23"/>
      <c r="HQS51" s="23"/>
      <c r="HQT51" s="23"/>
      <c r="HQU51" s="23"/>
      <c r="HQV51" s="23"/>
      <c r="HQW51" s="23"/>
      <c r="HQX51" s="23"/>
      <c r="HQY51" s="23"/>
      <c r="HQZ51" s="23"/>
      <c r="HRA51" s="23"/>
      <c r="HRB51" s="23"/>
      <c r="HRC51" s="23"/>
      <c r="HRD51" s="23"/>
      <c r="HRE51" s="23"/>
      <c r="HRF51" s="23"/>
      <c r="HRG51" s="23"/>
      <c r="HRH51" s="23"/>
      <c r="HRI51" s="23"/>
      <c r="HRJ51" s="23"/>
      <c r="HRK51" s="23"/>
      <c r="HRL51" s="23"/>
      <c r="HRM51" s="23"/>
      <c r="HRN51" s="23"/>
      <c r="HRO51" s="23"/>
      <c r="HRP51" s="23"/>
      <c r="HRQ51" s="23"/>
      <c r="HRR51" s="23"/>
      <c r="HRS51" s="23"/>
      <c r="HRT51" s="23"/>
      <c r="HRU51" s="23"/>
      <c r="HRV51" s="23"/>
      <c r="HRW51" s="23"/>
      <c r="HRX51" s="23"/>
      <c r="HRY51" s="23"/>
      <c r="HRZ51" s="23"/>
      <c r="HSA51" s="23"/>
      <c r="HSB51" s="23"/>
      <c r="HSC51" s="23"/>
      <c r="HSD51" s="23"/>
      <c r="HSE51" s="23"/>
      <c r="HSF51" s="23"/>
      <c r="HSG51" s="23"/>
      <c r="HSH51" s="23"/>
      <c r="HSI51" s="23"/>
      <c r="HSJ51" s="23"/>
      <c r="HSK51" s="23"/>
      <c r="HSL51" s="23"/>
      <c r="HSM51" s="23"/>
      <c r="HSN51" s="23"/>
      <c r="HSO51" s="23"/>
      <c r="HSP51" s="23"/>
      <c r="HSQ51" s="23"/>
      <c r="HSR51" s="23"/>
      <c r="HSS51" s="23"/>
      <c r="HST51" s="23"/>
      <c r="HSU51" s="23"/>
      <c r="HSV51" s="23"/>
      <c r="HSW51" s="23"/>
      <c r="HSX51" s="23"/>
      <c r="HSY51" s="23"/>
      <c r="HSZ51" s="23"/>
      <c r="HTA51" s="23"/>
      <c r="HTB51" s="23"/>
      <c r="HTC51" s="23"/>
      <c r="HTD51" s="23"/>
      <c r="HTE51" s="23"/>
      <c r="HTF51" s="23"/>
      <c r="HTG51" s="23"/>
      <c r="HTH51" s="23"/>
      <c r="HTI51" s="23"/>
      <c r="HTJ51" s="23"/>
      <c r="HTK51" s="23"/>
      <c r="HTL51" s="23"/>
      <c r="HTM51" s="23"/>
      <c r="HTN51" s="23"/>
      <c r="HTO51" s="23"/>
      <c r="HTP51" s="23"/>
      <c r="HTQ51" s="23"/>
      <c r="HTR51" s="23"/>
      <c r="HTS51" s="23"/>
      <c r="HTT51" s="23"/>
      <c r="HTU51" s="23"/>
      <c r="HTV51" s="23"/>
      <c r="HTW51" s="23"/>
      <c r="HTX51" s="23"/>
      <c r="HTY51" s="23"/>
      <c r="HTZ51" s="23"/>
      <c r="HUA51" s="23"/>
      <c r="HUB51" s="23"/>
      <c r="HUC51" s="23"/>
      <c r="HUD51" s="23"/>
      <c r="HUE51" s="23"/>
      <c r="HUF51" s="23"/>
      <c r="HUG51" s="23"/>
      <c r="HUH51" s="23"/>
      <c r="HUI51" s="23"/>
      <c r="HUJ51" s="23"/>
      <c r="HUK51" s="23"/>
      <c r="HUL51" s="23"/>
      <c r="HUM51" s="23"/>
      <c r="HUN51" s="23"/>
      <c r="HUO51" s="23"/>
      <c r="HUP51" s="23"/>
      <c r="HUQ51" s="23"/>
      <c r="HUR51" s="23"/>
      <c r="HUS51" s="23"/>
      <c r="HUT51" s="23"/>
      <c r="HUU51" s="23"/>
      <c r="HUV51" s="23"/>
      <c r="HUW51" s="23"/>
      <c r="HUX51" s="23"/>
      <c r="HUY51" s="23"/>
      <c r="HUZ51" s="23"/>
      <c r="HVA51" s="23"/>
      <c r="HVB51" s="23"/>
      <c r="HVC51" s="23"/>
      <c r="HVD51" s="23"/>
      <c r="HVE51" s="23"/>
      <c r="HVF51" s="23"/>
      <c r="HVG51" s="23"/>
      <c r="HVH51" s="23"/>
      <c r="HVI51" s="23"/>
      <c r="HVJ51" s="23"/>
      <c r="HVK51" s="23"/>
      <c r="HVL51" s="23"/>
      <c r="HVM51" s="23"/>
      <c r="HVN51" s="23"/>
      <c r="HVO51" s="23"/>
      <c r="HVP51" s="23"/>
      <c r="HVQ51" s="23"/>
      <c r="HVR51" s="23"/>
      <c r="HVS51" s="23"/>
      <c r="HVT51" s="23"/>
      <c r="HVU51" s="23"/>
      <c r="HVV51" s="23"/>
      <c r="HVW51" s="23"/>
      <c r="HVX51" s="23"/>
      <c r="HVY51" s="23"/>
      <c r="HVZ51" s="23"/>
      <c r="HWA51" s="23"/>
      <c r="HWB51" s="23"/>
      <c r="HWC51" s="23"/>
      <c r="HWD51" s="23"/>
      <c r="HWE51" s="23"/>
      <c r="HWF51" s="23"/>
      <c r="HWG51" s="23"/>
      <c r="HWH51" s="23"/>
      <c r="HWI51" s="23"/>
      <c r="HWJ51" s="23"/>
      <c r="HWK51" s="23"/>
      <c r="HWL51" s="23"/>
      <c r="HWM51" s="23"/>
      <c r="HWN51" s="23"/>
      <c r="HWO51" s="23"/>
      <c r="HWP51" s="23"/>
      <c r="HWQ51" s="23"/>
      <c r="HWR51" s="23"/>
      <c r="HWS51" s="23"/>
      <c r="HWT51" s="23"/>
      <c r="HWU51" s="23"/>
      <c r="HWV51" s="23"/>
      <c r="HWW51" s="23"/>
      <c r="HWX51" s="23"/>
      <c r="HWY51" s="23"/>
      <c r="HWZ51" s="23"/>
      <c r="HXA51" s="23"/>
      <c r="HXB51" s="23"/>
      <c r="HXC51" s="23"/>
      <c r="HXD51" s="23"/>
      <c r="HXE51" s="23"/>
      <c r="HXF51" s="23"/>
      <c r="HXG51" s="23"/>
      <c r="HXH51" s="23"/>
      <c r="HXI51" s="23"/>
      <c r="HXJ51" s="23"/>
      <c r="HXK51" s="23"/>
      <c r="HXL51" s="23"/>
      <c r="HXM51" s="23"/>
      <c r="HXN51" s="23"/>
      <c r="HXO51" s="23"/>
      <c r="HXP51" s="23"/>
      <c r="HXQ51" s="23"/>
      <c r="HXR51" s="23"/>
      <c r="HXS51" s="23"/>
      <c r="HXT51" s="23"/>
      <c r="HXU51" s="23"/>
      <c r="HXV51" s="23"/>
      <c r="HXW51" s="23"/>
      <c r="HXX51" s="23"/>
      <c r="HXY51" s="23"/>
      <c r="HXZ51" s="23"/>
      <c r="HYA51" s="23"/>
      <c r="HYB51" s="23"/>
      <c r="HYC51" s="23"/>
      <c r="HYD51" s="23"/>
      <c r="HYE51" s="23"/>
      <c r="HYF51" s="23"/>
      <c r="HYG51" s="23"/>
      <c r="HYH51" s="23"/>
      <c r="HYI51" s="23"/>
      <c r="HYJ51" s="23"/>
      <c r="HYK51" s="23"/>
      <c r="HYL51" s="23"/>
      <c r="HYM51" s="23"/>
      <c r="HYN51" s="23"/>
      <c r="HYO51" s="23"/>
      <c r="HYP51" s="23"/>
      <c r="HYQ51" s="23"/>
      <c r="HYR51" s="23"/>
      <c r="HYS51" s="23"/>
      <c r="HYT51" s="23"/>
      <c r="HYU51" s="23"/>
      <c r="HYV51" s="23"/>
      <c r="HYW51" s="23"/>
      <c r="HYX51" s="23"/>
      <c r="HYY51" s="23"/>
      <c r="HYZ51" s="23"/>
      <c r="HZA51" s="23"/>
      <c r="HZB51" s="23"/>
      <c r="HZC51" s="23"/>
      <c r="HZD51" s="23"/>
      <c r="HZE51" s="23"/>
      <c r="HZF51" s="23"/>
      <c r="HZG51" s="23"/>
      <c r="HZH51" s="23"/>
      <c r="HZI51" s="23"/>
      <c r="HZJ51" s="23"/>
      <c r="HZK51" s="23"/>
      <c r="HZL51" s="23"/>
      <c r="HZM51" s="23"/>
      <c r="HZN51" s="23"/>
      <c r="HZO51" s="23"/>
      <c r="HZP51" s="23"/>
      <c r="HZQ51" s="23"/>
      <c r="HZR51" s="23"/>
      <c r="HZS51" s="23"/>
      <c r="HZT51" s="23"/>
      <c r="HZU51" s="23"/>
      <c r="HZV51" s="23"/>
      <c r="HZW51" s="23"/>
      <c r="HZX51" s="23"/>
      <c r="HZY51" s="23"/>
      <c r="HZZ51" s="23"/>
      <c r="IAA51" s="23"/>
      <c r="IAB51" s="23"/>
      <c r="IAC51" s="23"/>
      <c r="IAD51" s="23"/>
      <c r="IAE51" s="23"/>
      <c r="IAF51" s="23"/>
      <c r="IAG51" s="23"/>
      <c r="IAH51" s="23"/>
      <c r="IAI51" s="23"/>
      <c r="IAJ51" s="23"/>
      <c r="IAK51" s="23"/>
      <c r="IAL51" s="23"/>
      <c r="IAM51" s="23"/>
      <c r="IAN51" s="23"/>
      <c r="IAO51" s="23"/>
      <c r="IAP51" s="23"/>
      <c r="IAQ51" s="23"/>
      <c r="IAR51" s="23"/>
      <c r="IAS51" s="23"/>
      <c r="IAT51" s="23"/>
      <c r="IAU51" s="23"/>
      <c r="IAV51" s="23"/>
      <c r="IAW51" s="23"/>
      <c r="IAX51" s="23"/>
      <c r="IAY51" s="23"/>
      <c r="IAZ51" s="23"/>
      <c r="IBA51" s="23"/>
      <c r="IBB51" s="23"/>
      <c r="IBC51" s="23"/>
      <c r="IBD51" s="23"/>
      <c r="IBE51" s="23"/>
      <c r="IBF51" s="23"/>
      <c r="IBG51" s="23"/>
      <c r="IBH51" s="23"/>
      <c r="IBI51" s="23"/>
      <c r="IBJ51" s="23"/>
      <c r="IBK51" s="23"/>
      <c r="IBL51" s="23"/>
      <c r="IBM51" s="23"/>
      <c r="IBN51" s="23"/>
      <c r="IBO51" s="23"/>
      <c r="IBP51" s="23"/>
      <c r="IBQ51" s="23"/>
      <c r="IBR51" s="23"/>
      <c r="IBS51" s="23"/>
      <c r="IBT51" s="23"/>
      <c r="IBU51" s="23"/>
      <c r="IBV51" s="23"/>
      <c r="IBW51" s="23"/>
      <c r="IBX51" s="23"/>
      <c r="IBY51" s="23"/>
      <c r="IBZ51" s="23"/>
      <c r="ICA51" s="23"/>
      <c r="ICB51" s="23"/>
      <c r="ICC51" s="23"/>
      <c r="ICD51" s="23"/>
      <c r="ICE51" s="23"/>
      <c r="ICF51" s="23"/>
      <c r="ICG51" s="23"/>
      <c r="ICH51" s="23"/>
      <c r="ICI51" s="23"/>
      <c r="ICJ51" s="23"/>
      <c r="ICK51" s="23"/>
      <c r="ICL51" s="23"/>
      <c r="ICM51" s="23"/>
      <c r="ICN51" s="23"/>
      <c r="ICO51" s="23"/>
      <c r="ICP51" s="23"/>
      <c r="ICQ51" s="23"/>
      <c r="ICR51" s="23"/>
      <c r="ICS51" s="23"/>
      <c r="ICT51" s="23"/>
      <c r="ICU51" s="23"/>
      <c r="ICV51" s="23"/>
      <c r="ICW51" s="23"/>
      <c r="ICX51" s="23"/>
      <c r="ICY51" s="23"/>
      <c r="ICZ51" s="23"/>
      <c r="IDA51" s="23"/>
      <c r="IDB51" s="23"/>
      <c r="IDC51" s="23"/>
      <c r="IDD51" s="23"/>
      <c r="IDE51" s="23"/>
      <c r="IDF51" s="23"/>
      <c r="IDG51" s="23"/>
      <c r="IDH51" s="23"/>
      <c r="IDI51" s="23"/>
      <c r="IDJ51" s="23"/>
      <c r="IDK51" s="23"/>
      <c r="IDL51" s="23"/>
      <c r="IDM51" s="23"/>
      <c r="IDN51" s="23"/>
      <c r="IDO51" s="23"/>
      <c r="IDP51" s="23"/>
      <c r="IDQ51" s="23"/>
      <c r="IDR51" s="23"/>
      <c r="IDS51" s="23"/>
      <c r="IDT51" s="23"/>
      <c r="IDU51" s="23"/>
      <c r="IDV51" s="23"/>
      <c r="IDW51" s="23"/>
      <c r="IDX51" s="23"/>
      <c r="IDY51" s="23"/>
      <c r="IDZ51" s="23"/>
      <c r="IEA51" s="23"/>
      <c r="IEB51" s="23"/>
      <c r="IEC51" s="23"/>
      <c r="IED51" s="23"/>
      <c r="IEE51" s="23"/>
      <c r="IEF51" s="23"/>
      <c r="IEG51" s="23"/>
      <c r="IEH51" s="23"/>
      <c r="IEI51" s="23"/>
      <c r="IEJ51" s="23"/>
      <c r="IEK51" s="23"/>
      <c r="IEL51" s="23"/>
      <c r="IEM51" s="23"/>
      <c r="IEN51" s="23"/>
      <c r="IEO51" s="23"/>
      <c r="IEP51" s="23"/>
      <c r="IEQ51" s="23"/>
      <c r="IER51" s="23"/>
      <c r="IES51" s="23"/>
      <c r="IET51" s="23"/>
      <c r="IEU51" s="23"/>
      <c r="IEV51" s="23"/>
      <c r="IEW51" s="23"/>
      <c r="IEX51" s="23"/>
      <c r="IEY51" s="23"/>
      <c r="IEZ51" s="23"/>
      <c r="IFA51" s="23"/>
      <c r="IFB51" s="23"/>
      <c r="IFC51" s="23"/>
      <c r="IFD51" s="23"/>
      <c r="IFE51" s="23"/>
      <c r="IFF51" s="23"/>
      <c r="IFG51" s="23"/>
      <c r="IFH51" s="23"/>
      <c r="IFI51" s="23"/>
      <c r="IFJ51" s="23"/>
      <c r="IFK51" s="23"/>
      <c r="IFL51" s="23"/>
      <c r="IFM51" s="23"/>
      <c r="IFN51" s="23"/>
      <c r="IFO51" s="23"/>
      <c r="IFP51" s="23"/>
      <c r="IFQ51" s="23"/>
      <c r="IFR51" s="23"/>
      <c r="IFS51" s="23"/>
      <c r="IFT51" s="23"/>
      <c r="IFU51" s="23"/>
      <c r="IFV51" s="23"/>
      <c r="IFW51" s="23"/>
      <c r="IFX51" s="23"/>
      <c r="IFY51" s="23"/>
      <c r="IFZ51" s="23"/>
      <c r="IGA51" s="23"/>
      <c r="IGB51" s="23"/>
      <c r="IGC51" s="23"/>
      <c r="IGD51" s="23"/>
      <c r="IGE51" s="23"/>
      <c r="IGF51" s="23"/>
      <c r="IGG51" s="23"/>
      <c r="IGH51" s="23"/>
      <c r="IGI51" s="23"/>
      <c r="IGJ51" s="23"/>
      <c r="IGK51" s="23"/>
      <c r="IGL51" s="23"/>
      <c r="IGM51" s="23"/>
      <c r="IGN51" s="23"/>
      <c r="IGO51" s="23"/>
      <c r="IGP51" s="23"/>
      <c r="IGQ51" s="23"/>
      <c r="IGR51" s="23"/>
      <c r="IGS51" s="23"/>
      <c r="IGT51" s="23"/>
      <c r="IGU51" s="23"/>
      <c r="IGV51" s="23"/>
      <c r="IGW51" s="23"/>
      <c r="IGX51" s="23"/>
      <c r="IGY51" s="23"/>
      <c r="IGZ51" s="23"/>
      <c r="IHA51" s="23"/>
      <c r="IHB51" s="23"/>
      <c r="IHC51" s="23"/>
      <c r="IHD51" s="23"/>
      <c r="IHE51" s="23"/>
      <c r="IHF51" s="23"/>
      <c r="IHG51" s="23"/>
      <c r="IHH51" s="23"/>
      <c r="IHI51" s="23"/>
      <c r="IHJ51" s="23"/>
      <c r="IHK51" s="23"/>
      <c r="IHL51" s="23"/>
      <c r="IHM51" s="23"/>
      <c r="IHN51" s="23"/>
      <c r="IHO51" s="23"/>
      <c r="IHP51" s="23"/>
      <c r="IHQ51" s="23"/>
      <c r="IHR51" s="23"/>
      <c r="IHS51" s="23"/>
      <c r="IHT51" s="23"/>
      <c r="IHU51" s="23"/>
      <c r="IHV51" s="23"/>
      <c r="IHW51" s="23"/>
      <c r="IHX51" s="23"/>
      <c r="IHY51" s="23"/>
      <c r="IHZ51" s="23"/>
      <c r="IIA51" s="23"/>
      <c r="IIB51" s="23"/>
      <c r="IIC51" s="23"/>
      <c r="IID51" s="23"/>
      <c r="IIE51" s="23"/>
      <c r="IIF51" s="23"/>
      <c r="IIG51" s="23"/>
      <c r="IIH51" s="23"/>
      <c r="III51" s="23"/>
      <c r="IIJ51" s="23"/>
      <c r="IIK51" s="23"/>
      <c r="IIL51" s="23"/>
      <c r="IIM51" s="23"/>
      <c r="IIN51" s="23"/>
      <c r="IIO51" s="23"/>
      <c r="IIP51" s="23"/>
      <c r="IIQ51" s="23"/>
      <c r="IIR51" s="23"/>
      <c r="IIS51" s="23"/>
      <c r="IIT51" s="23"/>
      <c r="IIU51" s="23"/>
      <c r="IIV51" s="23"/>
      <c r="IIW51" s="23"/>
      <c r="IIX51" s="23"/>
      <c r="IIY51" s="23"/>
      <c r="IIZ51" s="23"/>
      <c r="IJA51" s="23"/>
      <c r="IJB51" s="23"/>
      <c r="IJC51" s="23"/>
      <c r="IJD51" s="23"/>
      <c r="IJE51" s="23"/>
      <c r="IJF51" s="23"/>
      <c r="IJG51" s="23"/>
      <c r="IJH51" s="23"/>
      <c r="IJI51" s="23"/>
      <c r="IJJ51" s="23"/>
      <c r="IJK51" s="23"/>
      <c r="IJL51" s="23"/>
      <c r="IJM51" s="23"/>
      <c r="IJN51" s="23"/>
      <c r="IJO51" s="23"/>
      <c r="IJP51" s="23"/>
      <c r="IJQ51" s="23"/>
      <c r="IJR51" s="23"/>
      <c r="IJS51" s="23"/>
      <c r="IJT51" s="23"/>
      <c r="IJU51" s="23"/>
      <c r="IJV51" s="23"/>
      <c r="IJW51" s="23"/>
      <c r="IJX51" s="23"/>
      <c r="IJY51" s="23"/>
      <c r="IJZ51" s="23"/>
      <c r="IKA51" s="23"/>
      <c r="IKB51" s="23"/>
      <c r="IKC51" s="23"/>
      <c r="IKD51" s="23"/>
      <c r="IKE51" s="23"/>
      <c r="IKF51" s="23"/>
      <c r="IKG51" s="23"/>
      <c r="IKH51" s="23"/>
      <c r="IKI51" s="23"/>
      <c r="IKJ51" s="23"/>
      <c r="IKK51" s="23"/>
      <c r="IKL51" s="23"/>
      <c r="IKM51" s="23"/>
      <c r="IKN51" s="23"/>
      <c r="IKO51" s="23"/>
      <c r="IKP51" s="23"/>
      <c r="IKQ51" s="23"/>
      <c r="IKR51" s="23"/>
      <c r="IKS51" s="23"/>
      <c r="IKT51" s="23"/>
      <c r="IKU51" s="23"/>
      <c r="IKV51" s="23"/>
      <c r="IKW51" s="23"/>
      <c r="IKX51" s="23"/>
      <c r="IKY51" s="23"/>
      <c r="IKZ51" s="23"/>
      <c r="ILA51" s="23"/>
      <c r="ILB51" s="23"/>
      <c r="ILC51" s="23"/>
      <c r="ILD51" s="23"/>
      <c r="ILE51" s="23"/>
      <c r="ILF51" s="23"/>
      <c r="ILG51" s="23"/>
      <c r="ILH51" s="23"/>
      <c r="ILI51" s="23"/>
      <c r="ILJ51" s="23"/>
      <c r="ILK51" s="23"/>
      <c r="ILL51" s="23"/>
      <c r="ILM51" s="23"/>
      <c r="ILN51" s="23"/>
      <c r="ILO51" s="23"/>
      <c r="ILP51" s="23"/>
      <c r="ILQ51" s="23"/>
      <c r="ILR51" s="23"/>
      <c r="ILS51" s="23"/>
      <c r="ILT51" s="23"/>
      <c r="ILU51" s="23"/>
      <c r="ILV51" s="23"/>
      <c r="ILW51" s="23"/>
      <c r="ILX51" s="23"/>
      <c r="ILY51" s="23"/>
      <c r="ILZ51" s="23"/>
      <c r="IMA51" s="23"/>
      <c r="IMB51" s="23"/>
      <c r="IMC51" s="23"/>
      <c r="IMD51" s="23"/>
      <c r="IME51" s="23"/>
      <c r="IMF51" s="23"/>
      <c r="IMG51" s="23"/>
      <c r="IMH51" s="23"/>
      <c r="IMI51" s="23"/>
      <c r="IMJ51" s="23"/>
      <c r="IMK51" s="23"/>
      <c r="IML51" s="23"/>
      <c r="IMM51" s="23"/>
      <c r="IMN51" s="23"/>
      <c r="IMO51" s="23"/>
      <c r="IMP51" s="23"/>
      <c r="IMQ51" s="23"/>
      <c r="IMR51" s="23"/>
      <c r="IMS51" s="23"/>
      <c r="IMT51" s="23"/>
      <c r="IMU51" s="23"/>
      <c r="IMV51" s="23"/>
      <c r="IMW51" s="23"/>
      <c r="IMX51" s="23"/>
      <c r="IMY51" s="23"/>
      <c r="IMZ51" s="23"/>
      <c r="INA51" s="23"/>
      <c r="INB51" s="23"/>
      <c r="INC51" s="23"/>
      <c r="IND51" s="23"/>
      <c r="INE51" s="23"/>
      <c r="INF51" s="23"/>
      <c r="ING51" s="23"/>
      <c r="INH51" s="23"/>
      <c r="INI51" s="23"/>
      <c r="INJ51" s="23"/>
      <c r="INK51" s="23"/>
      <c r="INL51" s="23"/>
      <c r="INM51" s="23"/>
      <c r="INN51" s="23"/>
      <c r="INO51" s="23"/>
      <c r="INP51" s="23"/>
      <c r="INQ51" s="23"/>
      <c r="INR51" s="23"/>
      <c r="INS51" s="23"/>
      <c r="INT51" s="23"/>
      <c r="INU51" s="23"/>
      <c r="INV51" s="23"/>
      <c r="INW51" s="23"/>
      <c r="INX51" s="23"/>
      <c r="INY51" s="23"/>
      <c r="INZ51" s="23"/>
      <c r="IOA51" s="23"/>
      <c r="IOB51" s="23"/>
      <c r="IOC51" s="23"/>
      <c r="IOD51" s="23"/>
      <c r="IOE51" s="23"/>
      <c r="IOF51" s="23"/>
      <c r="IOG51" s="23"/>
      <c r="IOH51" s="23"/>
      <c r="IOI51" s="23"/>
      <c r="IOJ51" s="23"/>
      <c r="IOK51" s="23"/>
      <c r="IOL51" s="23"/>
      <c r="IOM51" s="23"/>
      <c r="ION51" s="23"/>
      <c r="IOO51" s="23"/>
      <c r="IOP51" s="23"/>
      <c r="IOQ51" s="23"/>
      <c r="IOR51" s="23"/>
      <c r="IOS51" s="23"/>
      <c r="IOT51" s="23"/>
      <c r="IOU51" s="23"/>
      <c r="IOV51" s="23"/>
      <c r="IOW51" s="23"/>
      <c r="IOX51" s="23"/>
      <c r="IOY51" s="23"/>
      <c r="IOZ51" s="23"/>
      <c r="IPA51" s="23"/>
      <c r="IPB51" s="23"/>
      <c r="IPC51" s="23"/>
      <c r="IPD51" s="23"/>
      <c r="IPE51" s="23"/>
      <c r="IPF51" s="23"/>
      <c r="IPG51" s="23"/>
      <c r="IPH51" s="23"/>
      <c r="IPI51" s="23"/>
      <c r="IPJ51" s="23"/>
      <c r="IPK51" s="23"/>
      <c r="IPL51" s="23"/>
      <c r="IPM51" s="23"/>
      <c r="IPN51" s="23"/>
      <c r="IPO51" s="23"/>
      <c r="IPP51" s="23"/>
      <c r="IPQ51" s="23"/>
      <c r="IPR51" s="23"/>
      <c r="IPS51" s="23"/>
      <c r="IPT51" s="23"/>
      <c r="IPU51" s="23"/>
      <c r="IPV51" s="23"/>
      <c r="IPW51" s="23"/>
      <c r="IPX51" s="23"/>
      <c r="IPY51" s="23"/>
      <c r="IPZ51" s="23"/>
      <c r="IQA51" s="23"/>
      <c r="IQB51" s="23"/>
      <c r="IQC51" s="23"/>
      <c r="IQD51" s="23"/>
      <c r="IQE51" s="23"/>
      <c r="IQF51" s="23"/>
      <c r="IQG51" s="23"/>
      <c r="IQH51" s="23"/>
      <c r="IQI51" s="23"/>
      <c r="IQJ51" s="23"/>
      <c r="IQK51" s="23"/>
      <c r="IQL51" s="23"/>
      <c r="IQM51" s="23"/>
      <c r="IQN51" s="23"/>
      <c r="IQO51" s="23"/>
      <c r="IQP51" s="23"/>
      <c r="IQQ51" s="23"/>
      <c r="IQR51" s="23"/>
      <c r="IQS51" s="23"/>
      <c r="IQT51" s="23"/>
      <c r="IQU51" s="23"/>
      <c r="IQV51" s="23"/>
      <c r="IQW51" s="23"/>
      <c r="IQX51" s="23"/>
      <c r="IQY51" s="23"/>
      <c r="IQZ51" s="23"/>
      <c r="IRA51" s="23"/>
      <c r="IRB51" s="23"/>
      <c r="IRC51" s="23"/>
      <c r="IRD51" s="23"/>
      <c r="IRE51" s="23"/>
      <c r="IRF51" s="23"/>
      <c r="IRG51" s="23"/>
      <c r="IRH51" s="23"/>
      <c r="IRI51" s="23"/>
      <c r="IRJ51" s="23"/>
      <c r="IRK51" s="23"/>
      <c r="IRL51" s="23"/>
      <c r="IRM51" s="23"/>
      <c r="IRN51" s="23"/>
      <c r="IRO51" s="23"/>
      <c r="IRP51" s="23"/>
      <c r="IRQ51" s="23"/>
      <c r="IRR51" s="23"/>
      <c r="IRS51" s="23"/>
      <c r="IRT51" s="23"/>
      <c r="IRU51" s="23"/>
      <c r="IRV51" s="23"/>
      <c r="IRW51" s="23"/>
      <c r="IRX51" s="23"/>
      <c r="IRY51" s="23"/>
      <c r="IRZ51" s="23"/>
      <c r="ISA51" s="23"/>
      <c r="ISB51" s="23"/>
      <c r="ISC51" s="23"/>
      <c r="ISD51" s="23"/>
      <c r="ISE51" s="23"/>
      <c r="ISF51" s="23"/>
      <c r="ISG51" s="23"/>
      <c r="ISH51" s="23"/>
      <c r="ISI51" s="23"/>
      <c r="ISJ51" s="23"/>
      <c r="ISK51" s="23"/>
      <c r="ISL51" s="23"/>
      <c r="ISM51" s="23"/>
      <c r="ISN51" s="23"/>
      <c r="ISO51" s="23"/>
      <c r="ISP51" s="23"/>
      <c r="ISQ51" s="23"/>
      <c r="ISR51" s="23"/>
      <c r="ISS51" s="23"/>
      <c r="IST51" s="23"/>
      <c r="ISU51" s="23"/>
      <c r="ISV51" s="23"/>
      <c r="ISW51" s="23"/>
      <c r="ISX51" s="23"/>
      <c r="ISY51" s="23"/>
      <c r="ISZ51" s="23"/>
      <c r="ITA51" s="23"/>
      <c r="ITB51" s="23"/>
      <c r="ITC51" s="23"/>
      <c r="ITD51" s="23"/>
      <c r="ITE51" s="23"/>
      <c r="ITF51" s="23"/>
      <c r="ITG51" s="23"/>
      <c r="ITH51" s="23"/>
      <c r="ITI51" s="23"/>
      <c r="ITJ51" s="23"/>
      <c r="ITK51" s="23"/>
      <c r="ITL51" s="23"/>
      <c r="ITM51" s="23"/>
      <c r="ITN51" s="23"/>
      <c r="ITO51" s="23"/>
      <c r="ITP51" s="23"/>
      <c r="ITQ51" s="23"/>
      <c r="ITR51" s="23"/>
      <c r="ITS51" s="23"/>
      <c r="ITT51" s="23"/>
      <c r="ITU51" s="23"/>
      <c r="ITV51" s="23"/>
      <c r="ITW51" s="23"/>
      <c r="ITX51" s="23"/>
      <c r="ITY51" s="23"/>
      <c r="ITZ51" s="23"/>
      <c r="IUA51" s="23"/>
      <c r="IUB51" s="23"/>
      <c r="IUC51" s="23"/>
      <c r="IUD51" s="23"/>
      <c r="IUE51" s="23"/>
      <c r="IUF51" s="23"/>
      <c r="IUG51" s="23"/>
      <c r="IUH51" s="23"/>
      <c r="IUI51" s="23"/>
      <c r="IUJ51" s="23"/>
      <c r="IUK51" s="23"/>
      <c r="IUL51" s="23"/>
      <c r="IUM51" s="23"/>
      <c r="IUN51" s="23"/>
      <c r="IUO51" s="23"/>
      <c r="IUP51" s="23"/>
      <c r="IUQ51" s="23"/>
      <c r="IUR51" s="23"/>
      <c r="IUS51" s="23"/>
      <c r="IUT51" s="23"/>
      <c r="IUU51" s="23"/>
      <c r="IUV51" s="23"/>
      <c r="IUW51" s="23"/>
      <c r="IUX51" s="23"/>
      <c r="IUY51" s="23"/>
      <c r="IUZ51" s="23"/>
      <c r="IVA51" s="23"/>
      <c r="IVB51" s="23"/>
      <c r="IVC51" s="23"/>
      <c r="IVD51" s="23"/>
      <c r="IVE51" s="23"/>
      <c r="IVF51" s="23"/>
      <c r="IVG51" s="23"/>
      <c r="IVH51" s="23"/>
      <c r="IVI51" s="23"/>
      <c r="IVJ51" s="23"/>
      <c r="IVK51" s="23"/>
      <c r="IVL51" s="23"/>
      <c r="IVM51" s="23"/>
      <c r="IVN51" s="23"/>
      <c r="IVO51" s="23"/>
      <c r="IVP51" s="23"/>
      <c r="IVQ51" s="23"/>
      <c r="IVR51" s="23"/>
      <c r="IVS51" s="23"/>
      <c r="IVT51" s="23"/>
      <c r="IVU51" s="23"/>
      <c r="IVV51" s="23"/>
      <c r="IVW51" s="23"/>
      <c r="IVX51" s="23"/>
      <c r="IVY51" s="23"/>
      <c r="IVZ51" s="23"/>
      <c r="IWA51" s="23"/>
      <c r="IWB51" s="23"/>
      <c r="IWC51" s="23"/>
      <c r="IWD51" s="23"/>
      <c r="IWE51" s="23"/>
      <c r="IWF51" s="23"/>
      <c r="IWG51" s="23"/>
      <c r="IWH51" s="23"/>
      <c r="IWI51" s="23"/>
      <c r="IWJ51" s="23"/>
      <c r="IWK51" s="23"/>
      <c r="IWL51" s="23"/>
      <c r="IWM51" s="23"/>
      <c r="IWN51" s="23"/>
      <c r="IWO51" s="23"/>
      <c r="IWP51" s="23"/>
      <c r="IWQ51" s="23"/>
      <c r="IWR51" s="23"/>
      <c r="IWS51" s="23"/>
      <c r="IWT51" s="23"/>
      <c r="IWU51" s="23"/>
      <c r="IWV51" s="23"/>
      <c r="IWW51" s="23"/>
      <c r="IWX51" s="23"/>
      <c r="IWY51" s="23"/>
      <c r="IWZ51" s="23"/>
      <c r="IXA51" s="23"/>
      <c r="IXB51" s="23"/>
      <c r="IXC51" s="23"/>
      <c r="IXD51" s="23"/>
      <c r="IXE51" s="23"/>
      <c r="IXF51" s="23"/>
      <c r="IXG51" s="23"/>
      <c r="IXH51" s="23"/>
      <c r="IXI51" s="23"/>
      <c r="IXJ51" s="23"/>
      <c r="IXK51" s="23"/>
      <c r="IXL51" s="23"/>
      <c r="IXM51" s="23"/>
      <c r="IXN51" s="23"/>
      <c r="IXO51" s="23"/>
      <c r="IXP51" s="23"/>
      <c r="IXQ51" s="23"/>
      <c r="IXR51" s="23"/>
      <c r="IXS51" s="23"/>
      <c r="IXT51" s="23"/>
      <c r="IXU51" s="23"/>
      <c r="IXV51" s="23"/>
      <c r="IXW51" s="23"/>
      <c r="IXX51" s="23"/>
      <c r="IXY51" s="23"/>
      <c r="IXZ51" s="23"/>
      <c r="IYA51" s="23"/>
      <c r="IYB51" s="23"/>
      <c r="IYC51" s="23"/>
      <c r="IYD51" s="23"/>
      <c r="IYE51" s="23"/>
      <c r="IYF51" s="23"/>
      <c r="IYG51" s="23"/>
      <c r="IYH51" s="23"/>
      <c r="IYI51" s="23"/>
      <c r="IYJ51" s="23"/>
      <c r="IYK51" s="23"/>
      <c r="IYL51" s="23"/>
      <c r="IYM51" s="23"/>
      <c r="IYN51" s="23"/>
      <c r="IYO51" s="23"/>
      <c r="IYP51" s="23"/>
      <c r="IYQ51" s="23"/>
      <c r="IYR51" s="23"/>
      <c r="IYS51" s="23"/>
      <c r="IYT51" s="23"/>
      <c r="IYU51" s="23"/>
      <c r="IYV51" s="23"/>
      <c r="IYW51" s="23"/>
      <c r="IYX51" s="23"/>
      <c r="IYY51" s="23"/>
      <c r="IYZ51" s="23"/>
      <c r="IZA51" s="23"/>
      <c r="IZB51" s="23"/>
      <c r="IZC51" s="23"/>
      <c r="IZD51" s="23"/>
      <c r="IZE51" s="23"/>
      <c r="IZF51" s="23"/>
      <c r="IZG51" s="23"/>
      <c r="IZH51" s="23"/>
      <c r="IZI51" s="23"/>
      <c r="IZJ51" s="23"/>
      <c r="IZK51" s="23"/>
      <c r="IZL51" s="23"/>
      <c r="IZM51" s="23"/>
      <c r="IZN51" s="23"/>
      <c r="IZO51" s="23"/>
      <c r="IZP51" s="23"/>
      <c r="IZQ51" s="23"/>
      <c r="IZR51" s="23"/>
      <c r="IZS51" s="23"/>
      <c r="IZT51" s="23"/>
      <c r="IZU51" s="23"/>
      <c r="IZV51" s="23"/>
      <c r="IZW51" s="23"/>
      <c r="IZX51" s="23"/>
      <c r="IZY51" s="23"/>
      <c r="IZZ51" s="23"/>
      <c r="JAA51" s="23"/>
      <c r="JAB51" s="23"/>
      <c r="JAC51" s="23"/>
      <c r="JAD51" s="23"/>
      <c r="JAE51" s="23"/>
      <c r="JAF51" s="23"/>
      <c r="JAG51" s="23"/>
      <c r="JAH51" s="23"/>
      <c r="JAI51" s="23"/>
      <c r="JAJ51" s="23"/>
      <c r="JAK51" s="23"/>
      <c r="JAL51" s="23"/>
      <c r="JAM51" s="23"/>
      <c r="JAN51" s="23"/>
      <c r="JAO51" s="23"/>
      <c r="JAP51" s="23"/>
      <c r="JAQ51" s="23"/>
      <c r="JAR51" s="23"/>
      <c r="JAS51" s="23"/>
      <c r="JAT51" s="23"/>
      <c r="JAU51" s="23"/>
      <c r="JAV51" s="23"/>
      <c r="JAW51" s="23"/>
      <c r="JAX51" s="23"/>
      <c r="JAY51" s="23"/>
      <c r="JAZ51" s="23"/>
      <c r="JBA51" s="23"/>
      <c r="JBB51" s="23"/>
      <c r="JBC51" s="23"/>
      <c r="JBD51" s="23"/>
      <c r="JBE51" s="23"/>
      <c r="JBF51" s="23"/>
      <c r="JBG51" s="23"/>
      <c r="JBH51" s="23"/>
      <c r="JBI51" s="23"/>
      <c r="JBJ51" s="23"/>
      <c r="JBK51" s="23"/>
      <c r="JBL51" s="23"/>
      <c r="JBM51" s="23"/>
      <c r="JBN51" s="23"/>
      <c r="JBO51" s="23"/>
      <c r="JBP51" s="23"/>
      <c r="JBQ51" s="23"/>
      <c r="JBR51" s="23"/>
      <c r="JBS51" s="23"/>
      <c r="JBT51" s="23"/>
      <c r="JBU51" s="23"/>
      <c r="JBV51" s="23"/>
      <c r="JBW51" s="23"/>
      <c r="JBX51" s="23"/>
      <c r="JBY51" s="23"/>
      <c r="JBZ51" s="23"/>
      <c r="JCA51" s="23"/>
      <c r="JCB51" s="23"/>
      <c r="JCC51" s="23"/>
      <c r="JCD51" s="23"/>
      <c r="JCE51" s="23"/>
      <c r="JCF51" s="23"/>
      <c r="JCG51" s="23"/>
      <c r="JCH51" s="23"/>
      <c r="JCI51" s="23"/>
      <c r="JCJ51" s="23"/>
      <c r="JCK51" s="23"/>
      <c r="JCL51" s="23"/>
      <c r="JCM51" s="23"/>
      <c r="JCN51" s="23"/>
      <c r="JCO51" s="23"/>
      <c r="JCP51" s="23"/>
      <c r="JCQ51" s="23"/>
      <c r="JCR51" s="23"/>
      <c r="JCS51" s="23"/>
      <c r="JCT51" s="23"/>
      <c r="JCU51" s="23"/>
      <c r="JCV51" s="23"/>
      <c r="JCW51" s="23"/>
      <c r="JCX51" s="23"/>
      <c r="JCY51" s="23"/>
      <c r="JCZ51" s="23"/>
      <c r="JDA51" s="23"/>
      <c r="JDB51" s="23"/>
      <c r="JDC51" s="23"/>
      <c r="JDD51" s="23"/>
      <c r="JDE51" s="23"/>
      <c r="JDF51" s="23"/>
      <c r="JDG51" s="23"/>
      <c r="JDH51" s="23"/>
      <c r="JDI51" s="23"/>
      <c r="JDJ51" s="23"/>
      <c r="JDK51" s="23"/>
      <c r="JDL51" s="23"/>
      <c r="JDM51" s="23"/>
      <c r="JDN51" s="23"/>
      <c r="JDO51" s="23"/>
      <c r="JDP51" s="23"/>
      <c r="JDQ51" s="23"/>
      <c r="JDR51" s="23"/>
      <c r="JDS51" s="23"/>
      <c r="JDT51" s="23"/>
      <c r="JDU51" s="23"/>
      <c r="JDV51" s="23"/>
      <c r="JDW51" s="23"/>
      <c r="JDX51" s="23"/>
      <c r="JDY51" s="23"/>
      <c r="JDZ51" s="23"/>
      <c r="JEA51" s="23"/>
      <c r="JEB51" s="23"/>
      <c r="JEC51" s="23"/>
      <c r="JED51" s="23"/>
      <c r="JEE51" s="23"/>
      <c r="JEF51" s="23"/>
      <c r="JEG51" s="23"/>
      <c r="JEH51" s="23"/>
      <c r="JEI51" s="23"/>
      <c r="JEJ51" s="23"/>
      <c r="JEK51" s="23"/>
      <c r="JEL51" s="23"/>
      <c r="JEM51" s="23"/>
      <c r="JEN51" s="23"/>
      <c r="JEO51" s="23"/>
      <c r="JEP51" s="23"/>
      <c r="JEQ51" s="23"/>
      <c r="JER51" s="23"/>
      <c r="JES51" s="23"/>
      <c r="JET51" s="23"/>
      <c r="JEU51" s="23"/>
      <c r="JEV51" s="23"/>
      <c r="JEW51" s="23"/>
      <c r="JEX51" s="23"/>
      <c r="JEY51" s="23"/>
      <c r="JEZ51" s="23"/>
      <c r="JFA51" s="23"/>
      <c r="JFB51" s="23"/>
      <c r="JFC51" s="23"/>
      <c r="JFD51" s="23"/>
      <c r="JFE51" s="23"/>
      <c r="JFF51" s="23"/>
      <c r="JFG51" s="23"/>
      <c r="JFH51" s="23"/>
      <c r="JFI51" s="23"/>
      <c r="JFJ51" s="23"/>
      <c r="JFK51" s="23"/>
      <c r="JFL51" s="23"/>
      <c r="JFM51" s="23"/>
      <c r="JFN51" s="23"/>
      <c r="JFO51" s="23"/>
      <c r="JFP51" s="23"/>
      <c r="JFQ51" s="23"/>
      <c r="JFR51" s="23"/>
      <c r="JFS51" s="23"/>
      <c r="JFT51" s="23"/>
      <c r="JFU51" s="23"/>
      <c r="JFV51" s="23"/>
      <c r="JFW51" s="23"/>
      <c r="JFX51" s="23"/>
      <c r="JFY51" s="23"/>
      <c r="JFZ51" s="23"/>
      <c r="JGA51" s="23"/>
      <c r="JGB51" s="23"/>
      <c r="JGC51" s="23"/>
      <c r="JGD51" s="23"/>
      <c r="JGE51" s="23"/>
      <c r="JGF51" s="23"/>
      <c r="JGG51" s="23"/>
      <c r="JGH51" s="23"/>
      <c r="JGI51" s="23"/>
      <c r="JGJ51" s="23"/>
      <c r="JGK51" s="23"/>
      <c r="JGL51" s="23"/>
      <c r="JGM51" s="23"/>
      <c r="JGN51" s="23"/>
      <c r="JGO51" s="23"/>
      <c r="JGP51" s="23"/>
      <c r="JGQ51" s="23"/>
      <c r="JGR51" s="23"/>
      <c r="JGS51" s="23"/>
      <c r="JGT51" s="23"/>
      <c r="JGU51" s="23"/>
      <c r="JGV51" s="23"/>
      <c r="JGW51" s="23"/>
      <c r="JGX51" s="23"/>
      <c r="JGY51" s="23"/>
      <c r="JGZ51" s="23"/>
      <c r="JHA51" s="23"/>
      <c r="JHB51" s="23"/>
      <c r="JHC51" s="23"/>
      <c r="JHD51" s="23"/>
      <c r="JHE51" s="23"/>
      <c r="JHF51" s="23"/>
      <c r="JHG51" s="23"/>
      <c r="JHH51" s="23"/>
      <c r="JHI51" s="23"/>
      <c r="JHJ51" s="23"/>
      <c r="JHK51" s="23"/>
      <c r="JHL51" s="23"/>
      <c r="JHM51" s="23"/>
      <c r="JHN51" s="23"/>
      <c r="JHO51" s="23"/>
      <c r="JHP51" s="23"/>
      <c r="JHQ51" s="23"/>
      <c r="JHR51" s="23"/>
      <c r="JHS51" s="23"/>
      <c r="JHT51" s="23"/>
      <c r="JHU51" s="23"/>
      <c r="JHV51" s="23"/>
      <c r="JHW51" s="23"/>
      <c r="JHX51" s="23"/>
      <c r="JHY51" s="23"/>
      <c r="JHZ51" s="23"/>
      <c r="JIA51" s="23"/>
      <c r="JIB51" s="23"/>
      <c r="JIC51" s="23"/>
      <c r="JID51" s="23"/>
      <c r="JIE51" s="23"/>
      <c r="JIF51" s="23"/>
      <c r="JIG51" s="23"/>
      <c r="JIH51" s="23"/>
      <c r="JII51" s="23"/>
      <c r="JIJ51" s="23"/>
      <c r="JIK51" s="23"/>
      <c r="JIL51" s="23"/>
      <c r="JIM51" s="23"/>
      <c r="JIN51" s="23"/>
      <c r="JIO51" s="23"/>
      <c r="JIP51" s="23"/>
      <c r="JIQ51" s="23"/>
      <c r="JIR51" s="23"/>
      <c r="JIS51" s="23"/>
      <c r="JIT51" s="23"/>
      <c r="JIU51" s="23"/>
      <c r="JIV51" s="23"/>
      <c r="JIW51" s="23"/>
      <c r="JIX51" s="23"/>
      <c r="JIY51" s="23"/>
      <c r="JIZ51" s="23"/>
      <c r="JJA51" s="23"/>
      <c r="JJB51" s="23"/>
      <c r="JJC51" s="23"/>
      <c r="JJD51" s="23"/>
      <c r="JJE51" s="23"/>
      <c r="JJF51" s="23"/>
      <c r="JJG51" s="23"/>
      <c r="JJH51" s="23"/>
      <c r="JJI51" s="23"/>
      <c r="JJJ51" s="23"/>
      <c r="JJK51" s="23"/>
      <c r="JJL51" s="23"/>
      <c r="JJM51" s="23"/>
      <c r="JJN51" s="23"/>
      <c r="JJO51" s="23"/>
      <c r="JJP51" s="23"/>
      <c r="JJQ51" s="23"/>
      <c r="JJR51" s="23"/>
      <c r="JJS51" s="23"/>
      <c r="JJT51" s="23"/>
      <c r="JJU51" s="23"/>
      <c r="JJV51" s="23"/>
      <c r="JJW51" s="23"/>
      <c r="JJX51" s="23"/>
      <c r="JJY51" s="23"/>
      <c r="JJZ51" s="23"/>
      <c r="JKA51" s="23"/>
      <c r="JKB51" s="23"/>
      <c r="JKC51" s="23"/>
      <c r="JKD51" s="23"/>
      <c r="JKE51" s="23"/>
      <c r="JKF51" s="23"/>
      <c r="JKG51" s="23"/>
      <c r="JKH51" s="23"/>
      <c r="JKI51" s="23"/>
      <c r="JKJ51" s="23"/>
      <c r="JKK51" s="23"/>
      <c r="JKL51" s="23"/>
      <c r="JKM51" s="23"/>
      <c r="JKN51" s="23"/>
      <c r="JKO51" s="23"/>
      <c r="JKP51" s="23"/>
      <c r="JKQ51" s="23"/>
      <c r="JKR51" s="23"/>
      <c r="JKS51" s="23"/>
      <c r="JKT51" s="23"/>
      <c r="JKU51" s="23"/>
      <c r="JKV51" s="23"/>
      <c r="JKW51" s="23"/>
      <c r="JKX51" s="23"/>
      <c r="JKY51" s="23"/>
      <c r="JKZ51" s="23"/>
      <c r="JLA51" s="23"/>
      <c r="JLB51" s="23"/>
      <c r="JLC51" s="23"/>
      <c r="JLD51" s="23"/>
      <c r="JLE51" s="23"/>
      <c r="JLF51" s="23"/>
      <c r="JLG51" s="23"/>
      <c r="JLH51" s="23"/>
      <c r="JLI51" s="23"/>
      <c r="JLJ51" s="23"/>
      <c r="JLK51" s="23"/>
      <c r="JLL51" s="23"/>
      <c r="JLM51" s="23"/>
      <c r="JLN51" s="23"/>
      <c r="JLO51" s="23"/>
      <c r="JLP51" s="23"/>
      <c r="JLQ51" s="23"/>
      <c r="JLR51" s="23"/>
      <c r="JLS51" s="23"/>
      <c r="JLT51" s="23"/>
      <c r="JLU51" s="23"/>
      <c r="JLV51" s="23"/>
      <c r="JLW51" s="23"/>
      <c r="JLX51" s="23"/>
      <c r="JLY51" s="23"/>
      <c r="JLZ51" s="23"/>
      <c r="JMA51" s="23"/>
      <c r="JMB51" s="23"/>
      <c r="JMC51" s="23"/>
      <c r="JMD51" s="23"/>
      <c r="JME51" s="23"/>
      <c r="JMF51" s="23"/>
      <c r="JMG51" s="23"/>
      <c r="JMH51" s="23"/>
      <c r="JMI51" s="23"/>
      <c r="JMJ51" s="23"/>
      <c r="JMK51" s="23"/>
      <c r="JML51" s="23"/>
      <c r="JMM51" s="23"/>
      <c r="JMN51" s="23"/>
      <c r="JMO51" s="23"/>
      <c r="JMP51" s="23"/>
      <c r="JMQ51" s="23"/>
      <c r="JMR51" s="23"/>
      <c r="JMS51" s="23"/>
      <c r="JMT51" s="23"/>
      <c r="JMU51" s="23"/>
      <c r="JMV51" s="23"/>
      <c r="JMW51" s="23"/>
      <c r="JMX51" s="23"/>
      <c r="JMY51" s="23"/>
      <c r="JMZ51" s="23"/>
      <c r="JNA51" s="23"/>
      <c r="JNB51" s="23"/>
      <c r="JNC51" s="23"/>
      <c r="JND51" s="23"/>
      <c r="JNE51" s="23"/>
      <c r="JNF51" s="23"/>
      <c r="JNG51" s="23"/>
      <c r="JNH51" s="23"/>
      <c r="JNI51" s="23"/>
      <c r="JNJ51" s="23"/>
      <c r="JNK51" s="23"/>
      <c r="JNL51" s="23"/>
      <c r="JNM51" s="23"/>
      <c r="JNN51" s="23"/>
      <c r="JNO51" s="23"/>
      <c r="JNP51" s="23"/>
      <c r="JNQ51" s="23"/>
      <c r="JNR51" s="23"/>
      <c r="JNS51" s="23"/>
      <c r="JNT51" s="23"/>
      <c r="JNU51" s="23"/>
      <c r="JNV51" s="23"/>
      <c r="JNW51" s="23"/>
      <c r="JNX51" s="23"/>
      <c r="JNY51" s="23"/>
      <c r="JNZ51" s="23"/>
      <c r="JOA51" s="23"/>
      <c r="JOB51" s="23"/>
      <c r="JOC51" s="23"/>
      <c r="JOD51" s="23"/>
      <c r="JOE51" s="23"/>
      <c r="JOF51" s="23"/>
      <c r="JOG51" s="23"/>
      <c r="JOH51" s="23"/>
      <c r="JOI51" s="23"/>
      <c r="JOJ51" s="23"/>
      <c r="JOK51" s="23"/>
      <c r="JOL51" s="23"/>
      <c r="JOM51" s="23"/>
      <c r="JON51" s="23"/>
      <c r="JOO51" s="23"/>
      <c r="JOP51" s="23"/>
      <c r="JOQ51" s="23"/>
      <c r="JOR51" s="23"/>
      <c r="JOS51" s="23"/>
      <c r="JOT51" s="23"/>
      <c r="JOU51" s="23"/>
      <c r="JOV51" s="23"/>
      <c r="JOW51" s="23"/>
      <c r="JOX51" s="23"/>
      <c r="JOY51" s="23"/>
      <c r="JOZ51" s="23"/>
      <c r="JPA51" s="23"/>
      <c r="JPB51" s="23"/>
      <c r="JPC51" s="23"/>
      <c r="JPD51" s="23"/>
      <c r="JPE51" s="23"/>
      <c r="JPF51" s="23"/>
      <c r="JPG51" s="23"/>
      <c r="JPH51" s="23"/>
      <c r="JPI51" s="23"/>
      <c r="JPJ51" s="23"/>
      <c r="JPK51" s="23"/>
      <c r="JPL51" s="23"/>
      <c r="JPM51" s="23"/>
      <c r="JPN51" s="23"/>
      <c r="JPO51" s="23"/>
      <c r="JPP51" s="23"/>
      <c r="JPQ51" s="23"/>
      <c r="JPR51" s="23"/>
      <c r="JPS51" s="23"/>
      <c r="JPT51" s="23"/>
      <c r="JPU51" s="23"/>
      <c r="JPV51" s="23"/>
      <c r="JPW51" s="23"/>
      <c r="JPX51" s="23"/>
      <c r="JPY51" s="23"/>
      <c r="JPZ51" s="23"/>
      <c r="JQA51" s="23"/>
      <c r="JQB51" s="23"/>
      <c r="JQC51" s="23"/>
      <c r="JQD51" s="23"/>
      <c r="JQE51" s="23"/>
      <c r="JQF51" s="23"/>
      <c r="JQG51" s="23"/>
      <c r="JQH51" s="23"/>
      <c r="JQI51" s="23"/>
      <c r="JQJ51" s="23"/>
      <c r="JQK51" s="23"/>
      <c r="JQL51" s="23"/>
      <c r="JQM51" s="23"/>
      <c r="JQN51" s="23"/>
      <c r="JQO51" s="23"/>
      <c r="JQP51" s="23"/>
      <c r="JQQ51" s="23"/>
      <c r="JQR51" s="23"/>
      <c r="JQS51" s="23"/>
      <c r="JQT51" s="23"/>
      <c r="JQU51" s="23"/>
      <c r="JQV51" s="23"/>
      <c r="JQW51" s="23"/>
      <c r="JQX51" s="23"/>
      <c r="JQY51" s="23"/>
      <c r="JQZ51" s="23"/>
      <c r="JRA51" s="23"/>
      <c r="JRB51" s="23"/>
      <c r="JRC51" s="23"/>
      <c r="JRD51" s="23"/>
      <c r="JRE51" s="23"/>
      <c r="JRF51" s="23"/>
      <c r="JRG51" s="23"/>
      <c r="JRH51" s="23"/>
      <c r="JRI51" s="23"/>
      <c r="JRJ51" s="23"/>
      <c r="JRK51" s="23"/>
      <c r="JRL51" s="23"/>
      <c r="JRM51" s="23"/>
      <c r="JRN51" s="23"/>
      <c r="JRO51" s="23"/>
      <c r="JRP51" s="23"/>
      <c r="JRQ51" s="23"/>
      <c r="JRR51" s="23"/>
      <c r="JRS51" s="23"/>
      <c r="JRT51" s="23"/>
      <c r="JRU51" s="23"/>
      <c r="JRV51" s="23"/>
      <c r="JRW51" s="23"/>
      <c r="JRX51" s="23"/>
      <c r="JRY51" s="23"/>
      <c r="JRZ51" s="23"/>
      <c r="JSA51" s="23"/>
      <c r="JSB51" s="23"/>
      <c r="JSC51" s="23"/>
      <c r="JSD51" s="23"/>
      <c r="JSE51" s="23"/>
      <c r="JSF51" s="23"/>
      <c r="JSG51" s="23"/>
      <c r="JSH51" s="23"/>
      <c r="JSI51" s="23"/>
      <c r="JSJ51" s="23"/>
      <c r="JSK51" s="23"/>
      <c r="JSL51" s="23"/>
      <c r="JSM51" s="23"/>
      <c r="JSN51" s="23"/>
      <c r="JSO51" s="23"/>
      <c r="JSP51" s="23"/>
      <c r="JSQ51" s="23"/>
      <c r="JSR51" s="23"/>
      <c r="JSS51" s="23"/>
      <c r="JST51" s="23"/>
      <c r="JSU51" s="23"/>
      <c r="JSV51" s="23"/>
      <c r="JSW51" s="23"/>
      <c r="JSX51" s="23"/>
      <c r="JSY51" s="23"/>
      <c r="JSZ51" s="23"/>
      <c r="JTA51" s="23"/>
      <c r="JTB51" s="23"/>
      <c r="JTC51" s="23"/>
      <c r="JTD51" s="23"/>
      <c r="JTE51" s="23"/>
      <c r="JTF51" s="23"/>
      <c r="JTG51" s="23"/>
      <c r="JTH51" s="23"/>
      <c r="JTI51" s="23"/>
      <c r="JTJ51" s="23"/>
      <c r="JTK51" s="23"/>
      <c r="JTL51" s="23"/>
      <c r="JTM51" s="23"/>
      <c r="JTN51" s="23"/>
      <c r="JTO51" s="23"/>
      <c r="JTP51" s="23"/>
      <c r="JTQ51" s="23"/>
      <c r="JTR51" s="23"/>
      <c r="JTS51" s="23"/>
      <c r="JTT51" s="23"/>
      <c r="JTU51" s="23"/>
      <c r="JTV51" s="23"/>
      <c r="JTW51" s="23"/>
      <c r="JTX51" s="23"/>
      <c r="JTY51" s="23"/>
      <c r="JTZ51" s="23"/>
      <c r="JUA51" s="23"/>
      <c r="JUB51" s="23"/>
      <c r="JUC51" s="23"/>
      <c r="JUD51" s="23"/>
      <c r="JUE51" s="23"/>
      <c r="JUF51" s="23"/>
      <c r="JUG51" s="23"/>
      <c r="JUH51" s="23"/>
      <c r="JUI51" s="23"/>
      <c r="JUJ51" s="23"/>
      <c r="JUK51" s="23"/>
      <c r="JUL51" s="23"/>
      <c r="JUM51" s="23"/>
      <c r="JUN51" s="23"/>
      <c r="JUO51" s="23"/>
      <c r="JUP51" s="23"/>
      <c r="JUQ51" s="23"/>
      <c r="JUR51" s="23"/>
      <c r="JUS51" s="23"/>
      <c r="JUT51" s="23"/>
      <c r="JUU51" s="23"/>
      <c r="JUV51" s="23"/>
      <c r="JUW51" s="23"/>
      <c r="JUX51" s="23"/>
      <c r="JUY51" s="23"/>
      <c r="JUZ51" s="23"/>
      <c r="JVA51" s="23"/>
      <c r="JVB51" s="23"/>
      <c r="JVC51" s="23"/>
      <c r="JVD51" s="23"/>
      <c r="JVE51" s="23"/>
      <c r="JVF51" s="23"/>
      <c r="JVG51" s="23"/>
      <c r="JVH51" s="23"/>
      <c r="JVI51" s="23"/>
      <c r="JVJ51" s="23"/>
      <c r="JVK51" s="23"/>
      <c r="JVL51" s="23"/>
      <c r="JVM51" s="23"/>
      <c r="JVN51" s="23"/>
      <c r="JVO51" s="23"/>
      <c r="JVP51" s="23"/>
      <c r="JVQ51" s="23"/>
      <c r="JVR51" s="23"/>
      <c r="JVS51" s="23"/>
      <c r="JVT51" s="23"/>
      <c r="JVU51" s="23"/>
      <c r="JVV51" s="23"/>
      <c r="JVW51" s="23"/>
      <c r="JVX51" s="23"/>
      <c r="JVY51" s="23"/>
      <c r="JVZ51" s="23"/>
      <c r="JWA51" s="23"/>
      <c r="JWB51" s="23"/>
      <c r="JWC51" s="23"/>
      <c r="JWD51" s="23"/>
      <c r="JWE51" s="23"/>
      <c r="JWF51" s="23"/>
      <c r="JWG51" s="23"/>
      <c r="JWH51" s="23"/>
      <c r="JWI51" s="23"/>
      <c r="JWJ51" s="23"/>
      <c r="JWK51" s="23"/>
      <c r="JWL51" s="23"/>
      <c r="JWM51" s="23"/>
      <c r="JWN51" s="23"/>
      <c r="JWO51" s="23"/>
      <c r="JWP51" s="23"/>
      <c r="JWQ51" s="23"/>
      <c r="JWR51" s="23"/>
      <c r="JWS51" s="23"/>
      <c r="JWT51" s="23"/>
      <c r="JWU51" s="23"/>
      <c r="JWV51" s="23"/>
      <c r="JWW51" s="23"/>
      <c r="JWX51" s="23"/>
      <c r="JWY51" s="23"/>
      <c r="JWZ51" s="23"/>
      <c r="JXA51" s="23"/>
      <c r="JXB51" s="23"/>
      <c r="JXC51" s="23"/>
      <c r="JXD51" s="23"/>
      <c r="JXE51" s="23"/>
      <c r="JXF51" s="23"/>
      <c r="JXG51" s="23"/>
      <c r="JXH51" s="23"/>
      <c r="JXI51" s="23"/>
      <c r="JXJ51" s="23"/>
      <c r="JXK51" s="23"/>
      <c r="JXL51" s="23"/>
      <c r="JXM51" s="23"/>
      <c r="JXN51" s="23"/>
      <c r="JXO51" s="23"/>
      <c r="JXP51" s="23"/>
      <c r="JXQ51" s="23"/>
      <c r="JXR51" s="23"/>
      <c r="JXS51" s="23"/>
      <c r="JXT51" s="23"/>
      <c r="JXU51" s="23"/>
      <c r="JXV51" s="23"/>
      <c r="JXW51" s="23"/>
      <c r="JXX51" s="23"/>
      <c r="JXY51" s="23"/>
      <c r="JXZ51" s="23"/>
      <c r="JYA51" s="23"/>
      <c r="JYB51" s="23"/>
      <c r="JYC51" s="23"/>
      <c r="JYD51" s="23"/>
      <c r="JYE51" s="23"/>
      <c r="JYF51" s="23"/>
      <c r="JYG51" s="23"/>
      <c r="JYH51" s="23"/>
      <c r="JYI51" s="23"/>
      <c r="JYJ51" s="23"/>
      <c r="JYK51" s="23"/>
      <c r="JYL51" s="23"/>
      <c r="JYM51" s="23"/>
      <c r="JYN51" s="23"/>
      <c r="JYO51" s="23"/>
      <c r="JYP51" s="23"/>
      <c r="JYQ51" s="23"/>
      <c r="JYR51" s="23"/>
      <c r="JYS51" s="23"/>
      <c r="JYT51" s="23"/>
      <c r="JYU51" s="23"/>
      <c r="JYV51" s="23"/>
      <c r="JYW51" s="23"/>
      <c r="JYX51" s="23"/>
      <c r="JYY51" s="23"/>
      <c r="JYZ51" s="23"/>
      <c r="JZA51" s="23"/>
      <c r="JZB51" s="23"/>
      <c r="JZC51" s="23"/>
      <c r="JZD51" s="23"/>
      <c r="JZE51" s="23"/>
      <c r="JZF51" s="23"/>
      <c r="JZG51" s="23"/>
      <c r="JZH51" s="23"/>
      <c r="JZI51" s="23"/>
      <c r="JZJ51" s="23"/>
      <c r="JZK51" s="23"/>
      <c r="JZL51" s="23"/>
      <c r="JZM51" s="23"/>
      <c r="JZN51" s="23"/>
      <c r="JZO51" s="23"/>
      <c r="JZP51" s="23"/>
      <c r="JZQ51" s="23"/>
      <c r="JZR51" s="23"/>
      <c r="JZS51" s="23"/>
      <c r="JZT51" s="23"/>
      <c r="JZU51" s="23"/>
      <c r="JZV51" s="23"/>
      <c r="JZW51" s="23"/>
      <c r="JZX51" s="23"/>
      <c r="JZY51" s="23"/>
      <c r="JZZ51" s="23"/>
      <c r="KAA51" s="23"/>
      <c r="KAB51" s="23"/>
      <c r="KAC51" s="23"/>
      <c r="KAD51" s="23"/>
      <c r="KAE51" s="23"/>
      <c r="KAF51" s="23"/>
      <c r="KAG51" s="23"/>
      <c r="KAH51" s="23"/>
      <c r="KAI51" s="23"/>
      <c r="KAJ51" s="23"/>
      <c r="KAK51" s="23"/>
      <c r="KAL51" s="23"/>
      <c r="KAM51" s="23"/>
      <c r="KAN51" s="23"/>
      <c r="KAO51" s="23"/>
      <c r="KAP51" s="23"/>
      <c r="KAQ51" s="23"/>
      <c r="KAR51" s="23"/>
      <c r="KAS51" s="23"/>
      <c r="KAT51" s="23"/>
      <c r="KAU51" s="23"/>
      <c r="KAV51" s="23"/>
      <c r="KAW51" s="23"/>
      <c r="KAX51" s="23"/>
      <c r="KAY51" s="23"/>
      <c r="KAZ51" s="23"/>
      <c r="KBA51" s="23"/>
      <c r="KBB51" s="23"/>
      <c r="KBC51" s="23"/>
      <c r="KBD51" s="23"/>
      <c r="KBE51" s="23"/>
      <c r="KBF51" s="23"/>
      <c r="KBG51" s="23"/>
      <c r="KBH51" s="23"/>
      <c r="KBI51" s="23"/>
      <c r="KBJ51" s="23"/>
      <c r="KBK51" s="23"/>
      <c r="KBL51" s="23"/>
      <c r="KBM51" s="23"/>
      <c r="KBN51" s="23"/>
      <c r="KBO51" s="23"/>
      <c r="KBP51" s="23"/>
      <c r="KBQ51" s="23"/>
      <c r="KBR51" s="23"/>
      <c r="KBS51" s="23"/>
      <c r="KBT51" s="23"/>
      <c r="KBU51" s="23"/>
      <c r="KBV51" s="23"/>
      <c r="KBW51" s="23"/>
      <c r="KBX51" s="23"/>
      <c r="KBY51" s="23"/>
      <c r="KBZ51" s="23"/>
      <c r="KCA51" s="23"/>
      <c r="KCB51" s="23"/>
      <c r="KCC51" s="23"/>
      <c r="KCD51" s="23"/>
      <c r="KCE51" s="23"/>
      <c r="KCF51" s="23"/>
      <c r="KCG51" s="23"/>
      <c r="KCH51" s="23"/>
      <c r="KCI51" s="23"/>
      <c r="KCJ51" s="23"/>
      <c r="KCK51" s="23"/>
      <c r="KCL51" s="23"/>
      <c r="KCM51" s="23"/>
      <c r="KCN51" s="23"/>
      <c r="KCO51" s="23"/>
      <c r="KCP51" s="23"/>
      <c r="KCQ51" s="23"/>
      <c r="KCR51" s="23"/>
      <c r="KCS51" s="23"/>
      <c r="KCT51" s="23"/>
      <c r="KCU51" s="23"/>
      <c r="KCV51" s="23"/>
      <c r="KCW51" s="23"/>
      <c r="KCX51" s="23"/>
      <c r="KCY51" s="23"/>
      <c r="KCZ51" s="23"/>
      <c r="KDA51" s="23"/>
      <c r="KDB51" s="23"/>
      <c r="KDC51" s="23"/>
      <c r="KDD51" s="23"/>
      <c r="KDE51" s="23"/>
      <c r="KDF51" s="23"/>
      <c r="KDG51" s="23"/>
      <c r="KDH51" s="23"/>
      <c r="KDI51" s="23"/>
      <c r="KDJ51" s="23"/>
      <c r="KDK51" s="23"/>
      <c r="KDL51" s="23"/>
      <c r="KDM51" s="23"/>
      <c r="KDN51" s="23"/>
      <c r="KDO51" s="23"/>
      <c r="KDP51" s="23"/>
      <c r="KDQ51" s="23"/>
      <c r="KDR51" s="23"/>
      <c r="KDS51" s="23"/>
      <c r="KDT51" s="23"/>
      <c r="KDU51" s="23"/>
      <c r="KDV51" s="23"/>
      <c r="KDW51" s="23"/>
      <c r="KDX51" s="23"/>
      <c r="KDY51" s="23"/>
      <c r="KDZ51" s="23"/>
      <c r="KEA51" s="23"/>
      <c r="KEB51" s="23"/>
      <c r="KEC51" s="23"/>
      <c r="KED51" s="23"/>
      <c r="KEE51" s="23"/>
      <c r="KEF51" s="23"/>
      <c r="KEG51" s="23"/>
      <c r="KEH51" s="23"/>
      <c r="KEI51" s="23"/>
      <c r="KEJ51" s="23"/>
      <c r="KEK51" s="23"/>
      <c r="KEL51" s="23"/>
      <c r="KEM51" s="23"/>
      <c r="KEN51" s="23"/>
      <c r="KEO51" s="23"/>
      <c r="KEP51" s="23"/>
      <c r="KEQ51" s="23"/>
      <c r="KER51" s="23"/>
      <c r="KES51" s="23"/>
      <c r="KET51" s="23"/>
      <c r="KEU51" s="23"/>
      <c r="KEV51" s="23"/>
      <c r="KEW51" s="23"/>
      <c r="KEX51" s="23"/>
      <c r="KEY51" s="23"/>
      <c r="KEZ51" s="23"/>
      <c r="KFA51" s="23"/>
      <c r="KFB51" s="23"/>
      <c r="KFC51" s="23"/>
      <c r="KFD51" s="23"/>
      <c r="KFE51" s="23"/>
      <c r="KFF51" s="23"/>
      <c r="KFG51" s="23"/>
      <c r="KFH51" s="23"/>
      <c r="KFI51" s="23"/>
      <c r="KFJ51" s="23"/>
      <c r="KFK51" s="23"/>
      <c r="KFL51" s="23"/>
      <c r="KFM51" s="23"/>
      <c r="KFN51" s="23"/>
      <c r="KFO51" s="23"/>
      <c r="KFP51" s="23"/>
      <c r="KFQ51" s="23"/>
      <c r="KFR51" s="23"/>
      <c r="KFS51" s="23"/>
      <c r="KFT51" s="23"/>
      <c r="KFU51" s="23"/>
      <c r="KFV51" s="23"/>
      <c r="KFW51" s="23"/>
      <c r="KFX51" s="23"/>
      <c r="KFY51" s="23"/>
      <c r="KFZ51" s="23"/>
      <c r="KGA51" s="23"/>
      <c r="KGB51" s="23"/>
      <c r="KGC51" s="23"/>
      <c r="KGD51" s="23"/>
      <c r="KGE51" s="23"/>
      <c r="KGF51" s="23"/>
      <c r="KGG51" s="23"/>
      <c r="KGH51" s="23"/>
      <c r="KGI51" s="23"/>
      <c r="KGJ51" s="23"/>
      <c r="KGK51" s="23"/>
      <c r="KGL51" s="23"/>
      <c r="KGM51" s="23"/>
      <c r="KGN51" s="23"/>
      <c r="KGO51" s="23"/>
      <c r="KGP51" s="23"/>
      <c r="KGQ51" s="23"/>
      <c r="KGR51" s="23"/>
      <c r="KGS51" s="23"/>
      <c r="KGT51" s="23"/>
      <c r="KGU51" s="23"/>
      <c r="KGV51" s="23"/>
      <c r="KGW51" s="23"/>
      <c r="KGX51" s="23"/>
      <c r="KGY51" s="23"/>
      <c r="KGZ51" s="23"/>
      <c r="KHA51" s="23"/>
      <c r="KHB51" s="23"/>
      <c r="KHC51" s="23"/>
      <c r="KHD51" s="23"/>
      <c r="KHE51" s="23"/>
      <c r="KHF51" s="23"/>
      <c r="KHG51" s="23"/>
      <c r="KHH51" s="23"/>
      <c r="KHI51" s="23"/>
      <c r="KHJ51" s="23"/>
      <c r="KHK51" s="23"/>
      <c r="KHL51" s="23"/>
      <c r="KHM51" s="23"/>
      <c r="KHN51" s="23"/>
      <c r="KHO51" s="23"/>
      <c r="KHP51" s="23"/>
      <c r="KHQ51" s="23"/>
      <c r="KHR51" s="23"/>
      <c r="KHS51" s="23"/>
      <c r="KHT51" s="23"/>
      <c r="KHU51" s="23"/>
      <c r="KHV51" s="23"/>
      <c r="KHW51" s="23"/>
      <c r="KHX51" s="23"/>
      <c r="KHY51" s="23"/>
      <c r="KHZ51" s="23"/>
      <c r="KIA51" s="23"/>
      <c r="KIB51" s="23"/>
      <c r="KIC51" s="23"/>
      <c r="KID51" s="23"/>
      <c r="KIE51" s="23"/>
      <c r="KIF51" s="23"/>
      <c r="KIG51" s="23"/>
      <c r="KIH51" s="23"/>
      <c r="KII51" s="23"/>
      <c r="KIJ51" s="23"/>
      <c r="KIK51" s="23"/>
      <c r="KIL51" s="23"/>
      <c r="KIM51" s="23"/>
      <c r="KIN51" s="23"/>
      <c r="KIO51" s="23"/>
      <c r="KIP51" s="23"/>
      <c r="KIQ51" s="23"/>
      <c r="KIR51" s="23"/>
      <c r="KIS51" s="23"/>
      <c r="KIT51" s="23"/>
      <c r="KIU51" s="23"/>
      <c r="KIV51" s="23"/>
      <c r="KIW51" s="23"/>
      <c r="KIX51" s="23"/>
      <c r="KIY51" s="23"/>
      <c r="KIZ51" s="23"/>
      <c r="KJA51" s="23"/>
      <c r="KJB51" s="23"/>
      <c r="KJC51" s="23"/>
      <c r="KJD51" s="23"/>
      <c r="KJE51" s="23"/>
      <c r="KJF51" s="23"/>
      <c r="KJG51" s="23"/>
      <c r="KJH51" s="23"/>
      <c r="KJI51" s="23"/>
      <c r="KJJ51" s="23"/>
      <c r="KJK51" s="23"/>
      <c r="KJL51" s="23"/>
      <c r="KJM51" s="23"/>
      <c r="KJN51" s="23"/>
      <c r="KJO51" s="23"/>
      <c r="KJP51" s="23"/>
      <c r="KJQ51" s="23"/>
      <c r="KJR51" s="23"/>
      <c r="KJS51" s="23"/>
      <c r="KJT51" s="23"/>
      <c r="KJU51" s="23"/>
      <c r="KJV51" s="23"/>
      <c r="KJW51" s="23"/>
      <c r="KJX51" s="23"/>
      <c r="KJY51" s="23"/>
      <c r="KJZ51" s="23"/>
      <c r="KKA51" s="23"/>
      <c r="KKB51" s="23"/>
      <c r="KKC51" s="23"/>
      <c r="KKD51" s="23"/>
      <c r="KKE51" s="23"/>
      <c r="KKF51" s="23"/>
      <c r="KKG51" s="23"/>
      <c r="KKH51" s="23"/>
      <c r="KKI51" s="23"/>
      <c r="KKJ51" s="23"/>
      <c r="KKK51" s="23"/>
      <c r="KKL51" s="23"/>
      <c r="KKM51" s="23"/>
      <c r="KKN51" s="23"/>
      <c r="KKO51" s="23"/>
      <c r="KKP51" s="23"/>
      <c r="KKQ51" s="23"/>
      <c r="KKR51" s="23"/>
      <c r="KKS51" s="23"/>
      <c r="KKT51" s="23"/>
      <c r="KKU51" s="23"/>
      <c r="KKV51" s="23"/>
      <c r="KKW51" s="23"/>
      <c r="KKX51" s="23"/>
      <c r="KKY51" s="23"/>
      <c r="KKZ51" s="23"/>
      <c r="KLA51" s="23"/>
      <c r="KLB51" s="23"/>
      <c r="KLC51" s="23"/>
      <c r="KLD51" s="23"/>
      <c r="KLE51" s="23"/>
      <c r="KLF51" s="23"/>
      <c r="KLG51" s="23"/>
      <c r="KLH51" s="23"/>
      <c r="KLI51" s="23"/>
      <c r="KLJ51" s="23"/>
      <c r="KLK51" s="23"/>
      <c r="KLL51" s="23"/>
      <c r="KLM51" s="23"/>
      <c r="KLN51" s="23"/>
      <c r="KLO51" s="23"/>
      <c r="KLP51" s="23"/>
      <c r="KLQ51" s="23"/>
      <c r="KLR51" s="23"/>
      <c r="KLS51" s="23"/>
      <c r="KLT51" s="23"/>
      <c r="KLU51" s="23"/>
      <c r="KLV51" s="23"/>
      <c r="KLW51" s="23"/>
      <c r="KLX51" s="23"/>
      <c r="KLY51" s="23"/>
      <c r="KLZ51" s="23"/>
      <c r="KMA51" s="23"/>
      <c r="KMB51" s="23"/>
      <c r="KMC51" s="23"/>
      <c r="KMD51" s="23"/>
      <c r="KME51" s="23"/>
      <c r="KMF51" s="23"/>
      <c r="KMG51" s="23"/>
      <c r="KMH51" s="23"/>
      <c r="KMI51" s="23"/>
      <c r="KMJ51" s="23"/>
      <c r="KMK51" s="23"/>
      <c r="KML51" s="23"/>
      <c r="KMM51" s="23"/>
      <c r="KMN51" s="23"/>
      <c r="KMO51" s="23"/>
      <c r="KMP51" s="23"/>
      <c r="KMQ51" s="23"/>
      <c r="KMR51" s="23"/>
      <c r="KMS51" s="23"/>
      <c r="KMT51" s="23"/>
      <c r="KMU51" s="23"/>
      <c r="KMV51" s="23"/>
      <c r="KMW51" s="23"/>
      <c r="KMX51" s="23"/>
      <c r="KMY51" s="23"/>
      <c r="KMZ51" s="23"/>
      <c r="KNA51" s="23"/>
      <c r="KNB51" s="23"/>
      <c r="KNC51" s="23"/>
      <c r="KND51" s="23"/>
      <c r="KNE51" s="23"/>
      <c r="KNF51" s="23"/>
      <c r="KNG51" s="23"/>
      <c r="KNH51" s="23"/>
      <c r="KNI51" s="23"/>
      <c r="KNJ51" s="23"/>
      <c r="KNK51" s="23"/>
      <c r="KNL51" s="23"/>
      <c r="KNM51" s="23"/>
      <c r="KNN51" s="23"/>
      <c r="KNO51" s="23"/>
      <c r="KNP51" s="23"/>
      <c r="KNQ51" s="23"/>
      <c r="KNR51" s="23"/>
      <c r="KNS51" s="23"/>
      <c r="KNT51" s="23"/>
      <c r="KNU51" s="23"/>
      <c r="KNV51" s="23"/>
      <c r="KNW51" s="23"/>
      <c r="KNX51" s="23"/>
      <c r="KNY51" s="23"/>
      <c r="KNZ51" s="23"/>
      <c r="KOA51" s="23"/>
      <c r="KOB51" s="23"/>
      <c r="KOC51" s="23"/>
      <c r="KOD51" s="23"/>
      <c r="KOE51" s="23"/>
      <c r="KOF51" s="23"/>
      <c r="KOG51" s="23"/>
      <c r="KOH51" s="23"/>
      <c r="KOI51" s="23"/>
      <c r="KOJ51" s="23"/>
      <c r="KOK51" s="23"/>
      <c r="KOL51" s="23"/>
      <c r="KOM51" s="23"/>
      <c r="KON51" s="23"/>
      <c r="KOO51" s="23"/>
      <c r="KOP51" s="23"/>
      <c r="KOQ51" s="23"/>
      <c r="KOR51" s="23"/>
      <c r="KOS51" s="23"/>
      <c r="KOT51" s="23"/>
      <c r="KOU51" s="23"/>
      <c r="KOV51" s="23"/>
      <c r="KOW51" s="23"/>
      <c r="KOX51" s="23"/>
      <c r="KOY51" s="23"/>
      <c r="KOZ51" s="23"/>
      <c r="KPA51" s="23"/>
      <c r="KPB51" s="23"/>
      <c r="KPC51" s="23"/>
      <c r="KPD51" s="23"/>
      <c r="KPE51" s="23"/>
      <c r="KPF51" s="23"/>
      <c r="KPG51" s="23"/>
      <c r="KPH51" s="23"/>
      <c r="KPI51" s="23"/>
      <c r="KPJ51" s="23"/>
      <c r="KPK51" s="23"/>
      <c r="KPL51" s="23"/>
      <c r="KPM51" s="23"/>
      <c r="KPN51" s="23"/>
      <c r="KPO51" s="23"/>
      <c r="KPP51" s="23"/>
      <c r="KPQ51" s="23"/>
      <c r="KPR51" s="23"/>
      <c r="KPS51" s="23"/>
      <c r="KPT51" s="23"/>
      <c r="KPU51" s="23"/>
      <c r="KPV51" s="23"/>
      <c r="KPW51" s="23"/>
      <c r="KPX51" s="23"/>
      <c r="KPY51" s="23"/>
      <c r="KPZ51" s="23"/>
      <c r="KQA51" s="23"/>
      <c r="KQB51" s="23"/>
      <c r="KQC51" s="23"/>
      <c r="KQD51" s="23"/>
      <c r="KQE51" s="23"/>
      <c r="KQF51" s="23"/>
      <c r="KQG51" s="23"/>
      <c r="KQH51" s="23"/>
      <c r="KQI51" s="23"/>
      <c r="KQJ51" s="23"/>
      <c r="KQK51" s="23"/>
      <c r="KQL51" s="23"/>
      <c r="KQM51" s="23"/>
      <c r="KQN51" s="23"/>
      <c r="KQO51" s="23"/>
      <c r="KQP51" s="23"/>
      <c r="KQQ51" s="23"/>
      <c r="KQR51" s="23"/>
      <c r="KQS51" s="23"/>
      <c r="KQT51" s="23"/>
      <c r="KQU51" s="23"/>
      <c r="KQV51" s="23"/>
      <c r="KQW51" s="23"/>
      <c r="KQX51" s="23"/>
      <c r="KQY51" s="23"/>
      <c r="KQZ51" s="23"/>
      <c r="KRA51" s="23"/>
      <c r="KRB51" s="23"/>
      <c r="KRC51" s="23"/>
      <c r="KRD51" s="23"/>
      <c r="KRE51" s="23"/>
      <c r="KRF51" s="23"/>
      <c r="KRG51" s="23"/>
      <c r="KRH51" s="23"/>
      <c r="KRI51" s="23"/>
      <c r="KRJ51" s="23"/>
      <c r="KRK51" s="23"/>
      <c r="KRL51" s="23"/>
      <c r="KRM51" s="23"/>
      <c r="KRN51" s="23"/>
      <c r="KRO51" s="23"/>
      <c r="KRP51" s="23"/>
      <c r="KRQ51" s="23"/>
      <c r="KRR51" s="23"/>
      <c r="KRS51" s="23"/>
      <c r="KRT51" s="23"/>
      <c r="KRU51" s="23"/>
      <c r="KRV51" s="23"/>
      <c r="KRW51" s="23"/>
      <c r="KRX51" s="23"/>
      <c r="KRY51" s="23"/>
      <c r="KRZ51" s="23"/>
      <c r="KSA51" s="23"/>
      <c r="KSB51" s="23"/>
      <c r="KSC51" s="23"/>
      <c r="KSD51" s="23"/>
      <c r="KSE51" s="23"/>
      <c r="KSF51" s="23"/>
      <c r="KSG51" s="23"/>
      <c r="KSH51" s="23"/>
      <c r="KSI51" s="23"/>
      <c r="KSJ51" s="23"/>
      <c r="KSK51" s="23"/>
      <c r="KSL51" s="23"/>
      <c r="KSM51" s="23"/>
      <c r="KSN51" s="23"/>
      <c r="KSO51" s="23"/>
      <c r="KSP51" s="23"/>
      <c r="KSQ51" s="23"/>
      <c r="KSR51" s="23"/>
      <c r="KSS51" s="23"/>
      <c r="KST51" s="23"/>
      <c r="KSU51" s="23"/>
      <c r="KSV51" s="23"/>
      <c r="KSW51" s="23"/>
      <c r="KSX51" s="23"/>
      <c r="KSY51" s="23"/>
      <c r="KSZ51" s="23"/>
      <c r="KTA51" s="23"/>
      <c r="KTB51" s="23"/>
      <c r="KTC51" s="23"/>
      <c r="KTD51" s="23"/>
      <c r="KTE51" s="23"/>
      <c r="KTF51" s="23"/>
      <c r="KTG51" s="23"/>
      <c r="KTH51" s="23"/>
      <c r="KTI51" s="23"/>
      <c r="KTJ51" s="23"/>
      <c r="KTK51" s="23"/>
      <c r="KTL51" s="23"/>
      <c r="KTM51" s="23"/>
      <c r="KTN51" s="23"/>
      <c r="KTO51" s="23"/>
      <c r="KTP51" s="23"/>
      <c r="KTQ51" s="23"/>
      <c r="KTR51" s="23"/>
      <c r="KTS51" s="23"/>
      <c r="KTT51" s="23"/>
      <c r="KTU51" s="23"/>
      <c r="KTV51" s="23"/>
      <c r="KTW51" s="23"/>
      <c r="KTX51" s="23"/>
      <c r="KTY51" s="23"/>
      <c r="KTZ51" s="23"/>
      <c r="KUA51" s="23"/>
      <c r="KUB51" s="23"/>
      <c r="KUC51" s="23"/>
      <c r="KUD51" s="23"/>
      <c r="KUE51" s="23"/>
      <c r="KUF51" s="23"/>
      <c r="KUG51" s="23"/>
      <c r="KUH51" s="23"/>
      <c r="KUI51" s="23"/>
      <c r="KUJ51" s="23"/>
      <c r="KUK51" s="23"/>
      <c r="KUL51" s="23"/>
      <c r="KUM51" s="23"/>
      <c r="KUN51" s="23"/>
      <c r="KUO51" s="23"/>
      <c r="KUP51" s="23"/>
      <c r="KUQ51" s="23"/>
      <c r="KUR51" s="23"/>
      <c r="KUS51" s="23"/>
      <c r="KUT51" s="23"/>
      <c r="KUU51" s="23"/>
      <c r="KUV51" s="23"/>
      <c r="KUW51" s="23"/>
      <c r="KUX51" s="23"/>
      <c r="KUY51" s="23"/>
      <c r="KUZ51" s="23"/>
      <c r="KVA51" s="23"/>
      <c r="KVB51" s="23"/>
      <c r="KVC51" s="23"/>
      <c r="KVD51" s="23"/>
      <c r="KVE51" s="23"/>
      <c r="KVF51" s="23"/>
      <c r="KVG51" s="23"/>
      <c r="KVH51" s="23"/>
      <c r="KVI51" s="23"/>
      <c r="KVJ51" s="23"/>
      <c r="KVK51" s="23"/>
      <c r="KVL51" s="23"/>
      <c r="KVM51" s="23"/>
      <c r="KVN51" s="23"/>
      <c r="KVO51" s="23"/>
      <c r="KVP51" s="23"/>
      <c r="KVQ51" s="23"/>
      <c r="KVR51" s="23"/>
      <c r="KVS51" s="23"/>
      <c r="KVT51" s="23"/>
      <c r="KVU51" s="23"/>
      <c r="KVV51" s="23"/>
      <c r="KVW51" s="23"/>
      <c r="KVX51" s="23"/>
      <c r="KVY51" s="23"/>
      <c r="KVZ51" s="23"/>
      <c r="KWA51" s="23"/>
      <c r="KWB51" s="23"/>
      <c r="KWC51" s="23"/>
      <c r="KWD51" s="23"/>
      <c r="KWE51" s="23"/>
      <c r="KWF51" s="23"/>
      <c r="KWG51" s="23"/>
      <c r="KWH51" s="23"/>
      <c r="KWI51" s="23"/>
      <c r="KWJ51" s="23"/>
      <c r="KWK51" s="23"/>
      <c r="KWL51" s="23"/>
      <c r="KWM51" s="23"/>
      <c r="KWN51" s="23"/>
      <c r="KWO51" s="23"/>
      <c r="KWP51" s="23"/>
      <c r="KWQ51" s="23"/>
      <c r="KWR51" s="23"/>
      <c r="KWS51" s="23"/>
      <c r="KWT51" s="23"/>
      <c r="KWU51" s="23"/>
      <c r="KWV51" s="23"/>
      <c r="KWW51" s="23"/>
      <c r="KWX51" s="23"/>
      <c r="KWY51" s="23"/>
      <c r="KWZ51" s="23"/>
      <c r="KXA51" s="23"/>
      <c r="KXB51" s="23"/>
      <c r="KXC51" s="23"/>
      <c r="KXD51" s="23"/>
      <c r="KXE51" s="23"/>
      <c r="KXF51" s="23"/>
      <c r="KXG51" s="23"/>
      <c r="KXH51" s="23"/>
      <c r="KXI51" s="23"/>
      <c r="KXJ51" s="23"/>
      <c r="KXK51" s="23"/>
      <c r="KXL51" s="23"/>
      <c r="KXM51" s="23"/>
      <c r="KXN51" s="23"/>
      <c r="KXO51" s="23"/>
      <c r="KXP51" s="23"/>
      <c r="KXQ51" s="23"/>
      <c r="KXR51" s="23"/>
      <c r="KXS51" s="23"/>
      <c r="KXT51" s="23"/>
      <c r="KXU51" s="23"/>
      <c r="KXV51" s="23"/>
      <c r="KXW51" s="23"/>
      <c r="KXX51" s="23"/>
      <c r="KXY51" s="23"/>
      <c r="KXZ51" s="23"/>
      <c r="KYA51" s="23"/>
      <c r="KYB51" s="23"/>
      <c r="KYC51" s="23"/>
      <c r="KYD51" s="23"/>
      <c r="KYE51" s="23"/>
      <c r="KYF51" s="23"/>
      <c r="KYG51" s="23"/>
      <c r="KYH51" s="23"/>
      <c r="KYI51" s="23"/>
      <c r="KYJ51" s="23"/>
      <c r="KYK51" s="23"/>
      <c r="KYL51" s="23"/>
      <c r="KYM51" s="23"/>
      <c r="KYN51" s="23"/>
      <c r="KYO51" s="23"/>
      <c r="KYP51" s="23"/>
      <c r="KYQ51" s="23"/>
      <c r="KYR51" s="23"/>
      <c r="KYS51" s="23"/>
      <c r="KYT51" s="23"/>
      <c r="KYU51" s="23"/>
      <c r="KYV51" s="23"/>
      <c r="KYW51" s="23"/>
      <c r="KYX51" s="23"/>
      <c r="KYY51" s="23"/>
      <c r="KYZ51" s="23"/>
      <c r="KZA51" s="23"/>
      <c r="KZB51" s="23"/>
      <c r="KZC51" s="23"/>
      <c r="KZD51" s="23"/>
      <c r="KZE51" s="23"/>
      <c r="KZF51" s="23"/>
      <c r="KZG51" s="23"/>
      <c r="KZH51" s="23"/>
      <c r="KZI51" s="23"/>
      <c r="KZJ51" s="23"/>
      <c r="KZK51" s="23"/>
      <c r="KZL51" s="23"/>
      <c r="KZM51" s="23"/>
      <c r="KZN51" s="23"/>
      <c r="KZO51" s="23"/>
      <c r="KZP51" s="23"/>
      <c r="KZQ51" s="23"/>
      <c r="KZR51" s="23"/>
      <c r="KZS51" s="23"/>
      <c r="KZT51" s="23"/>
      <c r="KZU51" s="23"/>
      <c r="KZV51" s="23"/>
      <c r="KZW51" s="23"/>
      <c r="KZX51" s="23"/>
      <c r="KZY51" s="23"/>
      <c r="KZZ51" s="23"/>
      <c r="LAA51" s="23"/>
      <c r="LAB51" s="23"/>
      <c r="LAC51" s="23"/>
      <c r="LAD51" s="23"/>
      <c r="LAE51" s="23"/>
      <c r="LAF51" s="23"/>
      <c r="LAG51" s="23"/>
      <c r="LAH51" s="23"/>
      <c r="LAI51" s="23"/>
      <c r="LAJ51" s="23"/>
      <c r="LAK51" s="23"/>
      <c r="LAL51" s="23"/>
      <c r="LAM51" s="23"/>
      <c r="LAN51" s="23"/>
      <c r="LAO51" s="23"/>
      <c r="LAP51" s="23"/>
      <c r="LAQ51" s="23"/>
      <c r="LAR51" s="23"/>
      <c r="LAS51" s="23"/>
      <c r="LAT51" s="23"/>
      <c r="LAU51" s="23"/>
      <c r="LAV51" s="23"/>
      <c r="LAW51" s="23"/>
      <c r="LAX51" s="23"/>
      <c r="LAY51" s="23"/>
      <c r="LAZ51" s="23"/>
      <c r="LBA51" s="23"/>
      <c r="LBB51" s="23"/>
      <c r="LBC51" s="23"/>
      <c r="LBD51" s="23"/>
      <c r="LBE51" s="23"/>
      <c r="LBF51" s="23"/>
      <c r="LBG51" s="23"/>
      <c r="LBH51" s="23"/>
      <c r="LBI51" s="23"/>
      <c r="LBJ51" s="23"/>
      <c r="LBK51" s="23"/>
      <c r="LBL51" s="23"/>
      <c r="LBM51" s="23"/>
      <c r="LBN51" s="23"/>
      <c r="LBO51" s="23"/>
      <c r="LBP51" s="23"/>
      <c r="LBQ51" s="23"/>
      <c r="LBR51" s="23"/>
      <c r="LBS51" s="23"/>
      <c r="LBT51" s="23"/>
      <c r="LBU51" s="23"/>
      <c r="LBV51" s="23"/>
      <c r="LBW51" s="23"/>
      <c r="LBX51" s="23"/>
      <c r="LBY51" s="23"/>
      <c r="LBZ51" s="23"/>
      <c r="LCA51" s="23"/>
      <c r="LCB51" s="23"/>
      <c r="LCC51" s="23"/>
      <c r="LCD51" s="23"/>
      <c r="LCE51" s="23"/>
      <c r="LCF51" s="23"/>
      <c r="LCG51" s="23"/>
      <c r="LCH51" s="23"/>
      <c r="LCI51" s="23"/>
      <c r="LCJ51" s="23"/>
      <c r="LCK51" s="23"/>
      <c r="LCL51" s="23"/>
      <c r="LCM51" s="23"/>
      <c r="LCN51" s="23"/>
      <c r="LCO51" s="23"/>
      <c r="LCP51" s="23"/>
      <c r="LCQ51" s="23"/>
      <c r="LCR51" s="23"/>
      <c r="LCS51" s="23"/>
      <c r="LCT51" s="23"/>
      <c r="LCU51" s="23"/>
      <c r="LCV51" s="23"/>
      <c r="LCW51" s="23"/>
      <c r="LCX51" s="23"/>
      <c r="LCY51" s="23"/>
      <c r="LCZ51" s="23"/>
      <c r="LDA51" s="23"/>
      <c r="LDB51" s="23"/>
      <c r="LDC51" s="23"/>
      <c r="LDD51" s="23"/>
      <c r="LDE51" s="23"/>
      <c r="LDF51" s="23"/>
      <c r="LDG51" s="23"/>
      <c r="LDH51" s="23"/>
      <c r="LDI51" s="23"/>
      <c r="LDJ51" s="23"/>
      <c r="LDK51" s="23"/>
      <c r="LDL51" s="23"/>
      <c r="LDM51" s="23"/>
      <c r="LDN51" s="23"/>
      <c r="LDO51" s="23"/>
      <c r="LDP51" s="23"/>
      <c r="LDQ51" s="23"/>
      <c r="LDR51" s="23"/>
      <c r="LDS51" s="23"/>
      <c r="LDT51" s="23"/>
      <c r="LDU51" s="23"/>
      <c r="LDV51" s="23"/>
      <c r="LDW51" s="23"/>
      <c r="LDX51" s="23"/>
      <c r="LDY51" s="23"/>
      <c r="LDZ51" s="23"/>
      <c r="LEA51" s="23"/>
      <c r="LEB51" s="23"/>
      <c r="LEC51" s="23"/>
      <c r="LED51" s="23"/>
      <c r="LEE51" s="23"/>
      <c r="LEF51" s="23"/>
      <c r="LEG51" s="23"/>
      <c r="LEH51" s="23"/>
      <c r="LEI51" s="23"/>
      <c r="LEJ51" s="23"/>
      <c r="LEK51" s="23"/>
      <c r="LEL51" s="23"/>
      <c r="LEM51" s="23"/>
      <c r="LEN51" s="23"/>
      <c r="LEO51" s="23"/>
      <c r="LEP51" s="23"/>
      <c r="LEQ51" s="23"/>
      <c r="LER51" s="23"/>
      <c r="LES51" s="23"/>
      <c r="LET51" s="23"/>
      <c r="LEU51" s="23"/>
      <c r="LEV51" s="23"/>
      <c r="LEW51" s="23"/>
      <c r="LEX51" s="23"/>
      <c r="LEY51" s="23"/>
      <c r="LEZ51" s="23"/>
      <c r="LFA51" s="23"/>
      <c r="LFB51" s="23"/>
      <c r="LFC51" s="23"/>
      <c r="LFD51" s="23"/>
      <c r="LFE51" s="23"/>
      <c r="LFF51" s="23"/>
      <c r="LFG51" s="23"/>
      <c r="LFH51" s="23"/>
      <c r="LFI51" s="23"/>
      <c r="LFJ51" s="23"/>
      <c r="LFK51" s="23"/>
      <c r="LFL51" s="23"/>
      <c r="LFM51" s="23"/>
      <c r="LFN51" s="23"/>
      <c r="LFO51" s="23"/>
      <c r="LFP51" s="23"/>
      <c r="LFQ51" s="23"/>
      <c r="LFR51" s="23"/>
      <c r="LFS51" s="23"/>
      <c r="LFT51" s="23"/>
      <c r="LFU51" s="23"/>
      <c r="LFV51" s="23"/>
      <c r="LFW51" s="23"/>
      <c r="LFX51" s="23"/>
      <c r="LFY51" s="23"/>
      <c r="LFZ51" s="23"/>
      <c r="LGA51" s="23"/>
      <c r="LGB51" s="23"/>
      <c r="LGC51" s="23"/>
      <c r="LGD51" s="23"/>
      <c r="LGE51" s="23"/>
      <c r="LGF51" s="23"/>
      <c r="LGG51" s="23"/>
      <c r="LGH51" s="23"/>
      <c r="LGI51" s="23"/>
      <c r="LGJ51" s="23"/>
      <c r="LGK51" s="23"/>
      <c r="LGL51" s="23"/>
      <c r="LGM51" s="23"/>
      <c r="LGN51" s="23"/>
      <c r="LGO51" s="23"/>
      <c r="LGP51" s="23"/>
      <c r="LGQ51" s="23"/>
      <c r="LGR51" s="23"/>
      <c r="LGS51" s="23"/>
      <c r="LGT51" s="23"/>
      <c r="LGU51" s="23"/>
      <c r="LGV51" s="23"/>
      <c r="LGW51" s="23"/>
      <c r="LGX51" s="23"/>
      <c r="LGY51" s="23"/>
      <c r="LGZ51" s="23"/>
      <c r="LHA51" s="23"/>
      <c r="LHB51" s="23"/>
      <c r="LHC51" s="23"/>
      <c r="LHD51" s="23"/>
      <c r="LHE51" s="23"/>
      <c r="LHF51" s="23"/>
      <c r="LHG51" s="23"/>
      <c r="LHH51" s="23"/>
      <c r="LHI51" s="23"/>
      <c r="LHJ51" s="23"/>
      <c r="LHK51" s="23"/>
      <c r="LHL51" s="23"/>
      <c r="LHM51" s="23"/>
      <c r="LHN51" s="23"/>
      <c r="LHO51" s="23"/>
      <c r="LHP51" s="23"/>
      <c r="LHQ51" s="23"/>
      <c r="LHR51" s="23"/>
      <c r="LHS51" s="23"/>
      <c r="LHT51" s="23"/>
      <c r="LHU51" s="23"/>
      <c r="LHV51" s="23"/>
      <c r="LHW51" s="23"/>
      <c r="LHX51" s="23"/>
      <c r="LHY51" s="23"/>
      <c r="LHZ51" s="23"/>
      <c r="LIA51" s="23"/>
      <c r="LIB51" s="23"/>
      <c r="LIC51" s="23"/>
      <c r="LID51" s="23"/>
      <c r="LIE51" s="23"/>
      <c r="LIF51" s="23"/>
      <c r="LIG51" s="23"/>
      <c r="LIH51" s="23"/>
      <c r="LII51" s="23"/>
      <c r="LIJ51" s="23"/>
      <c r="LIK51" s="23"/>
      <c r="LIL51" s="23"/>
      <c r="LIM51" s="23"/>
      <c r="LIN51" s="23"/>
      <c r="LIO51" s="23"/>
      <c r="LIP51" s="23"/>
      <c r="LIQ51" s="23"/>
      <c r="LIR51" s="23"/>
      <c r="LIS51" s="23"/>
      <c r="LIT51" s="23"/>
      <c r="LIU51" s="23"/>
      <c r="LIV51" s="23"/>
      <c r="LIW51" s="23"/>
      <c r="LIX51" s="23"/>
      <c r="LIY51" s="23"/>
      <c r="LIZ51" s="23"/>
      <c r="LJA51" s="23"/>
      <c r="LJB51" s="23"/>
      <c r="LJC51" s="23"/>
      <c r="LJD51" s="23"/>
      <c r="LJE51" s="23"/>
      <c r="LJF51" s="23"/>
      <c r="LJG51" s="23"/>
      <c r="LJH51" s="23"/>
      <c r="LJI51" s="23"/>
      <c r="LJJ51" s="23"/>
      <c r="LJK51" s="23"/>
      <c r="LJL51" s="23"/>
      <c r="LJM51" s="23"/>
      <c r="LJN51" s="23"/>
      <c r="LJO51" s="23"/>
      <c r="LJP51" s="23"/>
      <c r="LJQ51" s="23"/>
      <c r="LJR51" s="23"/>
      <c r="LJS51" s="23"/>
      <c r="LJT51" s="23"/>
      <c r="LJU51" s="23"/>
      <c r="LJV51" s="23"/>
      <c r="LJW51" s="23"/>
      <c r="LJX51" s="23"/>
      <c r="LJY51" s="23"/>
      <c r="LJZ51" s="23"/>
      <c r="LKA51" s="23"/>
      <c r="LKB51" s="23"/>
      <c r="LKC51" s="23"/>
      <c r="LKD51" s="23"/>
      <c r="LKE51" s="23"/>
      <c r="LKF51" s="23"/>
      <c r="LKG51" s="23"/>
      <c r="LKH51" s="23"/>
      <c r="LKI51" s="23"/>
      <c r="LKJ51" s="23"/>
      <c r="LKK51" s="23"/>
      <c r="LKL51" s="23"/>
      <c r="LKM51" s="23"/>
      <c r="LKN51" s="23"/>
      <c r="LKO51" s="23"/>
      <c r="LKP51" s="23"/>
      <c r="LKQ51" s="23"/>
      <c r="LKR51" s="23"/>
      <c r="LKS51" s="23"/>
      <c r="LKT51" s="23"/>
      <c r="LKU51" s="23"/>
      <c r="LKV51" s="23"/>
      <c r="LKW51" s="23"/>
      <c r="LKX51" s="23"/>
      <c r="LKY51" s="23"/>
      <c r="LKZ51" s="23"/>
      <c r="LLA51" s="23"/>
      <c r="LLB51" s="23"/>
      <c r="LLC51" s="23"/>
      <c r="LLD51" s="23"/>
      <c r="LLE51" s="23"/>
      <c r="LLF51" s="23"/>
      <c r="LLG51" s="23"/>
      <c r="LLH51" s="23"/>
      <c r="LLI51" s="23"/>
      <c r="LLJ51" s="23"/>
      <c r="LLK51" s="23"/>
      <c r="LLL51" s="23"/>
      <c r="LLM51" s="23"/>
      <c r="LLN51" s="23"/>
      <c r="LLO51" s="23"/>
      <c r="LLP51" s="23"/>
      <c r="LLQ51" s="23"/>
      <c r="LLR51" s="23"/>
      <c r="LLS51" s="23"/>
      <c r="LLT51" s="23"/>
      <c r="LLU51" s="23"/>
      <c r="LLV51" s="23"/>
      <c r="LLW51" s="23"/>
      <c r="LLX51" s="23"/>
      <c r="LLY51" s="23"/>
      <c r="LLZ51" s="23"/>
      <c r="LMA51" s="23"/>
      <c r="LMB51" s="23"/>
      <c r="LMC51" s="23"/>
      <c r="LMD51" s="23"/>
      <c r="LME51" s="23"/>
      <c r="LMF51" s="23"/>
      <c r="LMG51" s="23"/>
      <c r="LMH51" s="23"/>
      <c r="LMI51" s="23"/>
      <c r="LMJ51" s="23"/>
      <c r="LMK51" s="23"/>
      <c r="LML51" s="23"/>
      <c r="LMM51" s="23"/>
      <c r="LMN51" s="23"/>
      <c r="LMO51" s="23"/>
      <c r="LMP51" s="23"/>
      <c r="LMQ51" s="23"/>
      <c r="LMR51" s="23"/>
      <c r="LMS51" s="23"/>
      <c r="LMT51" s="23"/>
      <c r="LMU51" s="23"/>
      <c r="LMV51" s="23"/>
      <c r="LMW51" s="23"/>
      <c r="LMX51" s="23"/>
      <c r="LMY51" s="23"/>
      <c r="LMZ51" s="23"/>
      <c r="LNA51" s="23"/>
      <c r="LNB51" s="23"/>
      <c r="LNC51" s="23"/>
      <c r="LND51" s="23"/>
      <c r="LNE51" s="23"/>
      <c r="LNF51" s="23"/>
      <c r="LNG51" s="23"/>
      <c r="LNH51" s="23"/>
      <c r="LNI51" s="23"/>
      <c r="LNJ51" s="23"/>
      <c r="LNK51" s="23"/>
      <c r="LNL51" s="23"/>
      <c r="LNM51" s="23"/>
      <c r="LNN51" s="23"/>
      <c r="LNO51" s="23"/>
      <c r="LNP51" s="23"/>
      <c r="LNQ51" s="23"/>
      <c r="LNR51" s="23"/>
      <c r="LNS51" s="23"/>
      <c r="LNT51" s="23"/>
      <c r="LNU51" s="23"/>
      <c r="LNV51" s="23"/>
      <c r="LNW51" s="23"/>
      <c r="LNX51" s="23"/>
      <c r="LNY51" s="23"/>
      <c r="LNZ51" s="23"/>
      <c r="LOA51" s="23"/>
      <c r="LOB51" s="23"/>
      <c r="LOC51" s="23"/>
      <c r="LOD51" s="23"/>
      <c r="LOE51" s="23"/>
      <c r="LOF51" s="23"/>
      <c r="LOG51" s="23"/>
      <c r="LOH51" s="23"/>
      <c r="LOI51" s="23"/>
      <c r="LOJ51" s="23"/>
      <c r="LOK51" s="23"/>
      <c r="LOL51" s="23"/>
      <c r="LOM51" s="23"/>
      <c r="LON51" s="23"/>
      <c r="LOO51" s="23"/>
      <c r="LOP51" s="23"/>
      <c r="LOQ51" s="23"/>
      <c r="LOR51" s="23"/>
      <c r="LOS51" s="23"/>
      <c r="LOT51" s="23"/>
      <c r="LOU51" s="23"/>
      <c r="LOV51" s="23"/>
      <c r="LOW51" s="23"/>
      <c r="LOX51" s="23"/>
      <c r="LOY51" s="23"/>
      <c r="LOZ51" s="23"/>
      <c r="LPA51" s="23"/>
      <c r="LPB51" s="23"/>
      <c r="LPC51" s="23"/>
      <c r="LPD51" s="23"/>
      <c r="LPE51" s="23"/>
      <c r="LPF51" s="23"/>
      <c r="LPG51" s="23"/>
      <c r="LPH51" s="23"/>
      <c r="LPI51" s="23"/>
      <c r="LPJ51" s="23"/>
      <c r="LPK51" s="23"/>
      <c r="LPL51" s="23"/>
      <c r="LPM51" s="23"/>
      <c r="LPN51" s="23"/>
      <c r="LPO51" s="23"/>
      <c r="LPP51" s="23"/>
      <c r="LPQ51" s="23"/>
      <c r="LPR51" s="23"/>
      <c r="LPS51" s="23"/>
      <c r="LPT51" s="23"/>
      <c r="LPU51" s="23"/>
      <c r="LPV51" s="23"/>
      <c r="LPW51" s="23"/>
      <c r="LPX51" s="23"/>
      <c r="LPY51" s="23"/>
      <c r="LPZ51" s="23"/>
      <c r="LQA51" s="23"/>
      <c r="LQB51" s="23"/>
      <c r="LQC51" s="23"/>
      <c r="LQD51" s="23"/>
      <c r="LQE51" s="23"/>
      <c r="LQF51" s="23"/>
      <c r="LQG51" s="23"/>
      <c r="LQH51" s="23"/>
      <c r="LQI51" s="23"/>
      <c r="LQJ51" s="23"/>
      <c r="LQK51" s="23"/>
      <c r="LQL51" s="23"/>
      <c r="LQM51" s="23"/>
      <c r="LQN51" s="23"/>
      <c r="LQO51" s="23"/>
      <c r="LQP51" s="23"/>
      <c r="LQQ51" s="23"/>
      <c r="LQR51" s="23"/>
      <c r="LQS51" s="23"/>
      <c r="LQT51" s="23"/>
      <c r="LQU51" s="23"/>
      <c r="LQV51" s="23"/>
      <c r="LQW51" s="23"/>
      <c r="LQX51" s="23"/>
      <c r="LQY51" s="23"/>
      <c r="LQZ51" s="23"/>
      <c r="LRA51" s="23"/>
      <c r="LRB51" s="23"/>
      <c r="LRC51" s="23"/>
      <c r="LRD51" s="23"/>
      <c r="LRE51" s="23"/>
      <c r="LRF51" s="23"/>
      <c r="LRG51" s="23"/>
      <c r="LRH51" s="23"/>
      <c r="LRI51" s="23"/>
      <c r="LRJ51" s="23"/>
      <c r="LRK51" s="23"/>
      <c r="LRL51" s="23"/>
      <c r="LRM51" s="23"/>
      <c r="LRN51" s="23"/>
      <c r="LRO51" s="23"/>
      <c r="LRP51" s="23"/>
      <c r="LRQ51" s="23"/>
      <c r="LRR51" s="23"/>
      <c r="LRS51" s="23"/>
      <c r="LRT51" s="23"/>
      <c r="LRU51" s="23"/>
      <c r="LRV51" s="23"/>
      <c r="LRW51" s="23"/>
      <c r="LRX51" s="23"/>
      <c r="LRY51" s="23"/>
      <c r="LRZ51" s="23"/>
      <c r="LSA51" s="23"/>
      <c r="LSB51" s="23"/>
      <c r="LSC51" s="23"/>
      <c r="LSD51" s="23"/>
      <c r="LSE51" s="23"/>
      <c r="LSF51" s="23"/>
      <c r="LSG51" s="23"/>
      <c r="LSH51" s="23"/>
      <c r="LSI51" s="23"/>
      <c r="LSJ51" s="23"/>
      <c r="LSK51" s="23"/>
      <c r="LSL51" s="23"/>
      <c r="LSM51" s="23"/>
      <c r="LSN51" s="23"/>
      <c r="LSO51" s="23"/>
      <c r="LSP51" s="23"/>
      <c r="LSQ51" s="23"/>
      <c r="LSR51" s="23"/>
      <c r="LSS51" s="23"/>
      <c r="LST51" s="23"/>
      <c r="LSU51" s="23"/>
      <c r="LSV51" s="23"/>
      <c r="LSW51" s="23"/>
      <c r="LSX51" s="23"/>
      <c r="LSY51" s="23"/>
      <c r="LSZ51" s="23"/>
      <c r="LTA51" s="23"/>
      <c r="LTB51" s="23"/>
      <c r="LTC51" s="23"/>
      <c r="LTD51" s="23"/>
      <c r="LTE51" s="23"/>
      <c r="LTF51" s="23"/>
      <c r="LTG51" s="23"/>
      <c r="LTH51" s="23"/>
      <c r="LTI51" s="23"/>
      <c r="LTJ51" s="23"/>
      <c r="LTK51" s="23"/>
      <c r="LTL51" s="23"/>
      <c r="LTM51" s="23"/>
      <c r="LTN51" s="23"/>
      <c r="LTO51" s="23"/>
      <c r="LTP51" s="23"/>
      <c r="LTQ51" s="23"/>
      <c r="LTR51" s="23"/>
      <c r="LTS51" s="23"/>
      <c r="LTT51" s="23"/>
      <c r="LTU51" s="23"/>
      <c r="LTV51" s="23"/>
      <c r="LTW51" s="23"/>
      <c r="LTX51" s="23"/>
      <c r="LTY51" s="23"/>
      <c r="LTZ51" s="23"/>
      <c r="LUA51" s="23"/>
      <c r="LUB51" s="23"/>
      <c r="LUC51" s="23"/>
      <c r="LUD51" s="23"/>
      <c r="LUE51" s="23"/>
      <c r="LUF51" s="23"/>
      <c r="LUG51" s="23"/>
      <c r="LUH51" s="23"/>
      <c r="LUI51" s="23"/>
      <c r="LUJ51" s="23"/>
      <c r="LUK51" s="23"/>
      <c r="LUL51" s="23"/>
      <c r="LUM51" s="23"/>
      <c r="LUN51" s="23"/>
      <c r="LUO51" s="23"/>
      <c r="LUP51" s="23"/>
      <c r="LUQ51" s="23"/>
      <c r="LUR51" s="23"/>
      <c r="LUS51" s="23"/>
      <c r="LUT51" s="23"/>
      <c r="LUU51" s="23"/>
      <c r="LUV51" s="23"/>
      <c r="LUW51" s="23"/>
      <c r="LUX51" s="23"/>
      <c r="LUY51" s="23"/>
      <c r="LUZ51" s="23"/>
      <c r="LVA51" s="23"/>
      <c r="LVB51" s="23"/>
      <c r="LVC51" s="23"/>
      <c r="LVD51" s="23"/>
      <c r="LVE51" s="23"/>
      <c r="LVF51" s="23"/>
      <c r="LVG51" s="23"/>
      <c r="LVH51" s="23"/>
      <c r="LVI51" s="23"/>
      <c r="LVJ51" s="23"/>
      <c r="LVK51" s="23"/>
      <c r="LVL51" s="23"/>
      <c r="LVM51" s="23"/>
      <c r="LVN51" s="23"/>
      <c r="LVO51" s="23"/>
      <c r="LVP51" s="23"/>
      <c r="LVQ51" s="23"/>
      <c r="LVR51" s="23"/>
      <c r="LVS51" s="23"/>
      <c r="LVT51" s="23"/>
      <c r="LVU51" s="23"/>
      <c r="LVV51" s="23"/>
      <c r="LVW51" s="23"/>
      <c r="LVX51" s="23"/>
      <c r="LVY51" s="23"/>
      <c r="LVZ51" s="23"/>
      <c r="LWA51" s="23"/>
      <c r="LWB51" s="23"/>
      <c r="LWC51" s="23"/>
      <c r="LWD51" s="23"/>
      <c r="LWE51" s="23"/>
      <c r="LWF51" s="23"/>
      <c r="LWG51" s="23"/>
      <c r="LWH51" s="23"/>
      <c r="LWI51" s="23"/>
      <c r="LWJ51" s="23"/>
      <c r="LWK51" s="23"/>
      <c r="LWL51" s="23"/>
      <c r="LWM51" s="23"/>
      <c r="LWN51" s="23"/>
      <c r="LWO51" s="23"/>
      <c r="LWP51" s="23"/>
      <c r="LWQ51" s="23"/>
      <c r="LWR51" s="23"/>
      <c r="LWS51" s="23"/>
      <c r="LWT51" s="23"/>
      <c r="LWU51" s="23"/>
      <c r="LWV51" s="23"/>
      <c r="LWW51" s="23"/>
      <c r="LWX51" s="23"/>
      <c r="LWY51" s="23"/>
      <c r="LWZ51" s="23"/>
      <c r="LXA51" s="23"/>
      <c r="LXB51" s="23"/>
      <c r="LXC51" s="23"/>
      <c r="LXD51" s="23"/>
      <c r="LXE51" s="23"/>
      <c r="LXF51" s="23"/>
      <c r="LXG51" s="23"/>
      <c r="LXH51" s="23"/>
      <c r="LXI51" s="23"/>
      <c r="LXJ51" s="23"/>
      <c r="LXK51" s="23"/>
      <c r="LXL51" s="23"/>
      <c r="LXM51" s="23"/>
      <c r="LXN51" s="23"/>
      <c r="LXO51" s="23"/>
      <c r="LXP51" s="23"/>
      <c r="LXQ51" s="23"/>
      <c r="LXR51" s="23"/>
      <c r="LXS51" s="23"/>
      <c r="LXT51" s="23"/>
      <c r="LXU51" s="23"/>
      <c r="LXV51" s="23"/>
      <c r="LXW51" s="23"/>
      <c r="LXX51" s="23"/>
      <c r="LXY51" s="23"/>
      <c r="LXZ51" s="23"/>
      <c r="LYA51" s="23"/>
      <c r="LYB51" s="23"/>
      <c r="LYC51" s="23"/>
      <c r="LYD51" s="23"/>
      <c r="LYE51" s="23"/>
      <c r="LYF51" s="23"/>
      <c r="LYG51" s="23"/>
      <c r="LYH51" s="23"/>
      <c r="LYI51" s="23"/>
      <c r="LYJ51" s="23"/>
      <c r="LYK51" s="23"/>
      <c r="LYL51" s="23"/>
      <c r="LYM51" s="23"/>
      <c r="LYN51" s="23"/>
      <c r="LYO51" s="23"/>
      <c r="LYP51" s="23"/>
      <c r="LYQ51" s="23"/>
      <c r="LYR51" s="23"/>
      <c r="LYS51" s="23"/>
      <c r="LYT51" s="23"/>
      <c r="LYU51" s="23"/>
      <c r="LYV51" s="23"/>
      <c r="LYW51" s="23"/>
      <c r="LYX51" s="23"/>
      <c r="LYY51" s="23"/>
      <c r="LYZ51" s="23"/>
      <c r="LZA51" s="23"/>
      <c r="LZB51" s="23"/>
      <c r="LZC51" s="23"/>
      <c r="LZD51" s="23"/>
      <c r="LZE51" s="23"/>
      <c r="LZF51" s="23"/>
      <c r="LZG51" s="23"/>
      <c r="LZH51" s="23"/>
      <c r="LZI51" s="23"/>
      <c r="LZJ51" s="23"/>
      <c r="LZK51" s="23"/>
      <c r="LZL51" s="23"/>
      <c r="LZM51" s="23"/>
      <c r="LZN51" s="23"/>
      <c r="LZO51" s="23"/>
      <c r="LZP51" s="23"/>
      <c r="LZQ51" s="23"/>
      <c r="LZR51" s="23"/>
      <c r="LZS51" s="23"/>
      <c r="LZT51" s="23"/>
      <c r="LZU51" s="23"/>
      <c r="LZV51" s="23"/>
      <c r="LZW51" s="23"/>
      <c r="LZX51" s="23"/>
      <c r="LZY51" s="23"/>
      <c r="LZZ51" s="23"/>
      <c r="MAA51" s="23"/>
      <c r="MAB51" s="23"/>
      <c r="MAC51" s="23"/>
      <c r="MAD51" s="23"/>
      <c r="MAE51" s="23"/>
      <c r="MAF51" s="23"/>
      <c r="MAG51" s="23"/>
      <c r="MAH51" s="23"/>
      <c r="MAI51" s="23"/>
      <c r="MAJ51" s="23"/>
      <c r="MAK51" s="23"/>
      <c r="MAL51" s="23"/>
      <c r="MAM51" s="23"/>
      <c r="MAN51" s="23"/>
      <c r="MAO51" s="23"/>
      <c r="MAP51" s="23"/>
      <c r="MAQ51" s="23"/>
      <c r="MAR51" s="23"/>
      <c r="MAS51" s="23"/>
      <c r="MAT51" s="23"/>
      <c r="MAU51" s="23"/>
      <c r="MAV51" s="23"/>
      <c r="MAW51" s="23"/>
      <c r="MAX51" s="23"/>
      <c r="MAY51" s="23"/>
      <c r="MAZ51" s="23"/>
      <c r="MBA51" s="23"/>
      <c r="MBB51" s="23"/>
      <c r="MBC51" s="23"/>
      <c r="MBD51" s="23"/>
      <c r="MBE51" s="23"/>
      <c r="MBF51" s="23"/>
      <c r="MBG51" s="23"/>
      <c r="MBH51" s="23"/>
      <c r="MBI51" s="23"/>
      <c r="MBJ51" s="23"/>
      <c r="MBK51" s="23"/>
      <c r="MBL51" s="23"/>
      <c r="MBM51" s="23"/>
      <c r="MBN51" s="23"/>
      <c r="MBO51" s="23"/>
      <c r="MBP51" s="23"/>
      <c r="MBQ51" s="23"/>
      <c r="MBR51" s="23"/>
      <c r="MBS51" s="23"/>
      <c r="MBT51" s="23"/>
      <c r="MBU51" s="23"/>
      <c r="MBV51" s="23"/>
      <c r="MBW51" s="23"/>
      <c r="MBX51" s="23"/>
      <c r="MBY51" s="23"/>
      <c r="MBZ51" s="23"/>
      <c r="MCA51" s="23"/>
      <c r="MCB51" s="23"/>
      <c r="MCC51" s="23"/>
      <c r="MCD51" s="23"/>
      <c r="MCE51" s="23"/>
      <c r="MCF51" s="23"/>
      <c r="MCG51" s="23"/>
      <c r="MCH51" s="23"/>
      <c r="MCI51" s="23"/>
      <c r="MCJ51" s="23"/>
      <c r="MCK51" s="23"/>
      <c r="MCL51" s="23"/>
      <c r="MCM51" s="23"/>
      <c r="MCN51" s="23"/>
      <c r="MCO51" s="23"/>
      <c r="MCP51" s="23"/>
      <c r="MCQ51" s="23"/>
      <c r="MCR51" s="23"/>
      <c r="MCS51" s="23"/>
      <c r="MCT51" s="23"/>
      <c r="MCU51" s="23"/>
      <c r="MCV51" s="23"/>
      <c r="MCW51" s="23"/>
      <c r="MCX51" s="23"/>
      <c r="MCY51" s="23"/>
      <c r="MCZ51" s="23"/>
      <c r="MDA51" s="23"/>
      <c r="MDB51" s="23"/>
      <c r="MDC51" s="23"/>
      <c r="MDD51" s="23"/>
      <c r="MDE51" s="23"/>
      <c r="MDF51" s="23"/>
      <c r="MDG51" s="23"/>
      <c r="MDH51" s="23"/>
      <c r="MDI51" s="23"/>
      <c r="MDJ51" s="23"/>
      <c r="MDK51" s="23"/>
      <c r="MDL51" s="23"/>
      <c r="MDM51" s="23"/>
      <c r="MDN51" s="23"/>
      <c r="MDO51" s="23"/>
      <c r="MDP51" s="23"/>
      <c r="MDQ51" s="23"/>
      <c r="MDR51" s="23"/>
      <c r="MDS51" s="23"/>
      <c r="MDT51" s="23"/>
      <c r="MDU51" s="23"/>
      <c r="MDV51" s="23"/>
      <c r="MDW51" s="23"/>
      <c r="MDX51" s="23"/>
      <c r="MDY51" s="23"/>
      <c r="MDZ51" s="23"/>
      <c r="MEA51" s="23"/>
      <c r="MEB51" s="23"/>
      <c r="MEC51" s="23"/>
      <c r="MED51" s="23"/>
      <c r="MEE51" s="23"/>
      <c r="MEF51" s="23"/>
      <c r="MEG51" s="23"/>
      <c r="MEH51" s="23"/>
      <c r="MEI51" s="23"/>
      <c r="MEJ51" s="23"/>
      <c r="MEK51" s="23"/>
      <c r="MEL51" s="23"/>
      <c r="MEM51" s="23"/>
      <c r="MEN51" s="23"/>
      <c r="MEO51" s="23"/>
      <c r="MEP51" s="23"/>
      <c r="MEQ51" s="23"/>
      <c r="MER51" s="23"/>
      <c r="MES51" s="23"/>
      <c r="MET51" s="23"/>
      <c r="MEU51" s="23"/>
      <c r="MEV51" s="23"/>
      <c r="MEW51" s="23"/>
      <c r="MEX51" s="23"/>
      <c r="MEY51" s="23"/>
      <c r="MEZ51" s="23"/>
      <c r="MFA51" s="23"/>
      <c r="MFB51" s="23"/>
      <c r="MFC51" s="23"/>
      <c r="MFD51" s="23"/>
      <c r="MFE51" s="23"/>
      <c r="MFF51" s="23"/>
      <c r="MFG51" s="23"/>
      <c r="MFH51" s="23"/>
      <c r="MFI51" s="23"/>
      <c r="MFJ51" s="23"/>
      <c r="MFK51" s="23"/>
      <c r="MFL51" s="23"/>
      <c r="MFM51" s="23"/>
      <c r="MFN51" s="23"/>
      <c r="MFO51" s="23"/>
      <c r="MFP51" s="23"/>
      <c r="MFQ51" s="23"/>
      <c r="MFR51" s="23"/>
      <c r="MFS51" s="23"/>
      <c r="MFT51" s="23"/>
      <c r="MFU51" s="23"/>
      <c r="MFV51" s="23"/>
      <c r="MFW51" s="23"/>
      <c r="MFX51" s="23"/>
      <c r="MFY51" s="23"/>
      <c r="MFZ51" s="23"/>
      <c r="MGA51" s="23"/>
      <c r="MGB51" s="23"/>
      <c r="MGC51" s="23"/>
      <c r="MGD51" s="23"/>
      <c r="MGE51" s="23"/>
      <c r="MGF51" s="23"/>
      <c r="MGG51" s="23"/>
      <c r="MGH51" s="23"/>
      <c r="MGI51" s="23"/>
      <c r="MGJ51" s="23"/>
      <c r="MGK51" s="23"/>
      <c r="MGL51" s="23"/>
      <c r="MGM51" s="23"/>
      <c r="MGN51" s="23"/>
      <c r="MGO51" s="23"/>
      <c r="MGP51" s="23"/>
      <c r="MGQ51" s="23"/>
      <c r="MGR51" s="23"/>
      <c r="MGS51" s="23"/>
      <c r="MGT51" s="23"/>
      <c r="MGU51" s="23"/>
      <c r="MGV51" s="23"/>
      <c r="MGW51" s="23"/>
      <c r="MGX51" s="23"/>
      <c r="MGY51" s="23"/>
      <c r="MGZ51" s="23"/>
      <c r="MHA51" s="23"/>
      <c r="MHB51" s="23"/>
      <c r="MHC51" s="23"/>
      <c r="MHD51" s="23"/>
      <c r="MHE51" s="23"/>
      <c r="MHF51" s="23"/>
      <c r="MHG51" s="23"/>
      <c r="MHH51" s="23"/>
      <c r="MHI51" s="23"/>
      <c r="MHJ51" s="23"/>
      <c r="MHK51" s="23"/>
      <c r="MHL51" s="23"/>
      <c r="MHM51" s="23"/>
      <c r="MHN51" s="23"/>
      <c r="MHO51" s="23"/>
      <c r="MHP51" s="23"/>
      <c r="MHQ51" s="23"/>
      <c r="MHR51" s="23"/>
      <c r="MHS51" s="23"/>
      <c r="MHT51" s="23"/>
      <c r="MHU51" s="23"/>
      <c r="MHV51" s="23"/>
      <c r="MHW51" s="23"/>
      <c r="MHX51" s="23"/>
      <c r="MHY51" s="23"/>
      <c r="MHZ51" s="23"/>
      <c r="MIA51" s="23"/>
      <c r="MIB51" s="23"/>
      <c r="MIC51" s="23"/>
      <c r="MID51" s="23"/>
      <c r="MIE51" s="23"/>
      <c r="MIF51" s="23"/>
      <c r="MIG51" s="23"/>
      <c r="MIH51" s="23"/>
      <c r="MII51" s="23"/>
      <c r="MIJ51" s="23"/>
      <c r="MIK51" s="23"/>
      <c r="MIL51" s="23"/>
      <c r="MIM51" s="23"/>
      <c r="MIN51" s="23"/>
      <c r="MIO51" s="23"/>
      <c r="MIP51" s="23"/>
      <c r="MIQ51" s="23"/>
      <c r="MIR51" s="23"/>
      <c r="MIS51" s="23"/>
      <c r="MIT51" s="23"/>
      <c r="MIU51" s="23"/>
      <c r="MIV51" s="23"/>
      <c r="MIW51" s="23"/>
      <c r="MIX51" s="23"/>
      <c r="MIY51" s="23"/>
      <c r="MIZ51" s="23"/>
      <c r="MJA51" s="23"/>
      <c r="MJB51" s="23"/>
      <c r="MJC51" s="23"/>
      <c r="MJD51" s="23"/>
      <c r="MJE51" s="23"/>
      <c r="MJF51" s="23"/>
      <c r="MJG51" s="23"/>
      <c r="MJH51" s="23"/>
      <c r="MJI51" s="23"/>
      <c r="MJJ51" s="23"/>
      <c r="MJK51" s="23"/>
      <c r="MJL51" s="23"/>
      <c r="MJM51" s="23"/>
      <c r="MJN51" s="23"/>
      <c r="MJO51" s="23"/>
      <c r="MJP51" s="23"/>
      <c r="MJQ51" s="23"/>
      <c r="MJR51" s="23"/>
      <c r="MJS51" s="23"/>
      <c r="MJT51" s="23"/>
      <c r="MJU51" s="23"/>
      <c r="MJV51" s="23"/>
      <c r="MJW51" s="23"/>
      <c r="MJX51" s="23"/>
      <c r="MJY51" s="23"/>
      <c r="MJZ51" s="23"/>
      <c r="MKA51" s="23"/>
      <c r="MKB51" s="23"/>
      <c r="MKC51" s="23"/>
      <c r="MKD51" s="23"/>
      <c r="MKE51" s="23"/>
      <c r="MKF51" s="23"/>
      <c r="MKG51" s="23"/>
      <c r="MKH51" s="23"/>
      <c r="MKI51" s="23"/>
      <c r="MKJ51" s="23"/>
      <c r="MKK51" s="23"/>
      <c r="MKL51" s="23"/>
      <c r="MKM51" s="23"/>
      <c r="MKN51" s="23"/>
      <c r="MKO51" s="23"/>
      <c r="MKP51" s="23"/>
      <c r="MKQ51" s="23"/>
      <c r="MKR51" s="23"/>
      <c r="MKS51" s="23"/>
      <c r="MKT51" s="23"/>
      <c r="MKU51" s="23"/>
      <c r="MKV51" s="23"/>
      <c r="MKW51" s="23"/>
      <c r="MKX51" s="23"/>
      <c r="MKY51" s="23"/>
      <c r="MKZ51" s="23"/>
      <c r="MLA51" s="23"/>
      <c r="MLB51" s="23"/>
      <c r="MLC51" s="23"/>
      <c r="MLD51" s="23"/>
      <c r="MLE51" s="23"/>
      <c r="MLF51" s="23"/>
      <c r="MLG51" s="23"/>
      <c r="MLH51" s="23"/>
      <c r="MLI51" s="23"/>
      <c r="MLJ51" s="23"/>
      <c r="MLK51" s="23"/>
      <c r="MLL51" s="23"/>
      <c r="MLM51" s="23"/>
      <c r="MLN51" s="23"/>
      <c r="MLO51" s="23"/>
      <c r="MLP51" s="23"/>
      <c r="MLQ51" s="23"/>
      <c r="MLR51" s="23"/>
      <c r="MLS51" s="23"/>
      <c r="MLT51" s="23"/>
      <c r="MLU51" s="23"/>
      <c r="MLV51" s="23"/>
      <c r="MLW51" s="23"/>
      <c r="MLX51" s="23"/>
      <c r="MLY51" s="23"/>
      <c r="MLZ51" s="23"/>
      <c r="MMA51" s="23"/>
      <c r="MMB51" s="23"/>
      <c r="MMC51" s="23"/>
      <c r="MMD51" s="23"/>
      <c r="MME51" s="23"/>
      <c r="MMF51" s="23"/>
      <c r="MMG51" s="23"/>
      <c r="MMH51" s="23"/>
      <c r="MMI51" s="23"/>
      <c r="MMJ51" s="23"/>
      <c r="MMK51" s="23"/>
      <c r="MML51" s="23"/>
      <c r="MMM51" s="23"/>
      <c r="MMN51" s="23"/>
      <c r="MMO51" s="23"/>
      <c r="MMP51" s="23"/>
      <c r="MMQ51" s="23"/>
      <c r="MMR51" s="23"/>
      <c r="MMS51" s="23"/>
      <c r="MMT51" s="23"/>
      <c r="MMU51" s="23"/>
      <c r="MMV51" s="23"/>
      <c r="MMW51" s="23"/>
      <c r="MMX51" s="23"/>
      <c r="MMY51" s="23"/>
      <c r="MMZ51" s="23"/>
      <c r="MNA51" s="23"/>
      <c r="MNB51" s="23"/>
      <c r="MNC51" s="23"/>
      <c r="MND51" s="23"/>
      <c r="MNE51" s="23"/>
      <c r="MNF51" s="23"/>
      <c r="MNG51" s="23"/>
      <c r="MNH51" s="23"/>
      <c r="MNI51" s="23"/>
      <c r="MNJ51" s="23"/>
      <c r="MNK51" s="23"/>
      <c r="MNL51" s="23"/>
      <c r="MNM51" s="23"/>
      <c r="MNN51" s="23"/>
      <c r="MNO51" s="23"/>
      <c r="MNP51" s="23"/>
      <c r="MNQ51" s="23"/>
      <c r="MNR51" s="23"/>
      <c r="MNS51" s="23"/>
      <c r="MNT51" s="23"/>
      <c r="MNU51" s="23"/>
      <c r="MNV51" s="23"/>
      <c r="MNW51" s="23"/>
      <c r="MNX51" s="23"/>
      <c r="MNY51" s="23"/>
      <c r="MNZ51" s="23"/>
      <c r="MOA51" s="23"/>
      <c r="MOB51" s="23"/>
      <c r="MOC51" s="23"/>
      <c r="MOD51" s="23"/>
      <c r="MOE51" s="23"/>
      <c r="MOF51" s="23"/>
      <c r="MOG51" s="23"/>
      <c r="MOH51" s="23"/>
      <c r="MOI51" s="23"/>
      <c r="MOJ51" s="23"/>
      <c r="MOK51" s="23"/>
      <c r="MOL51" s="23"/>
      <c r="MOM51" s="23"/>
      <c r="MON51" s="23"/>
      <c r="MOO51" s="23"/>
      <c r="MOP51" s="23"/>
      <c r="MOQ51" s="23"/>
      <c r="MOR51" s="23"/>
      <c r="MOS51" s="23"/>
      <c r="MOT51" s="23"/>
      <c r="MOU51" s="23"/>
      <c r="MOV51" s="23"/>
      <c r="MOW51" s="23"/>
      <c r="MOX51" s="23"/>
      <c r="MOY51" s="23"/>
      <c r="MOZ51" s="23"/>
      <c r="MPA51" s="23"/>
      <c r="MPB51" s="23"/>
      <c r="MPC51" s="23"/>
      <c r="MPD51" s="23"/>
      <c r="MPE51" s="23"/>
      <c r="MPF51" s="23"/>
      <c r="MPG51" s="23"/>
      <c r="MPH51" s="23"/>
      <c r="MPI51" s="23"/>
      <c r="MPJ51" s="23"/>
      <c r="MPK51" s="23"/>
      <c r="MPL51" s="23"/>
      <c r="MPM51" s="23"/>
      <c r="MPN51" s="23"/>
      <c r="MPO51" s="23"/>
      <c r="MPP51" s="23"/>
      <c r="MPQ51" s="23"/>
      <c r="MPR51" s="23"/>
      <c r="MPS51" s="23"/>
      <c r="MPT51" s="23"/>
      <c r="MPU51" s="23"/>
      <c r="MPV51" s="23"/>
      <c r="MPW51" s="23"/>
      <c r="MPX51" s="23"/>
      <c r="MPY51" s="23"/>
      <c r="MPZ51" s="23"/>
      <c r="MQA51" s="23"/>
      <c r="MQB51" s="23"/>
      <c r="MQC51" s="23"/>
      <c r="MQD51" s="23"/>
      <c r="MQE51" s="23"/>
      <c r="MQF51" s="23"/>
      <c r="MQG51" s="23"/>
      <c r="MQH51" s="23"/>
      <c r="MQI51" s="23"/>
      <c r="MQJ51" s="23"/>
      <c r="MQK51" s="23"/>
      <c r="MQL51" s="23"/>
      <c r="MQM51" s="23"/>
      <c r="MQN51" s="23"/>
      <c r="MQO51" s="23"/>
      <c r="MQP51" s="23"/>
      <c r="MQQ51" s="23"/>
      <c r="MQR51" s="23"/>
      <c r="MQS51" s="23"/>
      <c r="MQT51" s="23"/>
      <c r="MQU51" s="23"/>
      <c r="MQV51" s="23"/>
      <c r="MQW51" s="23"/>
      <c r="MQX51" s="23"/>
      <c r="MQY51" s="23"/>
      <c r="MQZ51" s="23"/>
      <c r="MRA51" s="23"/>
      <c r="MRB51" s="23"/>
      <c r="MRC51" s="23"/>
      <c r="MRD51" s="23"/>
      <c r="MRE51" s="23"/>
      <c r="MRF51" s="23"/>
      <c r="MRG51" s="23"/>
      <c r="MRH51" s="23"/>
      <c r="MRI51" s="23"/>
      <c r="MRJ51" s="23"/>
      <c r="MRK51" s="23"/>
      <c r="MRL51" s="23"/>
      <c r="MRM51" s="23"/>
      <c r="MRN51" s="23"/>
      <c r="MRO51" s="23"/>
      <c r="MRP51" s="23"/>
      <c r="MRQ51" s="23"/>
      <c r="MRR51" s="23"/>
      <c r="MRS51" s="23"/>
      <c r="MRT51" s="23"/>
      <c r="MRU51" s="23"/>
      <c r="MRV51" s="23"/>
      <c r="MRW51" s="23"/>
      <c r="MRX51" s="23"/>
      <c r="MRY51" s="23"/>
      <c r="MRZ51" s="23"/>
      <c r="MSA51" s="23"/>
      <c r="MSB51" s="23"/>
      <c r="MSC51" s="23"/>
      <c r="MSD51" s="23"/>
      <c r="MSE51" s="23"/>
      <c r="MSF51" s="23"/>
      <c r="MSG51" s="23"/>
      <c r="MSH51" s="23"/>
      <c r="MSI51" s="23"/>
      <c r="MSJ51" s="23"/>
      <c r="MSK51" s="23"/>
      <c r="MSL51" s="23"/>
      <c r="MSM51" s="23"/>
      <c r="MSN51" s="23"/>
      <c r="MSO51" s="23"/>
      <c r="MSP51" s="23"/>
      <c r="MSQ51" s="23"/>
      <c r="MSR51" s="23"/>
      <c r="MSS51" s="23"/>
      <c r="MST51" s="23"/>
      <c r="MSU51" s="23"/>
      <c r="MSV51" s="23"/>
      <c r="MSW51" s="23"/>
      <c r="MSX51" s="23"/>
      <c r="MSY51" s="23"/>
      <c r="MSZ51" s="23"/>
      <c r="MTA51" s="23"/>
      <c r="MTB51" s="23"/>
      <c r="MTC51" s="23"/>
      <c r="MTD51" s="23"/>
      <c r="MTE51" s="23"/>
      <c r="MTF51" s="23"/>
      <c r="MTG51" s="23"/>
      <c r="MTH51" s="23"/>
      <c r="MTI51" s="23"/>
      <c r="MTJ51" s="23"/>
      <c r="MTK51" s="23"/>
      <c r="MTL51" s="23"/>
      <c r="MTM51" s="23"/>
      <c r="MTN51" s="23"/>
      <c r="MTO51" s="23"/>
      <c r="MTP51" s="23"/>
      <c r="MTQ51" s="23"/>
      <c r="MTR51" s="23"/>
      <c r="MTS51" s="23"/>
      <c r="MTT51" s="23"/>
      <c r="MTU51" s="23"/>
      <c r="MTV51" s="23"/>
      <c r="MTW51" s="23"/>
      <c r="MTX51" s="23"/>
      <c r="MTY51" s="23"/>
      <c r="MTZ51" s="23"/>
      <c r="MUA51" s="23"/>
      <c r="MUB51" s="23"/>
      <c r="MUC51" s="23"/>
      <c r="MUD51" s="23"/>
      <c r="MUE51" s="23"/>
      <c r="MUF51" s="23"/>
      <c r="MUG51" s="23"/>
      <c r="MUH51" s="23"/>
      <c r="MUI51" s="23"/>
      <c r="MUJ51" s="23"/>
      <c r="MUK51" s="23"/>
      <c r="MUL51" s="23"/>
      <c r="MUM51" s="23"/>
      <c r="MUN51" s="23"/>
      <c r="MUO51" s="23"/>
      <c r="MUP51" s="23"/>
      <c r="MUQ51" s="23"/>
      <c r="MUR51" s="23"/>
      <c r="MUS51" s="23"/>
      <c r="MUT51" s="23"/>
      <c r="MUU51" s="23"/>
      <c r="MUV51" s="23"/>
      <c r="MUW51" s="23"/>
      <c r="MUX51" s="23"/>
      <c r="MUY51" s="23"/>
      <c r="MUZ51" s="23"/>
      <c r="MVA51" s="23"/>
      <c r="MVB51" s="23"/>
      <c r="MVC51" s="23"/>
      <c r="MVD51" s="23"/>
      <c r="MVE51" s="23"/>
      <c r="MVF51" s="23"/>
      <c r="MVG51" s="23"/>
      <c r="MVH51" s="23"/>
      <c r="MVI51" s="23"/>
      <c r="MVJ51" s="23"/>
      <c r="MVK51" s="23"/>
      <c r="MVL51" s="23"/>
      <c r="MVM51" s="23"/>
      <c r="MVN51" s="23"/>
      <c r="MVO51" s="23"/>
      <c r="MVP51" s="23"/>
      <c r="MVQ51" s="23"/>
      <c r="MVR51" s="23"/>
      <c r="MVS51" s="23"/>
      <c r="MVT51" s="23"/>
      <c r="MVU51" s="23"/>
      <c r="MVV51" s="23"/>
      <c r="MVW51" s="23"/>
      <c r="MVX51" s="23"/>
      <c r="MVY51" s="23"/>
      <c r="MVZ51" s="23"/>
      <c r="MWA51" s="23"/>
      <c r="MWB51" s="23"/>
      <c r="MWC51" s="23"/>
      <c r="MWD51" s="23"/>
      <c r="MWE51" s="23"/>
      <c r="MWF51" s="23"/>
      <c r="MWG51" s="23"/>
      <c r="MWH51" s="23"/>
      <c r="MWI51" s="23"/>
      <c r="MWJ51" s="23"/>
      <c r="MWK51" s="23"/>
      <c r="MWL51" s="23"/>
      <c r="MWM51" s="23"/>
      <c r="MWN51" s="23"/>
      <c r="MWO51" s="23"/>
      <c r="MWP51" s="23"/>
      <c r="MWQ51" s="23"/>
      <c r="MWR51" s="23"/>
      <c r="MWS51" s="23"/>
      <c r="MWT51" s="23"/>
      <c r="MWU51" s="23"/>
      <c r="MWV51" s="23"/>
      <c r="MWW51" s="23"/>
      <c r="MWX51" s="23"/>
      <c r="MWY51" s="23"/>
      <c r="MWZ51" s="23"/>
      <c r="MXA51" s="23"/>
      <c r="MXB51" s="23"/>
      <c r="MXC51" s="23"/>
      <c r="MXD51" s="23"/>
      <c r="MXE51" s="23"/>
      <c r="MXF51" s="23"/>
      <c r="MXG51" s="23"/>
      <c r="MXH51" s="23"/>
      <c r="MXI51" s="23"/>
      <c r="MXJ51" s="23"/>
      <c r="MXK51" s="23"/>
      <c r="MXL51" s="23"/>
      <c r="MXM51" s="23"/>
      <c r="MXN51" s="23"/>
      <c r="MXO51" s="23"/>
      <c r="MXP51" s="23"/>
      <c r="MXQ51" s="23"/>
      <c r="MXR51" s="23"/>
      <c r="MXS51" s="23"/>
      <c r="MXT51" s="23"/>
      <c r="MXU51" s="23"/>
      <c r="MXV51" s="23"/>
      <c r="MXW51" s="23"/>
      <c r="MXX51" s="23"/>
      <c r="MXY51" s="23"/>
      <c r="MXZ51" s="23"/>
      <c r="MYA51" s="23"/>
      <c r="MYB51" s="23"/>
      <c r="MYC51" s="23"/>
      <c r="MYD51" s="23"/>
      <c r="MYE51" s="23"/>
      <c r="MYF51" s="23"/>
      <c r="MYG51" s="23"/>
      <c r="MYH51" s="23"/>
      <c r="MYI51" s="23"/>
      <c r="MYJ51" s="23"/>
      <c r="MYK51" s="23"/>
      <c r="MYL51" s="23"/>
      <c r="MYM51" s="23"/>
      <c r="MYN51" s="23"/>
      <c r="MYO51" s="23"/>
      <c r="MYP51" s="23"/>
      <c r="MYQ51" s="23"/>
      <c r="MYR51" s="23"/>
      <c r="MYS51" s="23"/>
      <c r="MYT51" s="23"/>
      <c r="MYU51" s="23"/>
      <c r="MYV51" s="23"/>
      <c r="MYW51" s="23"/>
      <c r="MYX51" s="23"/>
      <c r="MYY51" s="23"/>
      <c r="MYZ51" s="23"/>
      <c r="MZA51" s="23"/>
      <c r="MZB51" s="23"/>
      <c r="MZC51" s="23"/>
      <c r="MZD51" s="23"/>
      <c r="MZE51" s="23"/>
      <c r="MZF51" s="23"/>
      <c r="MZG51" s="23"/>
      <c r="MZH51" s="23"/>
      <c r="MZI51" s="23"/>
      <c r="MZJ51" s="23"/>
      <c r="MZK51" s="23"/>
      <c r="MZL51" s="23"/>
      <c r="MZM51" s="23"/>
      <c r="MZN51" s="23"/>
      <c r="MZO51" s="23"/>
      <c r="MZP51" s="23"/>
      <c r="MZQ51" s="23"/>
      <c r="MZR51" s="23"/>
      <c r="MZS51" s="23"/>
      <c r="MZT51" s="23"/>
      <c r="MZU51" s="23"/>
      <c r="MZV51" s="23"/>
      <c r="MZW51" s="23"/>
      <c r="MZX51" s="23"/>
      <c r="MZY51" s="23"/>
      <c r="MZZ51" s="23"/>
      <c r="NAA51" s="23"/>
      <c r="NAB51" s="23"/>
      <c r="NAC51" s="23"/>
      <c r="NAD51" s="23"/>
      <c r="NAE51" s="23"/>
      <c r="NAF51" s="23"/>
      <c r="NAG51" s="23"/>
      <c r="NAH51" s="23"/>
      <c r="NAI51" s="23"/>
      <c r="NAJ51" s="23"/>
      <c r="NAK51" s="23"/>
      <c r="NAL51" s="23"/>
      <c r="NAM51" s="23"/>
      <c r="NAN51" s="23"/>
      <c r="NAO51" s="23"/>
      <c r="NAP51" s="23"/>
      <c r="NAQ51" s="23"/>
      <c r="NAR51" s="23"/>
      <c r="NAS51" s="23"/>
      <c r="NAT51" s="23"/>
      <c r="NAU51" s="23"/>
      <c r="NAV51" s="23"/>
      <c r="NAW51" s="23"/>
      <c r="NAX51" s="23"/>
      <c r="NAY51" s="23"/>
      <c r="NAZ51" s="23"/>
      <c r="NBA51" s="23"/>
      <c r="NBB51" s="23"/>
      <c r="NBC51" s="23"/>
      <c r="NBD51" s="23"/>
      <c r="NBE51" s="23"/>
      <c r="NBF51" s="23"/>
      <c r="NBG51" s="23"/>
      <c r="NBH51" s="23"/>
      <c r="NBI51" s="23"/>
      <c r="NBJ51" s="23"/>
      <c r="NBK51" s="23"/>
      <c r="NBL51" s="23"/>
      <c r="NBM51" s="23"/>
      <c r="NBN51" s="23"/>
      <c r="NBO51" s="23"/>
      <c r="NBP51" s="23"/>
      <c r="NBQ51" s="23"/>
      <c r="NBR51" s="23"/>
      <c r="NBS51" s="23"/>
      <c r="NBT51" s="23"/>
      <c r="NBU51" s="23"/>
      <c r="NBV51" s="23"/>
      <c r="NBW51" s="23"/>
      <c r="NBX51" s="23"/>
      <c r="NBY51" s="23"/>
      <c r="NBZ51" s="23"/>
      <c r="NCA51" s="23"/>
      <c r="NCB51" s="23"/>
      <c r="NCC51" s="23"/>
      <c r="NCD51" s="23"/>
      <c r="NCE51" s="23"/>
      <c r="NCF51" s="23"/>
      <c r="NCG51" s="23"/>
      <c r="NCH51" s="23"/>
      <c r="NCI51" s="23"/>
      <c r="NCJ51" s="23"/>
      <c r="NCK51" s="23"/>
      <c r="NCL51" s="23"/>
      <c r="NCM51" s="23"/>
      <c r="NCN51" s="23"/>
      <c r="NCO51" s="23"/>
      <c r="NCP51" s="23"/>
      <c r="NCQ51" s="23"/>
      <c r="NCR51" s="23"/>
      <c r="NCS51" s="23"/>
      <c r="NCT51" s="23"/>
      <c r="NCU51" s="23"/>
      <c r="NCV51" s="23"/>
      <c r="NCW51" s="23"/>
      <c r="NCX51" s="23"/>
      <c r="NCY51" s="23"/>
      <c r="NCZ51" s="23"/>
      <c r="NDA51" s="23"/>
      <c r="NDB51" s="23"/>
      <c r="NDC51" s="23"/>
      <c r="NDD51" s="23"/>
      <c r="NDE51" s="23"/>
      <c r="NDF51" s="23"/>
      <c r="NDG51" s="23"/>
      <c r="NDH51" s="23"/>
      <c r="NDI51" s="23"/>
      <c r="NDJ51" s="23"/>
      <c r="NDK51" s="23"/>
      <c r="NDL51" s="23"/>
      <c r="NDM51" s="23"/>
      <c r="NDN51" s="23"/>
      <c r="NDO51" s="23"/>
      <c r="NDP51" s="23"/>
      <c r="NDQ51" s="23"/>
      <c r="NDR51" s="23"/>
      <c r="NDS51" s="23"/>
      <c r="NDT51" s="23"/>
      <c r="NDU51" s="23"/>
      <c r="NDV51" s="23"/>
      <c r="NDW51" s="23"/>
      <c r="NDX51" s="23"/>
      <c r="NDY51" s="23"/>
      <c r="NDZ51" s="23"/>
      <c r="NEA51" s="23"/>
      <c r="NEB51" s="23"/>
      <c r="NEC51" s="23"/>
      <c r="NED51" s="23"/>
      <c r="NEE51" s="23"/>
      <c r="NEF51" s="23"/>
      <c r="NEG51" s="23"/>
      <c r="NEH51" s="23"/>
      <c r="NEI51" s="23"/>
      <c r="NEJ51" s="23"/>
      <c r="NEK51" s="23"/>
      <c r="NEL51" s="23"/>
      <c r="NEM51" s="23"/>
      <c r="NEN51" s="23"/>
      <c r="NEO51" s="23"/>
      <c r="NEP51" s="23"/>
      <c r="NEQ51" s="23"/>
      <c r="NER51" s="23"/>
      <c r="NES51" s="23"/>
      <c r="NET51" s="23"/>
      <c r="NEU51" s="23"/>
      <c r="NEV51" s="23"/>
      <c r="NEW51" s="23"/>
      <c r="NEX51" s="23"/>
      <c r="NEY51" s="23"/>
      <c r="NEZ51" s="23"/>
      <c r="NFA51" s="23"/>
      <c r="NFB51" s="23"/>
      <c r="NFC51" s="23"/>
      <c r="NFD51" s="23"/>
      <c r="NFE51" s="23"/>
      <c r="NFF51" s="23"/>
      <c r="NFG51" s="23"/>
      <c r="NFH51" s="23"/>
      <c r="NFI51" s="23"/>
      <c r="NFJ51" s="23"/>
      <c r="NFK51" s="23"/>
      <c r="NFL51" s="23"/>
      <c r="NFM51" s="23"/>
      <c r="NFN51" s="23"/>
      <c r="NFO51" s="23"/>
      <c r="NFP51" s="23"/>
      <c r="NFQ51" s="23"/>
      <c r="NFR51" s="23"/>
      <c r="NFS51" s="23"/>
      <c r="NFT51" s="23"/>
      <c r="NFU51" s="23"/>
      <c r="NFV51" s="23"/>
      <c r="NFW51" s="23"/>
      <c r="NFX51" s="23"/>
      <c r="NFY51" s="23"/>
      <c r="NFZ51" s="23"/>
      <c r="NGA51" s="23"/>
      <c r="NGB51" s="23"/>
      <c r="NGC51" s="23"/>
      <c r="NGD51" s="23"/>
      <c r="NGE51" s="23"/>
      <c r="NGF51" s="23"/>
      <c r="NGG51" s="23"/>
      <c r="NGH51" s="23"/>
      <c r="NGI51" s="23"/>
      <c r="NGJ51" s="23"/>
      <c r="NGK51" s="23"/>
      <c r="NGL51" s="23"/>
      <c r="NGM51" s="23"/>
      <c r="NGN51" s="23"/>
      <c r="NGO51" s="23"/>
      <c r="NGP51" s="23"/>
      <c r="NGQ51" s="23"/>
      <c r="NGR51" s="23"/>
      <c r="NGS51" s="23"/>
      <c r="NGT51" s="23"/>
      <c r="NGU51" s="23"/>
      <c r="NGV51" s="23"/>
      <c r="NGW51" s="23"/>
      <c r="NGX51" s="23"/>
      <c r="NGY51" s="23"/>
      <c r="NGZ51" s="23"/>
      <c r="NHA51" s="23"/>
      <c r="NHB51" s="23"/>
      <c r="NHC51" s="23"/>
      <c r="NHD51" s="23"/>
      <c r="NHE51" s="23"/>
      <c r="NHF51" s="23"/>
      <c r="NHG51" s="23"/>
      <c r="NHH51" s="23"/>
      <c r="NHI51" s="23"/>
      <c r="NHJ51" s="23"/>
      <c r="NHK51" s="23"/>
      <c r="NHL51" s="23"/>
      <c r="NHM51" s="23"/>
      <c r="NHN51" s="23"/>
      <c r="NHO51" s="23"/>
      <c r="NHP51" s="23"/>
      <c r="NHQ51" s="23"/>
      <c r="NHR51" s="23"/>
      <c r="NHS51" s="23"/>
      <c r="NHT51" s="23"/>
      <c r="NHU51" s="23"/>
      <c r="NHV51" s="23"/>
      <c r="NHW51" s="23"/>
      <c r="NHX51" s="23"/>
      <c r="NHY51" s="23"/>
      <c r="NHZ51" s="23"/>
      <c r="NIA51" s="23"/>
      <c r="NIB51" s="23"/>
      <c r="NIC51" s="23"/>
      <c r="NID51" s="23"/>
      <c r="NIE51" s="23"/>
      <c r="NIF51" s="23"/>
      <c r="NIG51" s="23"/>
      <c r="NIH51" s="23"/>
      <c r="NII51" s="23"/>
      <c r="NIJ51" s="23"/>
      <c r="NIK51" s="23"/>
      <c r="NIL51" s="23"/>
      <c r="NIM51" s="23"/>
      <c r="NIN51" s="23"/>
      <c r="NIO51" s="23"/>
      <c r="NIP51" s="23"/>
      <c r="NIQ51" s="23"/>
      <c r="NIR51" s="23"/>
      <c r="NIS51" s="23"/>
      <c r="NIT51" s="23"/>
      <c r="NIU51" s="23"/>
      <c r="NIV51" s="23"/>
      <c r="NIW51" s="23"/>
      <c r="NIX51" s="23"/>
      <c r="NIY51" s="23"/>
      <c r="NIZ51" s="23"/>
      <c r="NJA51" s="23"/>
      <c r="NJB51" s="23"/>
      <c r="NJC51" s="23"/>
      <c r="NJD51" s="23"/>
      <c r="NJE51" s="23"/>
      <c r="NJF51" s="23"/>
      <c r="NJG51" s="23"/>
      <c r="NJH51" s="23"/>
      <c r="NJI51" s="23"/>
      <c r="NJJ51" s="23"/>
      <c r="NJK51" s="23"/>
      <c r="NJL51" s="23"/>
      <c r="NJM51" s="23"/>
      <c r="NJN51" s="23"/>
      <c r="NJO51" s="23"/>
      <c r="NJP51" s="23"/>
      <c r="NJQ51" s="23"/>
      <c r="NJR51" s="23"/>
      <c r="NJS51" s="23"/>
      <c r="NJT51" s="23"/>
      <c r="NJU51" s="23"/>
      <c r="NJV51" s="23"/>
      <c r="NJW51" s="23"/>
      <c r="NJX51" s="23"/>
      <c r="NJY51" s="23"/>
      <c r="NJZ51" s="23"/>
      <c r="NKA51" s="23"/>
      <c r="NKB51" s="23"/>
      <c r="NKC51" s="23"/>
      <c r="NKD51" s="23"/>
      <c r="NKE51" s="23"/>
      <c r="NKF51" s="23"/>
      <c r="NKG51" s="23"/>
      <c r="NKH51" s="23"/>
      <c r="NKI51" s="23"/>
      <c r="NKJ51" s="23"/>
      <c r="NKK51" s="23"/>
      <c r="NKL51" s="23"/>
      <c r="NKM51" s="23"/>
      <c r="NKN51" s="23"/>
      <c r="NKO51" s="23"/>
      <c r="NKP51" s="23"/>
      <c r="NKQ51" s="23"/>
      <c r="NKR51" s="23"/>
      <c r="NKS51" s="23"/>
      <c r="NKT51" s="23"/>
      <c r="NKU51" s="23"/>
      <c r="NKV51" s="23"/>
      <c r="NKW51" s="23"/>
      <c r="NKX51" s="23"/>
      <c r="NKY51" s="23"/>
      <c r="NKZ51" s="23"/>
      <c r="NLA51" s="23"/>
      <c r="NLB51" s="23"/>
      <c r="NLC51" s="23"/>
      <c r="NLD51" s="23"/>
      <c r="NLE51" s="23"/>
      <c r="NLF51" s="23"/>
      <c r="NLG51" s="23"/>
      <c r="NLH51" s="23"/>
      <c r="NLI51" s="23"/>
      <c r="NLJ51" s="23"/>
      <c r="NLK51" s="23"/>
      <c r="NLL51" s="23"/>
      <c r="NLM51" s="23"/>
      <c r="NLN51" s="23"/>
      <c r="NLO51" s="23"/>
      <c r="NLP51" s="23"/>
      <c r="NLQ51" s="23"/>
      <c r="NLR51" s="23"/>
      <c r="NLS51" s="23"/>
      <c r="NLT51" s="23"/>
      <c r="NLU51" s="23"/>
      <c r="NLV51" s="23"/>
      <c r="NLW51" s="23"/>
      <c r="NLX51" s="23"/>
      <c r="NLY51" s="23"/>
      <c r="NLZ51" s="23"/>
      <c r="NMA51" s="23"/>
      <c r="NMB51" s="23"/>
      <c r="NMC51" s="23"/>
      <c r="NMD51" s="23"/>
      <c r="NME51" s="23"/>
      <c r="NMF51" s="23"/>
      <c r="NMG51" s="23"/>
      <c r="NMH51" s="23"/>
      <c r="NMI51" s="23"/>
      <c r="NMJ51" s="23"/>
      <c r="NMK51" s="23"/>
      <c r="NML51" s="23"/>
      <c r="NMM51" s="23"/>
      <c r="NMN51" s="23"/>
      <c r="NMO51" s="23"/>
      <c r="NMP51" s="23"/>
      <c r="NMQ51" s="23"/>
      <c r="NMR51" s="23"/>
      <c r="NMS51" s="23"/>
      <c r="NMT51" s="23"/>
      <c r="NMU51" s="23"/>
      <c r="NMV51" s="23"/>
      <c r="NMW51" s="23"/>
      <c r="NMX51" s="23"/>
      <c r="NMY51" s="23"/>
      <c r="NMZ51" s="23"/>
      <c r="NNA51" s="23"/>
      <c r="NNB51" s="23"/>
      <c r="NNC51" s="23"/>
      <c r="NND51" s="23"/>
      <c r="NNE51" s="23"/>
      <c r="NNF51" s="23"/>
      <c r="NNG51" s="23"/>
      <c r="NNH51" s="23"/>
      <c r="NNI51" s="23"/>
      <c r="NNJ51" s="23"/>
      <c r="NNK51" s="23"/>
      <c r="NNL51" s="23"/>
      <c r="NNM51" s="23"/>
      <c r="NNN51" s="23"/>
      <c r="NNO51" s="23"/>
      <c r="NNP51" s="23"/>
      <c r="NNQ51" s="23"/>
      <c r="NNR51" s="23"/>
      <c r="NNS51" s="23"/>
      <c r="NNT51" s="23"/>
      <c r="NNU51" s="23"/>
      <c r="NNV51" s="23"/>
      <c r="NNW51" s="23"/>
      <c r="NNX51" s="23"/>
      <c r="NNY51" s="23"/>
      <c r="NNZ51" s="23"/>
      <c r="NOA51" s="23"/>
      <c r="NOB51" s="23"/>
      <c r="NOC51" s="23"/>
      <c r="NOD51" s="23"/>
      <c r="NOE51" s="23"/>
      <c r="NOF51" s="23"/>
      <c r="NOG51" s="23"/>
      <c r="NOH51" s="23"/>
      <c r="NOI51" s="23"/>
      <c r="NOJ51" s="23"/>
      <c r="NOK51" s="23"/>
      <c r="NOL51" s="23"/>
      <c r="NOM51" s="23"/>
      <c r="NON51" s="23"/>
      <c r="NOO51" s="23"/>
      <c r="NOP51" s="23"/>
      <c r="NOQ51" s="23"/>
      <c r="NOR51" s="23"/>
      <c r="NOS51" s="23"/>
      <c r="NOT51" s="23"/>
      <c r="NOU51" s="23"/>
      <c r="NOV51" s="23"/>
      <c r="NOW51" s="23"/>
      <c r="NOX51" s="23"/>
      <c r="NOY51" s="23"/>
      <c r="NOZ51" s="23"/>
      <c r="NPA51" s="23"/>
      <c r="NPB51" s="23"/>
      <c r="NPC51" s="23"/>
      <c r="NPD51" s="23"/>
      <c r="NPE51" s="23"/>
      <c r="NPF51" s="23"/>
      <c r="NPG51" s="23"/>
      <c r="NPH51" s="23"/>
      <c r="NPI51" s="23"/>
      <c r="NPJ51" s="23"/>
      <c r="NPK51" s="23"/>
      <c r="NPL51" s="23"/>
      <c r="NPM51" s="23"/>
      <c r="NPN51" s="23"/>
      <c r="NPO51" s="23"/>
      <c r="NPP51" s="23"/>
      <c r="NPQ51" s="23"/>
      <c r="NPR51" s="23"/>
      <c r="NPS51" s="23"/>
      <c r="NPT51" s="23"/>
      <c r="NPU51" s="23"/>
      <c r="NPV51" s="23"/>
      <c r="NPW51" s="23"/>
      <c r="NPX51" s="23"/>
      <c r="NPY51" s="23"/>
      <c r="NPZ51" s="23"/>
      <c r="NQA51" s="23"/>
      <c r="NQB51" s="23"/>
      <c r="NQC51" s="23"/>
      <c r="NQD51" s="23"/>
      <c r="NQE51" s="23"/>
      <c r="NQF51" s="23"/>
      <c r="NQG51" s="23"/>
      <c r="NQH51" s="23"/>
      <c r="NQI51" s="23"/>
      <c r="NQJ51" s="23"/>
      <c r="NQK51" s="23"/>
      <c r="NQL51" s="23"/>
      <c r="NQM51" s="23"/>
      <c r="NQN51" s="23"/>
      <c r="NQO51" s="23"/>
      <c r="NQP51" s="23"/>
      <c r="NQQ51" s="23"/>
      <c r="NQR51" s="23"/>
      <c r="NQS51" s="23"/>
      <c r="NQT51" s="23"/>
      <c r="NQU51" s="23"/>
      <c r="NQV51" s="23"/>
      <c r="NQW51" s="23"/>
      <c r="NQX51" s="23"/>
      <c r="NQY51" s="23"/>
      <c r="NQZ51" s="23"/>
      <c r="NRA51" s="23"/>
      <c r="NRB51" s="23"/>
      <c r="NRC51" s="23"/>
      <c r="NRD51" s="23"/>
      <c r="NRE51" s="23"/>
      <c r="NRF51" s="23"/>
      <c r="NRG51" s="23"/>
      <c r="NRH51" s="23"/>
      <c r="NRI51" s="23"/>
      <c r="NRJ51" s="23"/>
      <c r="NRK51" s="23"/>
      <c r="NRL51" s="23"/>
      <c r="NRM51" s="23"/>
      <c r="NRN51" s="23"/>
      <c r="NRO51" s="23"/>
      <c r="NRP51" s="23"/>
      <c r="NRQ51" s="23"/>
      <c r="NRR51" s="23"/>
      <c r="NRS51" s="23"/>
      <c r="NRT51" s="23"/>
      <c r="NRU51" s="23"/>
      <c r="NRV51" s="23"/>
      <c r="NRW51" s="23"/>
      <c r="NRX51" s="23"/>
      <c r="NRY51" s="23"/>
      <c r="NRZ51" s="23"/>
      <c r="NSA51" s="23"/>
      <c r="NSB51" s="23"/>
      <c r="NSC51" s="23"/>
      <c r="NSD51" s="23"/>
      <c r="NSE51" s="23"/>
      <c r="NSF51" s="23"/>
      <c r="NSG51" s="23"/>
      <c r="NSH51" s="23"/>
      <c r="NSI51" s="23"/>
      <c r="NSJ51" s="23"/>
      <c r="NSK51" s="23"/>
      <c r="NSL51" s="23"/>
      <c r="NSM51" s="23"/>
      <c r="NSN51" s="23"/>
      <c r="NSO51" s="23"/>
      <c r="NSP51" s="23"/>
      <c r="NSQ51" s="23"/>
      <c r="NSR51" s="23"/>
      <c r="NSS51" s="23"/>
      <c r="NST51" s="23"/>
      <c r="NSU51" s="23"/>
      <c r="NSV51" s="23"/>
      <c r="NSW51" s="23"/>
      <c r="NSX51" s="23"/>
      <c r="NSY51" s="23"/>
      <c r="NSZ51" s="23"/>
      <c r="NTA51" s="23"/>
      <c r="NTB51" s="23"/>
      <c r="NTC51" s="23"/>
      <c r="NTD51" s="23"/>
      <c r="NTE51" s="23"/>
      <c r="NTF51" s="23"/>
      <c r="NTG51" s="23"/>
      <c r="NTH51" s="23"/>
      <c r="NTI51" s="23"/>
      <c r="NTJ51" s="23"/>
      <c r="NTK51" s="23"/>
      <c r="NTL51" s="23"/>
      <c r="NTM51" s="23"/>
      <c r="NTN51" s="23"/>
      <c r="NTO51" s="23"/>
      <c r="NTP51" s="23"/>
      <c r="NTQ51" s="23"/>
      <c r="NTR51" s="23"/>
      <c r="NTS51" s="23"/>
      <c r="NTT51" s="23"/>
      <c r="NTU51" s="23"/>
      <c r="NTV51" s="23"/>
      <c r="NTW51" s="23"/>
      <c r="NTX51" s="23"/>
      <c r="NTY51" s="23"/>
      <c r="NTZ51" s="23"/>
      <c r="NUA51" s="23"/>
      <c r="NUB51" s="23"/>
      <c r="NUC51" s="23"/>
      <c r="NUD51" s="23"/>
      <c r="NUE51" s="23"/>
      <c r="NUF51" s="23"/>
      <c r="NUG51" s="23"/>
      <c r="NUH51" s="23"/>
      <c r="NUI51" s="23"/>
      <c r="NUJ51" s="23"/>
      <c r="NUK51" s="23"/>
      <c r="NUL51" s="23"/>
      <c r="NUM51" s="23"/>
      <c r="NUN51" s="23"/>
      <c r="NUO51" s="23"/>
      <c r="NUP51" s="23"/>
      <c r="NUQ51" s="23"/>
      <c r="NUR51" s="23"/>
      <c r="NUS51" s="23"/>
      <c r="NUT51" s="23"/>
      <c r="NUU51" s="23"/>
      <c r="NUV51" s="23"/>
      <c r="NUW51" s="23"/>
      <c r="NUX51" s="23"/>
      <c r="NUY51" s="23"/>
      <c r="NUZ51" s="23"/>
      <c r="NVA51" s="23"/>
      <c r="NVB51" s="23"/>
      <c r="NVC51" s="23"/>
      <c r="NVD51" s="23"/>
      <c r="NVE51" s="23"/>
      <c r="NVF51" s="23"/>
      <c r="NVG51" s="23"/>
      <c r="NVH51" s="23"/>
      <c r="NVI51" s="23"/>
      <c r="NVJ51" s="23"/>
      <c r="NVK51" s="23"/>
      <c r="NVL51" s="23"/>
      <c r="NVM51" s="23"/>
      <c r="NVN51" s="23"/>
      <c r="NVO51" s="23"/>
      <c r="NVP51" s="23"/>
      <c r="NVQ51" s="23"/>
      <c r="NVR51" s="23"/>
      <c r="NVS51" s="23"/>
      <c r="NVT51" s="23"/>
      <c r="NVU51" s="23"/>
      <c r="NVV51" s="23"/>
      <c r="NVW51" s="23"/>
      <c r="NVX51" s="23"/>
      <c r="NVY51" s="23"/>
      <c r="NVZ51" s="23"/>
      <c r="NWA51" s="23"/>
      <c r="NWB51" s="23"/>
      <c r="NWC51" s="23"/>
      <c r="NWD51" s="23"/>
      <c r="NWE51" s="23"/>
      <c r="NWF51" s="23"/>
      <c r="NWG51" s="23"/>
      <c r="NWH51" s="23"/>
      <c r="NWI51" s="23"/>
      <c r="NWJ51" s="23"/>
      <c r="NWK51" s="23"/>
      <c r="NWL51" s="23"/>
      <c r="NWM51" s="23"/>
      <c r="NWN51" s="23"/>
      <c r="NWO51" s="23"/>
      <c r="NWP51" s="23"/>
      <c r="NWQ51" s="23"/>
      <c r="NWR51" s="23"/>
      <c r="NWS51" s="23"/>
      <c r="NWT51" s="23"/>
      <c r="NWU51" s="23"/>
      <c r="NWV51" s="23"/>
      <c r="NWW51" s="23"/>
      <c r="NWX51" s="23"/>
      <c r="NWY51" s="23"/>
      <c r="NWZ51" s="23"/>
      <c r="NXA51" s="23"/>
      <c r="NXB51" s="23"/>
      <c r="NXC51" s="23"/>
      <c r="NXD51" s="23"/>
      <c r="NXE51" s="23"/>
      <c r="NXF51" s="23"/>
      <c r="NXG51" s="23"/>
      <c r="NXH51" s="23"/>
      <c r="NXI51" s="23"/>
      <c r="NXJ51" s="23"/>
      <c r="NXK51" s="23"/>
      <c r="NXL51" s="23"/>
      <c r="NXM51" s="23"/>
      <c r="NXN51" s="23"/>
      <c r="NXO51" s="23"/>
      <c r="NXP51" s="23"/>
      <c r="NXQ51" s="23"/>
      <c r="NXR51" s="23"/>
      <c r="NXS51" s="23"/>
      <c r="NXT51" s="23"/>
      <c r="NXU51" s="23"/>
      <c r="NXV51" s="23"/>
      <c r="NXW51" s="23"/>
      <c r="NXX51" s="23"/>
      <c r="NXY51" s="23"/>
      <c r="NXZ51" s="23"/>
      <c r="NYA51" s="23"/>
      <c r="NYB51" s="23"/>
      <c r="NYC51" s="23"/>
      <c r="NYD51" s="23"/>
      <c r="NYE51" s="23"/>
      <c r="NYF51" s="23"/>
      <c r="NYG51" s="23"/>
      <c r="NYH51" s="23"/>
      <c r="NYI51" s="23"/>
      <c r="NYJ51" s="23"/>
      <c r="NYK51" s="23"/>
      <c r="NYL51" s="23"/>
      <c r="NYM51" s="23"/>
      <c r="NYN51" s="23"/>
      <c r="NYO51" s="23"/>
      <c r="NYP51" s="23"/>
      <c r="NYQ51" s="23"/>
      <c r="NYR51" s="23"/>
      <c r="NYS51" s="23"/>
      <c r="NYT51" s="23"/>
      <c r="NYU51" s="23"/>
      <c r="NYV51" s="23"/>
      <c r="NYW51" s="23"/>
      <c r="NYX51" s="23"/>
      <c r="NYY51" s="23"/>
      <c r="NYZ51" s="23"/>
      <c r="NZA51" s="23"/>
      <c r="NZB51" s="23"/>
      <c r="NZC51" s="23"/>
      <c r="NZD51" s="23"/>
      <c r="NZE51" s="23"/>
      <c r="NZF51" s="23"/>
      <c r="NZG51" s="23"/>
      <c r="NZH51" s="23"/>
      <c r="NZI51" s="23"/>
      <c r="NZJ51" s="23"/>
      <c r="NZK51" s="23"/>
      <c r="NZL51" s="23"/>
      <c r="NZM51" s="23"/>
      <c r="NZN51" s="23"/>
      <c r="NZO51" s="23"/>
      <c r="NZP51" s="23"/>
      <c r="NZQ51" s="23"/>
      <c r="NZR51" s="23"/>
      <c r="NZS51" s="23"/>
      <c r="NZT51" s="23"/>
      <c r="NZU51" s="23"/>
      <c r="NZV51" s="23"/>
      <c r="NZW51" s="23"/>
      <c r="NZX51" s="23"/>
      <c r="NZY51" s="23"/>
      <c r="NZZ51" s="23"/>
      <c r="OAA51" s="23"/>
      <c r="OAB51" s="23"/>
      <c r="OAC51" s="23"/>
      <c r="OAD51" s="23"/>
      <c r="OAE51" s="23"/>
      <c r="OAF51" s="23"/>
      <c r="OAG51" s="23"/>
      <c r="OAH51" s="23"/>
      <c r="OAI51" s="23"/>
      <c r="OAJ51" s="23"/>
      <c r="OAK51" s="23"/>
      <c r="OAL51" s="23"/>
      <c r="OAM51" s="23"/>
      <c r="OAN51" s="23"/>
      <c r="OAO51" s="23"/>
      <c r="OAP51" s="23"/>
      <c r="OAQ51" s="23"/>
      <c r="OAR51" s="23"/>
      <c r="OAS51" s="23"/>
      <c r="OAT51" s="23"/>
      <c r="OAU51" s="23"/>
      <c r="OAV51" s="23"/>
      <c r="OAW51" s="23"/>
      <c r="OAX51" s="23"/>
      <c r="OAY51" s="23"/>
      <c r="OAZ51" s="23"/>
      <c r="OBA51" s="23"/>
      <c r="OBB51" s="23"/>
      <c r="OBC51" s="23"/>
      <c r="OBD51" s="23"/>
      <c r="OBE51" s="23"/>
      <c r="OBF51" s="23"/>
      <c r="OBG51" s="23"/>
      <c r="OBH51" s="23"/>
      <c r="OBI51" s="23"/>
      <c r="OBJ51" s="23"/>
      <c r="OBK51" s="23"/>
      <c r="OBL51" s="23"/>
      <c r="OBM51" s="23"/>
      <c r="OBN51" s="23"/>
      <c r="OBO51" s="23"/>
      <c r="OBP51" s="23"/>
      <c r="OBQ51" s="23"/>
      <c r="OBR51" s="23"/>
      <c r="OBS51" s="23"/>
      <c r="OBT51" s="23"/>
      <c r="OBU51" s="23"/>
      <c r="OBV51" s="23"/>
      <c r="OBW51" s="23"/>
      <c r="OBX51" s="23"/>
      <c r="OBY51" s="23"/>
      <c r="OBZ51" s="23"/>
      <c r="OCA51" s="23"/>
      <c r="OCB51" s="23"/>
      <c r="OCC51" s="23"/>
      <c r="OCD51" s="23"/>
      <c r="OCE51" s="23"/>
      <c r="OCF51" s="23"/>
      <c r="OCG51" s="23"/>
      <c r="OCH51" s="23"/>
      <c r="OCI51" s="23"/>
      <c r="OCJ51" s="23"/>
      <c r="OCK51" s="23"/>
      <c r="OCL51" s="23"/>
      <c r="OCM51" s="23"/>
      <c r="OCN51" s="23"/>
      <c r="OCO51" s="23"/>
      <c r="OCP51" s="23"/>
      <c r="OCQ51" s="23"/>
      <c r="OCR51" s="23"/>
      <c r="OCS51" s="23"/>
      <c r="OCT51" s="23"/>
      <c r="OCU51" s="23"/>
      <c r="OCV51" s="23"/>
      <c r="OCW51" s="23"/>
      <c r="OCX51" s="23"/>
      <c r="OCY51" s="23"/>
      <c r="OCZ51" s="23"/>
      <c r="ODA51" s="23"/>
      <c r="ODB51" s="23"/>
      <c r="ODC51" s="23"/>
      <c r="ODD51" s="23"/>
      <c r="ODE51" s="23"/>
      <c r="ODF51" s="23"/>
      <c r="ODG51" s="23"/>
      <c r="ODH51" s="23"/>
      <c r="ODI51" s="23"/>
      <c r="ODJ51" s="23"/>
      <c r="ODK51" s="23"/>
      <c r="ODL51" s="23"/>
      <c r="ODM51" s="23"/>
      <c r="ODN51" s="23"/>
      <c r="ODO51" s="23"/>
      <c r="ODP51" s="23"/>
      <c r="ODQ51" s="23"/>
      <c r="ODR51" s="23"/>
      <c r="ODS51" s="23"/>
      <c r="ODT51" s="23"/>
      <c r="ODU51" s="23"/>
      <c r="ODV51" s="23"/>
      <c r="ODW51" s="23"/>
      <c r="ODX51" s="23"/>
      <c r="ODY51" s="23"/>
      <c r="ODZ51" s="23"/>
      <c r="OEA51" s="23"/>
      <c r="OEB51" s="23"/>
      <c r="OEC51" s="23"/>
      <c r="OED51" s="23"/>
      <c r="OEE51" s="23"/>
      <c r="OEF51" s="23"/>
      <c r="OEG51" s="23"/>
      <c r="OEH51" s="23"/>
      <c r="OEI51" s="23"/>
      <c r="OEJ51" s="23"/>
      <c r="OEK51" s="23"/>
      <c r="OEL51" s="23"/>
      <c r="OEM51" s="23"/>
      <c r="OEN51" s="23"/>
      <c r="OEO51" s="23"/>
      <c r="OEP51" s="23"/>
      <c r="OEQ51" s="23"/>
      <c r="OER51" s="23"/>
      <c r="OES51" s="23"/>
      <c r="OET51" s="23"/>
      <c r="OEU51" s="23"/>
      <c r="OEV51" s="23"/>
      <c r="OEW51" s="23"/>
      <c r="OEX51" s="23"/>
      <c r="OEY51" s="23"/>
      <c r="OEZ51" s="23"/>
      <c r="OFA51" s="23"/>
      <c r="OFB51" s="23"/>
      <c r="OFC51" s="23"/>
      <c r="OFD51" s="23"/>
      <c r="OFE51" s="23"/>
      <c r="OFF51" s="23"/>
      <c r="OFG51" s="23"/>
      <c r="OFH51" s="23"/>
      <c r="OFI51" s="23"/>
      <c r="OFJ51" s="23"/>
      <c r="OFK51" s="23"/>
      <c r="OFL51" s="23"/>
      <c r="OFM51" s="23"/>
      <c r="OFN51" s="23"/>
      <c r="OFO51" s="23"/>
      <c r="OFP51" s="23"/>
      <c r="OFQ51" s="23"/>
      <c r="OFR51" s="23"/>
      <c r="OFS51" s="23"/>
      <c r="OFT51" s="23"/>
      <c r="OFU51" s="23"/>
      <c r="OFV51" s="23"/>
      <c r="OFW51" s="23"/>
      <c r="OFX51" s="23"/>
      <c r="OFY51" s="23"/>
      <c r="OFZ51" s="23"/>
      <c r="OGA51" s="23"/>
      <c r="OGB51" s="23"/>
      <c r="OGC51" s="23"/>
      <c r="OGD51" s="23"/>
      <c r="OGE51" s="23"/>
      <c r="OGF51" s="23"/>
      <c r="OGG51" s="23"/>
      <c r="OGH51" s="23"/>
      <c r="OGI51" s="23"/>
      <c r="OGJ51" s="23"/>
      <c r="OGK51" s="23"/>
      <c r="OGL51" s="23"/>
      <c r="OGM51" s="23"/>
      <c r="OGN51" s="23"/>
      <c r="OGO51" s="23"/>
      <c r="OGP51" s="23"/>
      <c r="OGQ51" s="23"/>
      <c r="OGR51" s="23"/>
      <c r="OGS51" s="23"/>
      <c r="OGT51" s="23"/>
      <c r="OGU51" s="23"/>
      <c r="OGV51" s="23"/>
      <c r="OGW51" s="23"/>
      <c r="OGX51" s="23"/>
      <c r="OGY51" s="23"/>
      <c r="OGZ51" s="23"/>
      <c r="OHA51" s="23"/>
      <c r="OHB51" s="23"/>
      <c r="OHC51" s="23"/>
      <c r="OHD51" s="23"/>
      <c r="OHE51" s="23"/>
      <c r="OHF51" s="23"/>
      <c r="OHG51" s="23"/>
      <c r="OHH51" s="23"/>
      <c r="OHI51" s="23"/>
      <c r="OHJ51" s="23"/>
      <c r="OHK51" s="23"/>
      <c r="OHL51" s="23"/>
      <c r="OHM51" s="23"/>
      <c r="OHN51" s="23"/>
      <c r="OHO51" s="23"/>
      <c r="OHP51" s="23"/>
      <c r="OHQ51" s="23"/>
      <c r="OHR51" s="23"/>
      <c r="OHS51" s="23"/>
      <c r="OHT51" s="23"/>
      <c r="OHU51" s="23"/>
      <c r="OHV51" s="23"/>
      <c r="OHW51" s="23"/>
      <c r="OHX51" s="23"/>
      <c r="OHY51" s="23"/>
      <c r="OHZ51" s="23"/>
      <c r="OIA51" s="23"/>
      <c r="OIB51" s="23"/>
      <c r="OIC51" s="23"/>
      <c r="OID51" s="23"/>
      <c r="OIE51" s="23"/>
      <c r="OIF51" s="23"/>
      <c r="OIG51" s="23"/>
      <c r="OIH51" s="23"/>
      <c r="OII51" s="23"/>
      <c r="OIJ51" s="23"/>
      <c r="OIK51" s="23"/>
      <c r="OIL51" s="23"/>
      <c r="OIM51" s="23"/>
      <c r="OIN51" s="23"/>
      <c r="OIO51" s="23"/>
      <c r="OIP51" s="23"/>
      <c r="OIQ51" s="23"/>
      <c r="OIR51" s="23"/>
      <c r="OIS51" s="23"/>
      <c r="OIT51" s="23"/>
      <c r="OIU51" s="23"/>
      <c r="OIV51" s="23"/>
      <c r="OIW51" s="23"/>
      <c r="OIX51" s="23"/>
      <c r="OIY51" s="23"/>
      <c r="OIZ51" s="23"/>
      <c r="OJA51" s="23"/>
      <c r="OJB51" s="23"/>
      <c r="OJC51" s="23"/>
      <c r="OJD51" s="23"/>
      <c r="OJE51" s="23"/>
      <c r="OJF51" s="23"/>
      <c r="OJG51" s="23"/>
      <c r="OJH51" s="23"/>
      <c r="OJI51" s="23"/>
      <c r="OJJ51" s="23"/>
      <c r="OJK51" s="23"/>
      <c r="OJL51" s="23"/>
      <c r="OJM51" s="23"/>
      <c r="OJN51" s="23"/>
      <c r="OJO51" s="23"/>
      <c r="OJP51" s="23"/>
      <c r="OJQ51" s="23"/>
      <c r="OJR51" s="23"/>
      <c r="OJS51" s="23"/>
      <c r="OJT51" s="23"/>
      <c r="OJU51" s="23"/>
      <c r="OJV51" s="23"/>
      <c r="OJW51" s="23"/>
      <c r="OJX51" s="23"/>
      <c r="OJY51" s="23"/>
      <c r="OJZ51" s="23"/>
      <c r="OKA51" s="23"/>
      <c r="OKB51" s="23"/>
      <c r="OKC51" s="23"/>
      <c r="OKD51" s="23"/>
      <c r="OKE51" s="23"/>
      <c r="OKF51" s="23"/>
      <c r="OKG51" s="23"/>
      <c r="OKH51" s="23"/>
      <c r="OKI51" s="23"/>
      <c r="OKJ51" s="23"/>
      <c r="OKK51" s="23"/>
      <c r="OKL51" s="23"/>
      <c r="OKM51" s="23"/>
      <c r="OKN51" s="23"/>
      <c r="OKO51" s="23"/>
      <c r="OKP51" s="23"/>
      <c r="OKQ51" s="23"/>
      <c r="OKR51" s="23"/>
      <c r="OKS51" s="23"/>
      <c r="OKT51" s="23"/>
      <c r="OKU51" s="23"/>
      <c r="OKV51" s="23"/>
      <c r="OKW51" s="23"/>
      <c r="OKX51" s="23"/>
      <c r="OKY51" s="23"/>
      <c r="OKZ51" s="23"/>
      <c r="OLA51" s="23"/>
      <c r="OLB51" s="23"/>
      <c r="OLC51" s="23"/>
      <c r="OLD51" s="23"/>
      <c r="OLE51" s="23"/>
      <c r="OLF51" s="23"/>
      <c r="OLG51" s="23"/>
      <c r="OLH51" s="23"/>
      <c r="OLI51" s="23"/>
      <c r="OLJ51" s="23"/>
      <c r="OLK51" s="23"/>
      <c r="OLL51" s="23"/>
      <c r="OLM51" s="23"/>
      <c r="OLN51" s="23"/>
      <c r="OLO51" s="23"/>
      <c r="OLP51" s="23"/>
      <c r="OLQ51" s="23"/>
      <c r="OLR51" s="23"/>
      <c r="OLS51" s="23"/>
      <c r="OLT51" s="23"/>
      <c r="OLU51" s="23"/>
      <c r="OLV51" s="23"/>
      <c r="OLW51" s="23"/>
      <c r="OLX51" s="23"/>
      <c r="OLY51" s="23"/>
      <c r="OLZ51" s="23"/>
      <c r="OMA51" s="23"/>
      <c r="OMB51" s="23"/>
      <c r="OMC51" s="23"/>
      <c r="OMD51" s="23"/>
      <c r="OME51" s="23"/>
      <c r="OMF51" s="23"/>
      <c r="OMG51" s="23"/>
      <c r="OMH51" s="23"/>
      <c r="OMI51" s="23"/>
      <c r="OMJ51" s="23"/>
      <c r="OMK51" s="23"/>
      <c r="OML51" s="23"/>
      <c r="OMM51" s="23"/>
      <c r="OMN51" s="23"/>
      <c r="OMO51" s="23"/>
      <c r="OMP51" s="23"/>
      <c r="OMQ51" s="23"/>
      <c r="OMR51" s="23"/>
      <c r="OMS51" s="23"/>
      <c r="OMT51" s="23"/>
      <c r="OMU51" s="23"/>
      <c r="OMV51" s="23"/>
      <c r="OMW51" s="23"/>
      <c r="OMX51" s="23"/>
      <c r="OMY51" s="23"/>
      <c r="OMZ51" s="23"/>
      <c r="ONA51" s="23"/>
      <c r="ONB51" s="23"/>
      <c r="ONC51" s="23"/>
      <c r="OND51" s="23"/>
      <c r="ONE51" s="23"/>
      <c r="ONF51" s="23"/>
      <c r="ONG51" s="23"/>
      <c r="ONH51" s="23"/>
      <c r="ONI51" s="23"/>
      <c r="ONJ51" s="23"/>
      <c r="ONK51" s="23"/>
      <c r="ONL51" s="23"/>
      <c r="ONM51" s="23"/>
      <c r="ONN51" s="23"/>
      <c r="ONO51" s="23"/>
      <c r="ONP51" s="23"/>
      <c r="ONQ51" s="23"/>
      <c r="ONR51" s="23"/>
      <c r="ONS51" s="23"/>
      <c r="ONT51" s="23"/>
      <c r="ONU51" s="23"/>
      <c r="ONV51" s="23"/>
      <c r="ONW51" s="23"/>
      <c r="ONX51" s="23"/>
      <c r="ONY51" s="23"/>
      <c r="ONZ51" s="23"/>
      <c r="OOA51" s="23"/>
      <c r="OOB51" s="23"/>
      <c r="OOC51" s="23"/>
      <c r="OOD51" s="23"/>
      <c r="OOE51" s="23"/>
      <c r="OOF51" s="23"/>
      <c r="OOG51" s="23"/>
      <c r="OOH51" s="23"/>
      <c r="OOI51" s="23"/>
      <c r="OOJ51" s="23"/>
      <c r="OOK51" s="23"/>
      <c r="OOL51" s="23"/>
      <c r="OOM51" s="23"/>
      <c r="OON51" s="23"/>
      <c r="OOO51" s="23"/>
      <c r="OOP51" s="23"/>
      <c r="OOQ51" s="23"/>
      <c r="OOR51" s="23"/>
      <c r="OOS51" s="23"/>
      <c r="OOT51" s="23"/>
      <c r="OOU51" s="23"/>
      <c r="OOV51" s="23"/>
      <c r="OOW51" s="23"/>
      <c r="OOX51" s="23"/>
      <c r="OOY51" s="23"/>
      <c r="OOZ51" s="23"/>
      <c r="OPA51" s="23"/>
      <c r="OPB51" s="23"/>
      <c r="OPC51" s="23"/>
      <c r="OPD51" s="23"/>
      <c r="OPE51" s="23"/>
      <c r="OPF51" s="23"/>
      <c r="OPG51" s="23"/>
      <c r="OPH51" s="23"/>
      <c r="OPI51" s="23"/>
      <c r="OPJ51" s="23"/>
      <c r="OPK51" s="23"/>
      <c r="OPL51" s="23"/>
      <c r="OPM51" s="23"/>
      <c r="OPN51" s="23"/>
      <c r="OPO51" s="23"/>
      <c r="OPP51" s="23"/>
      <c r="OPQ51" s="23"/>
      <c r="OPR51" s="23"/>
      <c r="OPS51" s="23"/>
      <c r="OPT51" s="23"/>
      <c r="OPU51" s="23"/>
      <c r="OPV51" s="23"/>
      <c r="OPW51" s="23"/>
      <c r="OPX51" s="23"/>
      <c r="OPY51" s="23"/>
      <c r="OPZ51" s="23"/>
      <c r="OQA51" s="23"/>
      <c r="OQB51" s="23"/>
      <c r="OQC51" s="23"/>
      <c r="OQD51" s="23"/>
      <c r="OQE51" s="23"/>
      <c r="OQF51" s="23"/>
      <c r="OQG51" s="23"/>
      <c r="OQH51" s="23"/>
      <c r="OQI51" s="23"/>
      <c r="OQJ51" s="23"/>
      <c r="OQK51" s="23"/>
      <c r="OQL51" s="23"/>
      <c r="OQM51" s="23"/>
      <c r="OQN51" s="23"/>
      <c r="OQO51" s="23"/>
      <c r="OQP51" s="23"/>
      <c r="OQQ51" s="23"/>
      <c r="OQR51" s="23"/>
      <c r="OQS51" s="23"/>
      <c r="OQT51" s="23"/>
      <c r="OQU51" s="23"/>
      <c r="OQV51" s="23"/>
      <c r="OQW51" s="23"/>
      <c r="OQX51" s="23"/>
      <c r="OQY51" s="23"/>
      <c r="OQZ51" s="23"/>
      <c r="ORA51" s="23"/>
      <c r="ORB51" s="23"/>
      <c r="ORC51" s="23"/>
      <c r="ORD51" s="23"/>
      <c r="ORE51" s="23"/>
      <c r="ORF51" s="23"/>
      <c r="ORG51" s="23"/>
      <c r="ORH51" s="23"/>
      <c r="ORI51" s="23"/>
      <c r="ORJ51" s="23"/>
      <c r="ORK51" s="23"/>
      <c r="ORL51" s="23"/>
      <c r="ORM51" s="23"/>
      <c r="ORN51" s="23"/>
      <c r="ORO51" s="23"/>
      <c r="ORP51" s="23"/>
      <c r="ORQ51" s="23"/>
      <c r="ORR51" s="23"/>
      <c r="ORS51" s="23"/>
      <c r="ORT51" s="23"/>
      <c r="ORU51" s="23"/>
      <c r="ORV51" s="23"/>
      <c r="ORW51" s="23"/>
      <c r="ORX51" s="23"/>
      <c r="ORY51" s="23"/>
      <c r="ORZ51" s="23"/>
      <c r="OSA51" s="23"/>
      <c r="OSB51" s="23"/>
      <c r="OSC51" s="23"/>
      <c r="OSD51" s="23"/>
      <c r="OSE51" s="23"/>
      <c r="OSF51" s="23"/>
      <c r="OSG51" s="23"/>
      <c r="OSH51" s="23"/>
      <c r="OSI51" s="23"/>
      <c r="OSJ51" s="23"/>
      <c r="OSK51" s="23"/>
      <c r="OSL51" s="23"/>
      <c r="OSM51" s="23"/>
      <c r="OSN51" s="23"/>
      <c r="OSO51" s="23"/>
      <c r="OSP51" s="23"/>
      <c r="OSQ51" s="23"/>
      <c r="OSR51" s="23"/>
      <c r="OSS51" s="23"/>
      <c r="OST51" s="23"/>
      <c r="OSU51" s="23"/>
      <c r="OSV51" s="23"/>
      <c r="OSW51" s="23"/>
      <c r="OSX51" s="23"/>
      <c r="OSY51" s="23"/>
      <c r="OSZ51" s="23"/>
      <c r="OTA51" s="23"/>
      <c r="OTB51" s="23"/>
      <c r="OTC51" s="23"/>
      <c r="OTD51" s="23"/>
      <c r="OTE51" s="23"/>
      <c r="OTF51" s="23"/>
      <c r="OTG51" s="23"/>
      <c r="OTH51" s="23"/>
      <c r="OTI51" s="23"/>
      <c r="OTJ51" s="23"/>
      <c r="OTK51" s="23"/>
      <c r="OTL51" s="23"/>
      <c r="OTM51" s="23"/>
      <c r="OTN51" s="23"/>
      <c r="OTO51" s="23"/>
      <c r="OTP51" s="23"/>
      <c r="OTQ51" s="23"/>
      <c r="OTR51" s="23"/>
      <c r="OTS51" s="23"/>
      <c r="OTT51" s="23"/>
      <c r="OTU51" s="23"/>
      <c r="OTV51" s="23"/>
      <c r="OTW51" s="23"/>
      <c r="OTX51" s="23"/>
      <c r="OTY51" s="23"/>
      <c r="OTZ51" s="23"/>
      <c r="OUA51" s="23"/>
      <c r="OUB51" s="23"/>
      <c r="OUC51" s="23"/>
      <c r="OUD51" s="23"/>
      <c r="OUE51" s="23"/>
      <c r="OUF51" s="23"/>
      <c r="OUG51" s="23"/>
      <c r="OUH51" s="23"/>
      <c r="OUI51" s="23"/>
      <c r="OUJ51" s="23"/>
      <c r="OUK51" s="23"/>
      <c r="OUL51" s="23"/>
      <c r="OUM51" s="23"/>
      <c r="OUN51" s="23"/>
      <c r="OUO51" s="23"/>
      <c r="OUP51" s="23"/>
      <c r="OUQ51" s="23"/>
      <c r="OUR51" s="23"/>
      <c r="OUS51" s="23"/>
      <c r="OUT51" s="23"/>
      <c r="OUU51" s="23"/>
      <c r="OUV51" s="23"/>
      <c r="OUW51" s="23"/>
      <c r="OUX51" s="23"/>
      <c r="OUY51" s="23"/>
      <c r="OUZ51" s="23"/>
      <c r="OVA51" s="23"/>
      <c r="OVB51" s="23"/>
      <c r="OVC51" s="23"/>
      <c r="OVD51" s="23"/>
      <c r="OVE51" s="23"/>
      <c r="OVF51" s="23"/>
      <c r="OVG51" s="23"/>
      <c r="OVH51" s="23"/>
      <c r="OVI51" s="23"/>
      <c r="OVJ51" s="23"/>
      <c r="OVK51" s="23"/>
      <c r="OVL51" s="23"/>
      <c r="OVM51" s="23"/>
      <c r="OVN51" s="23"/>
      <c r="OVO51" s="23"/>
      <c r="OVP51" s="23"/>
      <c r="OVQ51" s="23"/>
      <c r="OVR51" s="23"/>
      <c r="OVS51" s="23"/>
      <c r="OVT51" s="23"/>
      <c r="OVU51" s="23"/>
      <c r="OVV51" s="23"/>
      <c r="OVW51" s="23"/>
      <c r="OVX51" s="23"/>
      <c r="OVY51" s="23"/>
      <c r="OVZ51" s="23"/>
      <c r="OWA51" s="23"/>
      <c r="OWB51" s="23"/>
      <c r="OWC51" s="23"/>
      <c r="OWD51" s="23"/>
      <c r="OWE51" s="23"/>
      <c r="OWF51" s="23"/>
      <c r="OWG51" s="23"/>
      <c r="OWH51" s="23"/>
      <c r="OWI51" s="23"/>
      <c r="OWJ51" s="23"/>
      <c r="OWK51" s="23"/>
      <c r="OWL51" s="23"/>
      <c r="OWM51" s="23"/>
      <c r="OWN51" s="23"/>
      <c r="OWO51" s="23"/>
      <c r="OWP51" s="23"/>
      <c r="OWQ51" s="23"/>
      <c r="OWR51" s="23"/>
      <c r="OWS51" s="23"/>
      <c r="OWT51" s="23"/>
      <c r="OWU51" s="23"/>
      <c r="OWV51" s="23"/>
      <c r="OWW51" s="23"/>
      <c r="OWX51" s="23"/>
      <c r="OWY51" s="23"/>
      <c r="OWZ51" s="23"/>
      <c r="OXA51" s="23"/>
      <c r="OXB51" s="23"/>
      <c r="OXC51" s="23"/>
      <c r="OXD51" s="23"/>
      <c r="OXE51" s="23"/>
      <c r="OXF51" s="23"/>
      <c r="OXG51" s="23"/>
      <c r="OXH51" s="23"/>
      <c r="OXI51" s="23"/>
      <c r="OXJ51" s="23"/>
      <c r="OXK51" s="23"/>
      <c r="OXL51" s="23"/>
      <c r="OXM51" s="23"/>
      <c r="OXN51" s="23"/>
      <c r="OXO51" s="23"/>
      <c r="OXP51" s="23"/>
      <c r="OXQ51" s="23"/>
      <c r="OXR51" s="23"/>
      <c r="OXS51" s="23"/>
      <c r="OXT51" s="23"/>
      <c r="OXU51" s="23"/>
      <c r="OXV51" s="23"/>
      <c r="OXW51" s="23"/>
      <c r="OXX51" s="23"/>
      <c r="OXY51" s="23"/>
      <c r="OXZ51" s="23"/>
      <c r="OYA51" s="23"/>
      <c r="OYB51" s="23"/>
      <c r="OYC51" s="23"/>
      <c r="OYD51" s="23"/>
      <c r="OYE51" s="23"/>
      <c r="OYF51" s="23"/>
      <c r="OYG51" s="23"/>
      <c r="OYH51" s="23"/>
      <c r="OYI51" s="23"/>
      <c r="OYJ51" s="23"/>
      <c r="OYK51" s="23"/>
      <c r="OYL51" s="23"/>
      <c r="OYM51" s="23"/>
      <c r="OYN51" s="23"/>
      <c r="OYO51" s="23"/>
      <c r="OYP51" s="23"/>
      <c r="OYQ51" s="23"/>
      <c r="OYR51" s="23"/>
      <c r="OYS51" s="23"/>
      <c r="OYT51" s="23"/>
      <c r="OYU51" s="23"/>
      <c r="OYV51" s="23"/>
      <c r="OYW51" s="23"/>
      <c r="OYX51" s="23"/>
      <c r="OYY51" s="23"/>
      <c r="OYZ51" s="23"/>
      <c r="OZA51" s="23"/>
      <c r="OZB51" s="23"/>
      <c r="OZC51" s="23"/>
      <c r="OZD51" s="23"/>
      <c r="OZE51" s="23"/>
      <c r="OZF51" s="23"/>
      <c r="OZG51" s="23"/>
      <c r="OZH51" s="23"/>
      <c r="OZI51" s="23"/>
      <c r="OZJ51" s="23"/>
      <c r="OZK51" s="23"/>
      <c r="OZL51" s="23"/>
      <c r="OZM51" s="23"/>
      <c r="OZN51" s="23"/>
      <c r="OZO51" s="23"/>
      <c r="OZP51" s="23"/>
      <c r="OZQ51" s="23"/>
      <c r="OZR51" s="23"/>
      <c r="OZS51" s="23"/>
      <c r="OZT51" s="23"/>
      <c r="OZU51" s="23"/>
      <c r="OZV51" s="23"/>
      <c r="OZW51" s="23"/>
      <c r="OZX51" s="23"/>
      <c r="OZY51" s="23"/>
      <c r="OZZ51" s="23"/>
      <c r="PAA51" s="23"/>
      <c r="PAB51" s="23"/>
      <c r="PAC51" s="23"/>
      <c r="PAD51" s="23"/>
      <c r="PAE51" s="23"/>
      <c r="PAF51" s="23"/>
      <c r="PAG51" s="23"/>
      <c r="PAH51" s="23"/>
      <c r="PAI51" s="23"/>
      <c r="PAJ51" s="23"/>
      <c r="PAK51" s="23"/>
      <c r="PAL51" s="23"/>
      <c r="PAM51" s="23"/>
      <c r="PAN51" s="23"/>
      <c r="PAO51" s="23"/>
      <c r="PAP51" s="23"/>
      <c r="PAQ51" s="23"/>
      <c r="PAR51" s="23"/>
      <c r="PAS51" s="23"/>
      <c r="PAT51" s="23"/>
      <c r="PAU51" s="23"/>
      <c r="PAV51" s="23"/>
      <c r="PAW51" s="23"/>
      <c r="PAX51" s="23"/>
      <c r="PAY51" s="23"/>
      <c r="PAZ51" s="23"/>
      <c r="PBA51" s="23"/>
      <c r="PBB51" s="23"/>
      <c r="PBC51" s="23"/>
      <c r="PBD51" s="23"/>
      <c r="PBE51" s="23"/>
      <c r="PBF51" s="23"/>
      <c r="PBG51" s="23"/>
      <c r="PBH51" s="23"/>
      <c r="PBI51" s="23"/>
      <c r="PBJ51" s="23"/>
      <c r="PBK51" s="23"/>
      <c r="PBL51" s="23"/>
      <c r="PBM51" s="23"/>
      <c r="PBN51" s="23"/>
      <c r="PBO51" s="23"/>
      <c r="PBP51" s="23"/>
      <c r="PBQ51" s="23"/>
      <c r="PBR51" s="23"/>
      <c r="PBS51" s="23"/>
      <c r="PBT51" s="23"/>
      <c r="PBU51" s="23"/>
      <c r="PBV51" s="23"/>
      <c r="PBW51" s="23"/>
      <c r="PBX51" s="23"/>
      <c r="PBY51" s="23"/>
      <c r="PBZ51" s="23"/>
      <c r="PCA51" s="23"/>
      <c r="PCB51" s="23"/>
      <c r="PCC51" s="23"/>
      <c r="PCD51" s="23"/>
      <c r="PCE51" s="23"/>
      <c r="PCF51" s="23"/>
      <c r="PCG51" s="23"/>
      <c r="PCH51" s="23"/>
      <c r="PCI51" s="23"/>
      <c r="PCJ51" s="23"/>
      <c r="PCK51" s="23"/>
      <c r="PCL51" s="23"/>
      <c r="PCM51" s="23"/>
      <c r="PCN51" s="23"/>
      <c r="PCO51" s="23"/>
      <c r="PCP51" s="23"/>
      <c r="PCQ51" s="23"/>
      <c r="PCR51" s="23"/>
      <c r="PCS51" s="23"/>
      <c r="PCT51" s="23"/>
      <c r="PCU51" s="23"/>
      <c r="PCV51" s="23"/>
      <c r="PCW51" s="23"/>
      <c r="PCX51" s="23"/>
      <c r="PCY51" s="23"/>
      <c r="PCZ51" s="23"/>
      <c r="PDA51" s="23"/>
      <c r="PDB51" s="23"/>
      <c r="PDC51" s="23"/>
      <c r="PDD51" s="23"/>
      <c r="PDE51" s="23"/>
      <c r="PDF51" s="23"/>
      <c r="PDG51" s="23"/>
      <c r="PDH51" s="23"/>
      <c r="PDI51" s="23"/>
      <c r="PDJ51" s="23"/>
      <c r="PDK51" s="23"/>
      <c r="PDL51" s="23"/>
      <c r="PDM51" s="23"/>
      <c r="PDN51" s="23"/>
      <c r="PDO51" s="23"/>
      <c r="PDP51" s="23"/>
      <c r="PDQ51" s="23"/>
      <c r="PDR51" s="23"/>
      <c r="PDS51" s="23"/>
      <c r="PDT51" s="23"/>
      <c r="PDU51" s="23"/>
      <c r="PDV51" s="23"/>
      <c r="PDW51" s="23"/>
      <c r="PDX51" s="23"/>
      <c r="PDY51" s="23"/>
      <c r="PDZ51" s="23"/>
      <c r="PEA51" s="23"/>
      <c r="PEB51" s="23"/>
      <c r="PEC51" s="23"/>
      <c r="PED51" s="23"/>
      <c r="PEE51" s="23"/>
      <c r="PEF51" s="23"/>
      <c r="PEG51" s="23"/>
      <c r="PEH51" s="23"/>
      <c r="PEI51" s="23"/>
      <c r="PEJ51" s="23"/>
      <c r="PEK51" s="23"/>
      <c r="PEL51" s="23"/>
      <c r="PEM51" s="23"/>
      <c r="PEN51" s="23"/>
      <c r="PEO51" s="23"/>
      <c r="PEP51" s="23"/>
      <c r="PEQ51" s="23"/>
      <c r="PER51" s="23"/>
      <c r="PES51" s="23"/>
      <c r="PET51" s="23"/>
      <c r="PEU51" s="23"/>
      <c r="PEV51" s="23"/>
      <c r="PEW51" s="23"/>
      <c r="PEX51" s="23"/>
      <c r="PEY51" s="23"/>
      <c r="PEZ51" s="23"/>
      <c r="PFA51" s="23"/>
      <c r="PFB51" s="23"/>
      <c r="PFC51" s="23"/>
      <c r="PFD51" s="23"/>
      <c r="PFE51" s="23"/>
      <c r="PFF51" s="23"/>
      <c r="PFG51" s="23"/>
      <c r="PFH51" s="23"/>
      <c r="PFI51" s="23"/>
      <c r="PFJ51" s="23"/>
      <c r="PFK51" s="23"/>
      <c r="PFL51" s="23"/>
      <c r="PFM51" s="23"/>
      <c r="PFN51" s="23"/>
      <c r="PFO51" s="23"/>
      <c r="PFP51" s="23"/>
      <c r="PFQ51" s="23"/>
      <c r="PFR51" s="23"/>
      <c r="PFS51" s="23"/>
      <c r="PFT51" s="23"/>
      <c r="PFU51" s="23"/>
      <c r="PFV51" s="23"/>
      <c r="PFW51" s="23"/>
      <c r="PFX51" s="23"/>
      <c r="PFY51" s="23"/>
      <c r="PFZ51" s="23"/>
      <c r="PGA51" s="23"/>
      <c r="PGB51" s="23"/>
      <c r="PGC51" s="23"/>
      <c r="PGD51" s="23"/>
      <c r="PGE51" s="23"/>
      <c r="PGF51" s="23"/>
      <c r="PGG51" s="23"/>
      <c r="PGH51" s="23"/>
      <c r="PGI51" s="23"/>
      <c r="PGJ51" s="23"/>
      <c r="PGK51" s="23"/>
      <c r="PGL51" s="23"/>
      <c r="PGM51" s="23"/>
      <c r="PGN51" s="23"/>
      <c r="PGO51" s="23"/>
      <c r="PGP51" s="23"/>
      <c r="PGQ51" s="23"/>
      <c r="PGR51" s="23"/>
      <c r="PGS51" s="23"/>
      <c r="PGT51" s="23"/>
      <c r="PGU51" s="23"/>
      <c r="PGV51" s="23"/>
      <c r="PGW51" s="23"/>
      <c r="PGX51" s="23"/>
      <c r="PGY51" s="23"/>
      <c r="PGZ51" s="23"/>
      <c r="PHA51" s="23"/>
      <c r="PHB51" s="23"/>
      <c r="PHC51" s="23"/>
      <c r="PHD51" s="23"/>
      <c r="PHE51" s="23"/>
      <c r="PHF51" s="23"/>
      <c r="PHG51" s="23"/>
      <c r="PHH51" s="23"/>
      <c r="PHI51" s="23"/>
      <c r="PHJ51" s="23"/>
      <c r="PHK51" s="23"/>
      <c r="PHL51" s="23"/>
      <c r="PHM51" s="23"/>
      <c r="PHN51" s="23"/>
      <c r="PHO51" s="23"/>
      <c r="PHP51" s="23"/>
      <c r="PHQ51" s="23"/>
      <c r="PHR51" s="23"/>
      <c r="PHS51" s="23"/>
      <c r="PHT51" s="23"/>
      <c r="PHU51" s="23"/>
      <c r="PHV51" s="23"/>
      <c r="PHW51" s="23"/>
      <c r="PHX51" s="23"/>
      <c r="PHY51" s="23"/>
      <c r="PHZ51" s="23"/>
      <c r="PIA51" s="23"/>
      <c r="PIB51" s="23"/>
      <c r="PIC51" s="23"/>
      <c r="PID51" s="23"/>
      <c r="PIE51" s="23"/>
      <c r="PIF51" s="23"/>
      <c r="PIG51" s="23"/>
      <c r="PIH51" s="23"/>
      <c r="PII51" s="23"/>
      <c r="PIJ51" s="23"/>
      <c r="PIK51" s="23"/>
      <c r="PIL51" s="23"/>
      <c r="PIM51" s="23"/>
      <c r="PIN51" s="23"/>
      <c r="PIO51" s="23"/>
      <c r="PIP51" s="23"/>
      <c r="PIQ51" s="23"/>
      <c r="PIR51" s="23"/>
      <c r="PIS51" s="23"/>
      <c r="PIT51" s="23"/>
      <c r="PIU51" s="23"/>
      <c r="PIV51" s="23"/>
      <c r="PIW51" s="23"/>
      <c r="PIX51" s="23"/>
      <c r="PIY51" s="23"/>
      <c r="PIZ51" s="23"/>
      <c r="PJA51" s="23"/>
      <c r="PJB51" s="23"/>
      <c r="PJC51" s="23"/>
      <c r="PJD51" s="23"/>
      <c r="PJE51" s="23"/>
      <c r="PJF51" s="23"/>
      <c r="PJG51" s="23"/>
      <c r="PJH51" s="23"/>
      <c r="PJI51" s="23"/>
      <c r="PJJ51" s="23"/>
      <c r="PJK51" s="23"/>
      <c r="PJL51" s="23"/>
      <c r="PJM51" s="23"/>
      <c r="PJN51" s="23"/>
      <c r="PJO51" s="23"/>
      <c r="PJP51" s="23"/>
      <c r="PJQ51" s="23"/>
      <c r="PJR51" s="23"/>
      <c r="PJS51" s="23"/>
      <c r="PJT51" s="23"/>
      <c r="PJU51" s="23"/>
      <c r="PJV51" s="23"/>
      <c r="PJW51" s="23"/>
      <c r="PJX51" s="23"/>
      <c r="PJY51" s="23"/>
      <c r="PJZ51" s="23"/>
      <c r="PKA51" s="23"/>
      <c r="PKB51" s="23"/>
      <c r="PKC51" s="23"/>
      <c r="PKD51" s="23"/>
      <c r="PKE51" s="23"/>
      <c r="PKF51" s="23"/>
      <c r="PKG51" s="23"/>
      <c r="PKH51" s="23"/>
      <c r="PKI51" s="23"/>
      <c r="PKJ51" s="23"/>
      <c r="PKK51" s="23"/>
      <c r="PKL51" s="23"/>
      <c r="PKM51" s="23"/>
      <c r="PKN51" s="23"/>
      <c r="PKO51" s="23"/>
      <c r="PKP51" s="23"/>
      <c r="PKQ51" s="23"/>
      <c r="PKR51" s="23"/>
      <c r="PKS51" s="23"/>
      <c r="PKT51" s="23"/>
      <c r="PKU51" s="23"/>
      <c r="PKV51" s="23"/>
      <c r="PKW51" s="23"/>
      <c r="PKX51" s="23"/>
      <c r="PKY51" s="23"/>
      <c r="PKZ51" s="23"/>
      <c r="PLA51" s="23"/>
      <c r="PLB51" s="23"/>
      <c r="PLC51" s="23"/>
      <c r="PLD51" s="23"/>
      <c r="PLE51" s="23"/>
      <c r="PLF51" s="23"/>
      <c r="PLG51" s="23"/>
      <c r="PLH51" s="23"/>
      <c r="PLI51" s="23"/>
      <c r="PLJ51" s="23"/>
      <c r="PLK51" s="23"/>
      <c r="PLL51" s="23"/>
      <c r="PLM51" s="23"/>
      <c r="PLN51" s="23"/>
      <c r="PLO51" s="23"/>
      <c r="PLP51" s="23"/>
      <c r="PLQ51" s="23"/>
      <c r="PLR51" s="23"/>
      <c r="PLS51" s="23"/>
      <c r="PLT51" s="23"/>
      <c r="PLU51" s="23"/>
      <c r="PLV51" s="23"/>
      <c r="PLW51" s="23"/>
      <c r="PLX51" s="23"/>
      <c r="PLY51" s="23"/>
      <c r="PLZ51" s="23"/>
      <c r="PMA51" s="23"/>
      <c r="PMB51" s="23"/>
      <c r="PMC51" s="23"/>
      <c r="PMD51" s="23"/>
      <c r="PME51" s="23"/>
      <c r="PMF51" s="23"/>
      <c r="PMG51" s="23"/>
      <c r="PMH51" s="23"/>
      <c r="PMI51" s="23"/>
      <c r="PMJ51" s="23"/>
      <c r="PMK51" s="23"/>
      <c r="PML51" s="23"/>
      <c r="PMM51" s="23"/>
      <c r="PMN51" s="23"/>
      <c r="PMO51" s="23"/>
      <c r="PMP51" s="23"/>
      <c r="PMQ51" s="23"/>
      <c r="PMR51" s="23"/>
      <c r="PMS51" s="23"/>
      <c r="PMT51" s="23"/>
      <c r="PMU51" s="23"/>
      <c r="PMV51" s="23"/>
      <c r="PMW51" s="23"/>
      <c r="PMX51" s="23"/>
      <c r="PMY51" s="23"/>
      <c r="PMZ51" s="23"/>
      <c r="PNA51" s="23"/>
      <c r="PNB51" s="23"/>
      <c r="PNC51" s="23"/>
      <c r="PND51" s="23"/>
      <c r="PNE51" s="23"/>
      <c r="PNF51" s="23"/>
      <c r="PNG51" s="23"/>
      <c r="PNH51" s="23"/>
      <c r="PNI51" s="23"/>
      <c r="PNJ51" s="23"/>
      <c r="PNK51" s="23"/>
      <c r="PNL51" s="23"/>
      <c r="PNM51" s="23"/>
      <c r="PNN51" s="23"/>
      <c r="PNO51" s="23"/>
      <c r="PNP51" s="23"/>
      <c r="PNQ51" s="23"/>
      <c r="PNR51" s="23"/>
      <c r="PNS51" s="23"/>
      <c r="PNT51" s="23"/>
      <c r="PNU51" s="23"/>
      <c r="PNV51" s="23"/>
      <c r="PNW51" s="23"/>
      <c r="PNX51" s="23"/>
      <c r="PNY51" s="23"/>
      <c r="PNZ51" s="23"/>
      <c r="POA51" s="23"/>
      <c r="POB51" s="23"/>
      <c r="POC51" s="23"/>
      <c r="POD51" s="23"/>
      <c r="POE51" s="23"/>
      <c r="POF51" s="23"/>
      <c r="POG51" s="23"/>
      <c r="POH51" s="23"/>
      <c r="POI51" s="23"/>
      <c r="POJ51" s="23"/>
      <c r="POK51" s="23"/>
      <c r="POL51" s="23"/>
      <c r="POM51" s="23"/>
      <c r="PON51" s="23"/>
      <c r="POO51" s="23"/>
      <c r="POP51" s="23"/>
      <c r="POQ51" s="23"/>
      <c r="POR51" s="23"/>
      <c r="POS51" s="23"/>
      <c r="POT51" s="23"/>
      <c r="POU51" s="23"/>
      <c r="POV51" s="23"/>
      <c r="POW51" s="23"/>
      <c r="POX51" s="23"/>
      <c r="POY51" s="23"/>
      <c r="POZ51" s="23"/>
      <c r="PPA51" s="23"/>
      <c r="PPB51" s="23"/>
      <c r="PPC51" s="23"/>
      <c r="PPD51" s="23"/>
      <c r="PPE51" s="23"/>
      <c r="PPF51" s="23"/>
      <c r="PPG51" s="23"/>
      <c r="PPH51" s="23"/>
      <c r="PPI51" s="23"/>
      <c r="PPJ51" s="23"/>
      <c r="PPK51" s="23"/>
      <c r="PPL51" s="23"/>
      <c r="PPM51" s="23"/>
      <c r="PPN51" s="23"/>
      <c r="PPO51" s="23"/>
      <c r="PPP51" s="23"/>
      <c r="PPQ51" s="23"/>
      <c r="PPR51" s="23"/>
      <c r="PPS51" s="23"/>
      <c r="PPT51" s="23"/>
      <c r="PPU51" s="23"/>
      <c r="PPV51" s="23"/>
      <c r="PPW51" s="23"/>
      <c r="PPX51" s="23"/>
      <c r="PPY51" s="23"/>
      <c r="PPZ51" s="23"/>
      <c r="PQA51" s="23"/>
      <c r="PQB51" s="23"/>
      <c r="PQC51" s="23"/>
      <c r="PQD51" s="23"/>
      <c r="PQE51" s="23"/>
      <c r="PQF51" s="23"/>
      <c r="PQG51" s="23"/>
      <c r="PQH51" s="23"/>
      <c r="PQI51" s="23"/>
      <c r="PQJ51" s="23"/>
      <c r="PQK51" s="23"/>
      <c r="PQL51" s="23"/>
      <c r="PQM51" s="23"/>
      <c r="PQN51" s="23"/>
      <c r="PQO51" s="23"/>
      <c r="PQP51" s="23"/>
      <c r="PQQ51" s="23"/>
      <c r="PQR51" s="23"/>
      <c r="PQS51" s="23"/>
      <c r="PQT51" s="23"/>
      <c r="PQU51" s="23"/>
      <c r="PQV51" s="23"/>
      <c r="PQW51" s="23"/>
      <c r="PQX51" s="23"/>
      <c r="PQY51" s="23"/>
      <c r="PQZ51" s="23"/>
      <c r="PRA51" s="23"/>
      <c r="PRB51" s="23"/>
      <c r="PRC51" s="23"/>
      <c r="PRD51" s="23"/>
      <c r="PRE51" s="23"/>
      <c r="PRF51" s="23"/>
      <c r="PRG51" s="23"/>
      <c r="PRH51" s="23"/>
      <c r="PRI51" s="23"/>
      <c r="PRJ51" s="23"/>
      <c r="PRK51" s="23"/>
      <c r="PRL51" s="23"/>
      <c r="PRM51" s="23"/>
      <c r="PRN51" s="23"/>
      <c r="PRO51" s="23"/>
      <c r="PRP51" s="23"/>
      <c r="PRQ51" s="23"/>
      <c r="PRR51" s="23"/>
      <c r="PRS51" s="23"/>
      <c r="PRT51" s="23"/>
      <c r="PRU51" s="23"/>
      <c r="PRV51" s="23"/>
      <c r="PRW51" s="23"/>
      <c r="PRX51" s="23"/>
      <c r="PRY51" s="23"/>
      <c r="PRZ51" s="23"/>
      <c r="PSA51" s="23"/>
      <c r="PSB51" s="23"/>
      <c r="PSC51" s="23"/>
      <c r="PSD51" s="23"/>
      <c r="PSE51" s="23"/>
      <c r="PSF51" s="23"/>
      <c r="PSG51" s="23"/>
      <c r="PSH51" s="23"/>
      <c r="PSI51" s="23"/>
      <c r="PSJ51" s="23"/>
      <c r="PSK51" s="23"/>
      <c r="PSL51" s="23"/>
      <c r="PSM51" s="23"/>
      <c r="PSN51" s="23"/>
      <c r="PSO51" s="23"/>
      <c r="PSP51" s="23"/>
      <c r="PSQ51" s="23"/>
      <c r="PSR51" s="23"/>
      <c r="PSS51" s="23"/>
      <c r="PST51" s="23"/>
      <c r="PSU51" s="23"/>
      <c r="PSV51" s="23"/>
      <c r="PSW51" s="23"/>
      <c r="PSX51" s="23"/>
      <c r="PSY51" s="23"/>
      <c r="PSZ51" s="23"/>
      <c r="PTA51" s="23"/>
      <c r="PTB51" s="23"/>
      <c r="PTC51" s="23"/>
      <c r="PTD51" s="23"/>
      <c r="PTE51" s="23"/>
      <c r="PTF51" s="23"/>
      <c r="PTG51" s="23"/>
      <c r="PTH51" s="23"/>
      <c r="PTI51" s="23"/>
      <c r="PTJ51" s="23"/>
      <c r="PTK51" s="23"/>
      <c r="PTL51" s="23"/>
      <c r="PTM51" s="23"/>
      <c r="PTN51" s="23"/>
      <c r="PTO51" s="23"/>
      <c r="PTP51" s="23"/>
      <c r="PTQ51" s="23"/>
      <c r="PTR51" s="23"/>
      <c r="PTS51" s="23"/>
      <c r="PTT51" s="23"/>
      <c r="PTU51" s="23"/>
      <c r="PTV51" s="23"/>
      <c r="PTW51" s="23"/>
      <c r="PTX51" s="23"/>
      <c r="PTY51" s="23"/>
      <c r="PTZ51" s="23"/>
      <c r="PUA51" s="23"/>
      <c r="PUB51" s="23"/>
      <c r="PUC51" s="23"/>
      <c r="PUD51" s="23"/>
      <c r="PUE51" s="23"/>
      <c r="PUF51" s="23"/>
      <c r="PUG51" s="23"/>
      <c r="PUH51" s="23"/>
      <c r="PUI51" s="23"/>
      <c r="PUJ51" s="23"/>
      <c r="PUK51" s="23"/>
      <c r="PUL51" s="23"/>
      <c r="PUM51" s="23"/>
      <c r="PUN51" s="23"/>
      <c r="PUO51" s="23"/>
      <c r="PUP51" s="23"/>
      <c r="PUQ51" s="23"/>
      <c r="PUR51" s="23"/>
      <c r="PUS51" s="23"/>
      <c r="PUT51" s="23"/>
      <c r="PUU51" s="23"/>
      <c r="PUV51" s="23"/>
      <c r="PUW51" s="23"/>
      <c r="PUX51" s="23"/>
      <c r="PUY51" s="23"/>
      <c r="PUZ51" s="23"/>
      <c r="PVA51" s="23"/>
      <c r="PVB51" s="23"/>
      <c r="PVC51" s="23"/>
      <c r="PVD51" s="23"/>
      <c r="PVE51" s="23"/>
      <c r="PVF51" s="23"/>
      <c r="PVG51" s="23"/>
      <c r="PVH51" s="23"/>
      <c r="PVI51" s="23"/>
      <c r="PVJ51" s="23"/>
      <c r="PVK51" s="23"/>
      <c r="PVL51" s="23"/>
      <c r="PVM51" s="23"/>
      <c r="PVN51" s="23"/>
      <c r="PVO51" s="23"/>
      <c r="PVP51" s="23"/>
      <c r="PVQ51" s="23"/>
      <c r="PVR51" s="23"/>
      <c r="PVS51" s="23"/>
      <c r="PVT51" s="23"/>
      <c r="PVU51" s="23"/>
      <c r="PVV51" s="23"/>
      <c r="PVW51" s="23"/>
      <c r="PVX51" s="23"/>
      <c r="PVY51" s="23"/>
      <c r="PVZ51" s="23"/>
      <c r="PWA51" s="23"/>
      <c r="PWB51" s="23"/>
      <c r="PWC51" s="23"/>
      <c r="PWD51" s="23"/>
      <c r="PWE51" s="23"/>
      <c r="PWF51" s="23"/>
      <c r="PWG51" s="23"/>
      <c r="PWH51" s="23"/>
      <c r="PWI51" s="23"/>
      <c r="PWJ51" s="23"/>
      <c r="PWK51" s="23"/>
      <c r="PWL51" s="23"/>
      <c r="PWM51" s="23"/>
      <c r="PWN51" s="23"/>
      <c r="PWO51" s="23"/>
      <c r="PWP51" s="23"/>
      <c r="PWQ51" s="23"/>
      <c r="PWR51" s="23"/>
      <c r="PWS51" s="23"/>
      <c r="PWT51" s="23"/>
      <c r="PWU51" s="23"/>
      <c r="PWV51" s="23"/>
      <c r="PWW51" s="23"/>
      <c r="PWX51" s="23"/>
      <c r="PWY51" s="23"/>
      <c r="PWZ51" s="23"/>
      <c r="PXA51" s="23"/>
      <c r="PXB51" s="23"/>
      <c r="PXC51" s="23"/>
      <c r="PXD51" s="23"/>
      <c r="PXE51" s="23"/>
      <c r="PXF51" s="23"/>
      <c r="PXG51" s="23"/>
      <c r="PXH51" s="23"/>
      <c r="PXI51" s="23"/>
      <c r="PXJ51" s="23"/>
      <c r="PXK51" s="23"/>
      <c r="PXL51" s="23"/>
      <c r="PXM51" s="23"/>
      <c r="PXN51" s="23"/>
      <c r="PXO51" s="23"/>
      <c r="PXP51" s="23"/>
      <c r="PXQ51" s="23"/>
      <c r="PXR51" s="23"/>
      <c r="PXS51" s="23"/>
      <c r="PXT51" s="23"/>
      <c r="PXU51" s="23"/>
      <c r="PXV51" s="23"/>
      <c r="PXW51" s="23"/>
      <c r="PXX51" s="23"/>
      <c r="PXY51" s="23"/>
      <c r="PXZ51" s="23"/>
      <c r="PYA51" s="23"/>
      <c r="PYB51" s="23"/>
      <c r="PYC51" s="23"/>
      <c r="PYD51" s="23"/>
      <c r="PYE51" s="23"/>
      <c r="PYF51" s="23"/>
      <c r="PYG51" s="23"/>
      <c r="PYH51" s="23"/>
      <c r="PYI51" s="23"/>
      <c r="PYJ51" s="23"/>
      <c r="PYK51" s="23"/>
      <c r="PYL51" s="23"/>
      <c r="PYM51" s="23"/>
      <c r="PYN51" s="23"/>
      <c r="PYO51" s="23"/>
      <c r="PYP51" s="23"/>
      <c r="PYQ51" s="23"/>
      <c r="PYR51" s="23"/>
      <c r="PYS51" s="23"/>
      <c r="PYT51" s="23"/>
      <c r="PYU51" s="23"/>
      <c r="PYV51" s="23"/>
      <c r="PYW51" s="23"/>
      <c r="PYX51" s="23"/>
      <c r="PYY51" s="23"/>
      <c r="PYZ51" s="23"/>
      <c r="PZA51" s="23"/>
      <c r="PZB51" s="23"/>
      <c r="PZC51" s="23"/>
      <c r="PZD51" s="23"/>
      <c r="PZE51" s="23"/>
      <c r="PZF51" s="23"/>
      <c r="PZG51" s="23"/>
      <c r="PZH51" s="23"/>
      <c r="PZI51" s="23"/>
      <c r="PZJ51" s="23"/>
      <c r="PZK51" s="23"/>
      <c r="PZL51" s="23"/>
      <c r="PZM51" s="23"/>
      <c r="PZN51" s="23"/>
      <c r="PZO51" s="23"/>
      <c r="PZP51" s="23"/>
      <c r="PZQ51" s="23"/>
      <c r="PZR51" s="23"/>
      <c r="PZS51" s="23"/>
      <c r="PZT51" s="23"/>
      <c r="PZU51" s="23"/>
      <c r="PZV51" s="23"/>
      <c r="PZW51" s="23"/>
      <c r="PZX51" s="23"/>
      <c r="PZY51" s="23"/>
      <c r="PZZ51" s="23"/>
      <c r="QAA51" s="23"/>
      <c r="QAB51" s="23"/>
      <c r="QAC51" s="23"/>
      <c r="QAD51" s="23"/>
      <c r="QAE51" s="23"/>
      <c r="QAF51" s="23"/>
      <c r="QAG51" s="23"/>
      <c r="QAH51" s="23"/>
      <c r="QAI51" s="23"/>
      <c r="QAJ51" s="23"/>
      <c r="QAK51" s="23"/>
      <c r="QAL51" s="23"/>
      <c r="QAM51" s="23"/>
      <c r="QAN51" s="23"/>
      <c r="QAO51" s="23"/>
      <c r="QAP51" s="23"/>
      <c r="QAQ51" s="23"/>
      <c r="QAR51" s="23"/>
      <c r="QAS51" s="23"/>
      <c r="QAT51" s="23"/>
      <c r="QAU51" s="23"/>
      <c r="QAV51" s="23"/>
      <c r="QAW51" s="23"/>
      <c r="QAX51" s="23"/>
      <c r="QAY51" s="23"/>
      <c r="QAZ51" s="23"/>
      <c r="QBA51" s="23"/>
      <c r="QBB51" s="23"/>
      <c r="QBC51" s="23"/>
      <c r="QBD51" s="23"/>
      <c r="QBE51" s="23"/>
      <c r="QBF51" s="23"/>
      <c r="QBG51" s="23"/>
      <c r="QBH51" s="23"/>
      <c r="QBI51" s="23"/>
      <c r="QBJ51" s="23"/>
      <c r="QBK51" s="23"/>
      <c r="QBL51" s="23"/>
      <c r="QBM51" s="23"/>
      <c r="QBN51" s="23"/>
      <c r="QBO51" s="23"/>
      <c r="QBP51" s="23"/>
      <c r="QBQ51" s="23"/>
      <c r="QBR51" s="23"/>
      <c r="QBS51" s="23"/>
      <c r="QBT51" s="23"/>
      <c r="QBU51" s="23"/>
      <c r="QBV51" s="23"/>
      <c r="QBW51" s="23"/>
      <c r="QBX51" s="23"/>
      <c r="QBY51" s="23"/>
      <c r="QBZ51" s="23"/>
      <c r="QCA51" s="23"/>
      <c r="QCB51" s="23"/>
      <c r="QCC51" s="23"/>
      <c r="QCD51" s="23"/>
      <c r="QCE51" s="23"/>
      <c r="QCF51" s="23"/>
      <c r="QCG51" s="23"/>
      <c r="QCH51" s="23"/>
      <c r="QCI51" s="23"/>
      <c r="QCJ51" s="23"/>
      <c r="QCK51" s="23"/>
      <c r="QCL51" s="23"/>
      <c r="QCM51" s="23"/>
      <c r="QCN51" s="23"/>
      <c r="QCO51" s="23"/>
      <c r="QCP51" s="23"/>
      <c r="QCQ51" s="23"/>
      <c r="QCR51" s="23"/>
      <c r="QCS51" s="23"/>
      <c r="QCT51" s="23"/>
      <c r="QCU51" s="23"/>
      <c r="QCV51" s="23"/>
      <c r="QCW51" s="23"/>
      <c r="QCX51" s="23"/>
      <c r="QCY51" s="23"/>
      <c r="QCZ51" s="23"/>
      <c r="QDA51" s="23"/>
      <c r="QDB51" s="23"/>
      <c r="QDC51" s="23"/>
      <c r="QDD51" s="23"/>
      <c r="QDE51" s="23"/>
      <c r="QDF51" s="23"/>
      <c r="QDG51" s="23"/>
      <c r="QDH51" s="23"/>
      <c r="QDI51" s="23"/>
      <c r="QDJ51" s="23"/>
      <c r="QDK51" s="23"/>
      <c r="QDL51" s="23"/>
      <c r="QDM51" s="23"/>
      <c r="QDN51" s="23"/>
      <c r="QDO51" s="23"/>
      <c r="QDP51" s="23"/>
      <c r="QDQ51" s="23"/>
      <c r="QDR51" s="23"/>
      <c r="QDS51" s="23"/>
      <c r="QDT51" s="23"/>
      <c r="QDU51" s="23"/>
      <c r="QDV51" s="23"/>
      <c r="QDW51" s="23"/>
      <c r="QDX51" s="23"/>
      <c r="QDY51" s="23"/>
      <c r="QDZ51" s="23"/>
      <c r="QEA51" s="23"/>
      <c r="QEB51" s="23"/>
      <c r="QEC51" s="23"/>
      <c r="QED51" s="23"/>
      <c r="QEE51" s="23"/>
      <c r="QEF51" s="23"/>
      <c r="QEG51" s="23"/>
      <c r="QEH51" s="23"/>
      <c r="QEI51" s="23"/>
      <c r="QEJ51" s="23"/>
      <c r="QEK51" s="23"/>
      <c r="QEL51" s="23"/>
      <c r="QEM51" s="23"/>
      <c r="QEN51" s="23"/>
      <c r="QEO51" s="23"/>
      <c r="QEP51" s="23"/>
      <c r="QEQ51" s="23"/>
      <c r="QER51" s="23"/>
      <c r="QES51" s="23"/>
      <c r="QET51" s="23"/>
      <c r="QEU51" s="23"/>
      <c r="QEV51" s="23"/>
      <c r="QEW51" s="23"/>
      <c r="QEX51" s="23"/>
      <c r="QEY51" s="23"/>
      <c r="QEZ51" s="23"/>
      <c r="QFA51" s="23"/>
      <c r="QFB51" s="23"/>
      <c r="QFC51" s="23"/>
      <c r="QFD51" s="23"/>
      <c r="QFE51" s="23"/>
      <c r="QFF51" s="23"/>
      <c r="QFG51" s="23"/>
      <c r="QFH51" s="23"/>
      <c r="QFI51" s="23"/>
      <c r="QFJ51" s="23"/>
      <c r="QFK51" s="23"/>
      <c r="QFL51" s="23"/>
      <c r="QFM51" s="23"/>
      <c r="QFN51" s="23"/>
      <c r="QFO51" s="23"/>
      <c r="QFP51" s="23"/>
      <c r="QFQ51" s="23"/>
      <c r="QFR51" s="23"/>
      <c r="QFS51" s="23"/>
      <c r="QFT51" s="23"/>
      <c r="QFU51" s="23"/>
      <c r="QFV51" s="23"/>
      <c r="QFW51" s="23"/>
      <c r="QFX51" s="23"/>
      <c r="QFY51" s="23"/>
      <c r="QFZ51" s="23"/>
      <c r="QGA51" s="23"/>
      <c r="QGB51" s="23"/>
      <c r="QGC51" s="23"/>
      <c r="QGD51" s="23"/>
      <c r="QGE51" s="23"/>
      <c r="QGF51" s="23"/>
      <c r="QGG51" s="23"/>
      <c r="QGH51" s="23"/>
      <c r="QGI51" s="23"/>
      <c r="QGJ51" s="23"/>
      <c r="QGK51" s="23"/>
      <c r="QGL51" s="23"/>
      <c r="QGM51" s="23"/>
      <c r="QGN51" s="23"/>
      <c r="QGO51" s="23"/>
      <c r="QGP51" s="23"/>
      <c r="QGQ51" s="23"/>
      <c r="QGR51" s="23"/>
      <c r="QGS51" s="23"/>
      <c r="QGT51" s="23"/>
      <c r="QGU51" s="23"/>
      <c r="QGV51" s="23"/>
      <c r="QGW51" s="23"/>
      <c r="QGX51" s="23"/>
      <c r="QGY51" s="23"/>
      <c r="QGZ51" s="23"/>
      <c r="QHA51" s="23"/>
      <c r="QHB51" s="23"/>
      <c r="QHC51" s="23"/>
      <c r="QHD51" s="23"/>
      <c r="QHE51" s="23"/>
      <c r="QHF51" s="23"/>
      <c r="QHG51" s="23"/>
      <c r="QHH51" s="23"/>
      <c r="QHI51" s="23"/>
      <c r="QHJ51" s="23"/>
      <c r="QHK51" s="23"/>
      <c r="QHL51" s="23"/>
      <c r="QHM51" s="23"/>
      <c r="QHN51" s="23"/>
      <c r="QHO51" s="23"/>
      <c r="QHP51" s="23"/>
      <c r="QHQ51" s="23"/>
      <c r="QHR51" s="23"/>
      <c r="QHS51" s="23"/>
      <c r="QHT51" s="23"/>
      <c r="QHU51" s="23"/>
      <c r="QHV51" s="23"/>
      <c r="QHW51" s="23"/>
      <c r="QHX51" s="23"/>
      <c r="QHY51" s="23"/>
      <c r="QHZ51" s="23"/>
      <c r="QIA51" s="23"/>
      <c r="QIB51" s="23"/>
      <c r="QIC51" s="23"/>
      <c r="QID51" s="23"/>
      <c r="QIE51" s="23"/>
      <c r="QIF51" s="23"/>
      <c r="QIG51" s="23"/>
      <c r="QIH51" s="23"/>
      <c r="QII51" s="23"/>
      <c r="QIJ51" s="23"/>
      <c r="QIK51" s="23"/>
      <c r="QIL51" s="23"/>
      <c r="QIM51" s="23"/>
      <c r="QIN51" s="23"/>
      <c r="QIO51" s="23"/>
      <c r="QIP51" s="23"/>
      <c r="QIQ51" s="23"/>
      <c r="QIR51" s="23"/>
      <c r="QIS51" s="23"/>
      <c r="QIT51" s="23"/>
      <c r="QIU51" s="23"/>
      <c r="QIV51" s="23"/>
      <c r="QIW51" s="23"/>
      <c r="QIX51" s="23"/>
      <c r="QIY51" s="23"/>
      <c r="QIZ51" s="23"/>
      <c r="QJA51" s="23"/>
      <c r="QJB51" s="23"/>
      <c r="QJC51" s="23"/>
      <c r="QJD51" s="23"/>
      <c r="QJE51" s="23"/>
      <c r="QJF51" s="23"/>
      <c r="QJG51" s="23"/>
      <c r="QJH51" s="23"/>
      <c r="QJI51" s="23"/>
      <c r="QJJ51" s="23"/>
      <c r="QJK51" s="23"/>
      <c r="QJL51" s="23"/>
      <c r="QJM51" s="23"/>
      <c r="QJN51" s="23"/>
      <c r="QJO51" s="23"/>
      <c r="QJP51" s="23"/>
      <c r="QJQ51" s="23"/>
      <c r="QJR51" s="23"/>
      <c r="QJS51" s="23"/>
      <c r="QJT51" s="23"/>
      <c r="QJU51" s="23"/>
      <c r="QJV51" s="23"/>
      <c r="QJW51" s="23"/>
      <c r="QJX51" s="23"/>
      <c r="QJY51" s="23"/>
      <c r="QJZ51" s="23"/>
      <c r="QKA51" s="23"/>
      <c r="QKB51" s="23"/>
      <c r="QKC51" s="23"/>
      <c r="QKD51" s="23"/>
      <c r="QKE51" s="23"/>
      <c r="QKF51" s="23"/>
      <c r="QKG51" s="23"/>
      <c r="QKH51" s="23"/>
      <c r="QKI51" s="23"/>
      <c r="QKJ51" s="23"/>
      <c r="QKK51" s="23"/>
      <c r="QKL51" s="23"/>
      <c r="QKM51" s="23"/>
      <c r="QKN51" s="23"/>
      <c r="QKO51" s="23"/>
      <c r="QKP51" s="23"/>
      <c r="QKQ51" s="23"/>
      <c r="QKR51" s="23"/>
      <c r="QKS51" s="23"/>
      <c r="QKT51" s="23"/>
      <c r="QKU51" s="23"/>
      <c r="QKV51" s="23"/>
      <c r="QKW51" s="23"/>
      <c r="QKX51" s="23"/>
      <c r="QKY51" s="23"/>
      <c r="QKZ51" s="23"/>
      <c r="QLA51" s="23"/>
      <c r="QLB51" s="23"/>
      <c r="QLC51" s="23"/>
      <c r="QLD51" s="23"/>
      <c r="QLE51" s="23"/>
      <c r="QLF51" s="23"/>
      <c r="QLG51" s="23"/>
      <c r="QLH51" s="23"/>
      <c r="QLI51" s="23"/>
      <c r="QLJ51" s="23"/>
      <c r="QLK51" s="23"/>
      <c r="QLL51" s="23"/>
      <c r="QLM51" s="23"/>
      <c r="QLN51" s="23"/>
      <c r="QLO51" s="23"/>
      <c r="QLP51" s="23"/>
      <c r="QLQ51" s="23"/>
      <c r="QLR51" s="23"/>
      <c r="QLS51" s="23"/>
      <c r="QLT51" s="23"/>
      <c r="QLU51" s="23"/>
      <c r="QLV51" s="23"/>
      <c r="QLW51" s="23"/>
      <c r="QLX51" s="23"/>
      <c r="QLY51" s="23"/>
      <c r="QLZ51" s="23"/>
      <c r="QMA51" s="23"/>
      <c r="QMB51" s="23"/>
      <c r="QMC51" s="23"/>
      <c r="QMD51" s="23"/>
      <c r="QME51" s="23"/>
      <c r="QMF51" s="23"/>
      <c r="QMG51" s="23"/>
      <c r="QMH51" s="23"/>
      <c r="QMI51" s="23"/>
      <c r="QMJ51" s="23"/>
      <c r="QMK51" s="23"/>
      <c r="QML51" s="23"/>
      <c r="QMM51" s="23"/>
      <c r="QMN51" s="23"/>
      <c r="QMO51" s="23"/>
      <c r="QMP51" s="23"/>
      <c r="QMQ51" s="23"/>
      <c r="QMR51" s="23"/>
      <c r="QMS51" s="23"/>
      <c r="QMT51" s="23"/>
      <c r="QMU51" s="23"/>
      <c r="QMV51" s="23"/>
      <c r="QMW51" s="23"/>
      <c r="QMX51" s="23"/>
      <c r="QMY51" s="23"/>
      <c r="QMZ51" s="23"/>
      <c r="QNA51" s="23"/>
      <c r="QNB51" s="23"/>
      <c r="QNC51" s="23"/>
      <c r="QND51" s="23"/>
      <c r="QNE51" s="23"/>
      <c r="QNF51" s="23"/>
      <c r="QNG51" s="23"/>
      <c r="QNH51" s="23"/>
      <c r="QNI51" s="23"/>
      <c r="QNJ51" s="23"/>
      <c r="QNK51" s="23"/>
      <c r="QNL51" s="23"/>
      <c r="QNM51" s="23"/>
      <c r="QNN51" s="23"/>
      <c r="QNO51" s="23"/>
      <c r="QNP51" s="23"/>
      <c r="QNQ51" s="23"/>
      <c r="QNR51" s="23"/>
      <c r="QNS51" s="23"/>
      <c r="QNT51" s="23"/>
      <c r="QNU51" s="23"/>
      <c r="QNV51" s="23"/>
      <c r="QNW51" s="23"/>
      <c r="QNX51" s="23"/>
      <c r="QNY51" s="23"/>
      <c r="QNZ51" s="23"/>
      <c r="QOA51" s="23"/>
      <c r="QOB51" s="23"/>
      <c r="QOC51" s="23"/>
      <c r="QOD51" s="23"/>
      <c r="QOE51" s="23"/>
      <c r="QOF51" s="23"/>
      <c r="QOG51" s="23"/>
      <c r="QOH51" s="23"/>
      <c r="QOI51" s="23"/>
      <c r="QOJ51" s="23"/>
      <c r="QOK51" s="23"/>
      <c r="QOL51" s="23"/>
      <c r="QOM51" s="23"/>
      <c r="QON51" s="23"/>
      <c r="QOO51" s="23"/>
      <c r="QOP51" s="23"/>
      <c r="QOQ51" s="23"/>
      <c r="QOR51" s="23"/>
      <c r="QOS51" s="23"/>
      <c r="QOT51" s="23"/>
      <c r="QOU51" s="23"/>
      <c r="QOV51" s="23"/>
      <c r="QOW51" s="23"/>
      <c r="QOX51" s="23"/>
      <c r="QOY51" s="23"/>
      <c r="QOZ51" s="23"/>
      <c r="QPA51" s="23"/>
      <c r="QPB51" s="23"/>
      <c r="QPC51" s="23"/>
      <c r="QPD51" s="23"/>
      <c r="QPE51" s="23"/>
      <c r="QPF51" s="23"/>
      <c r="QPG51" s="23"/>
      <c r="QPH51" s="23"/>
      <c r="QPI51" s="23"/>
      <c r="QPJ51" s="23"/>
      <c r="QPK51" s="23"/>
      <c r="QPL51" s="23"/>
      <c r="QPM51" s="23"/>
      <c r="QPN51" s="23"/>
      <c r="QPO51" s="23"/>
      <c r="QPP51" s="23"/>
      <c r="QPQ51" s="23"/>
      <c r="QPR51" s="23"/>
      <c r="QPS51" s="23"/>
      <c r="QPT51" s="23"/>
      <c r="QPU51" s="23"/>
      <c r="QPV51" s="23"/>
      <c r="QPW51" s="23"/>
      <c r="QPX51" s="23"/>
      <c r="QPY51" s="23"/>
      <c r="QPZ51" s="23"/>
      <c r="QQA51" s="23"/>
      <c r="QQB51" s="23"/>
      <c r="QQC51" s="23"/>
      <c r="QQD51" s="23"/>
      <c r="QQE51" s="23"/>
      <c r="QQF51" s="23"/>
      <c r="QQG51" s="23"/>
      <c r="QQH51" s="23"/>
      <c r="QQI51" s="23"/>
      <c r="QQJ51" s="23"/>
      <c r="QQK51" s="23"/>
      <c r="QQL51" s="23"/>
      <c r="QQM51" s="23"/>
      <c r="QQN51" s="23"/>
      <c r="QQO51" s="23"/>
      <c r="QQP51" s="23"/>
      <c r="QQQ51" s="23"/>
      <c r="QQR51" s="23"/>
      <c r="QQS51" s="23"/>
      <c r="QQT51" s="23"/>
      <c r="QQU51" s="23"/>
      <c r="QQV51" s="23"/>
      <c r="QQW51" s="23"/>
      <c r="QQX51" s="23"/>
      <c r="QQY51" s="23"/>
      <c r="QQZ51" s="23"/>
      <c r="QRA51" s="23"/>
      <c r="QRB51" s="23"/>
      <c r="QRC51" s="23"/>
      <c r="QRD51" s="23"/>
      <c r="QRE51" s="23"/>
      <c r="QRF51" s="23"/>
      <c r="QRG51" s="23"/>
      <c r="QRH51" s="23"/>
      <c r="QRI51" s="23"/>
      <c r="QRJ51" s="23"/>
      <c r="QRK51" s="23"/>
      <c r="QRL51" s="23"/>
      <c r="QRM51" s="23"/>
      <c r="QRN51" s="23"/>
      <c r="QRO51" s="23"/>
      <c r="QRP51" s="23"/>
      <c r="QRQ51" s="23"/>
      <c r="QRR51" s="23"/>
      <c r="QRS51" s="23"/>
      <c r="QRT51" s="23"/>
      <c r="QRU51" s="23"/>
      <c r="QRV51" s="23"/>
      <c r="QRW51" s="23"/>
      <c r="QRX51" s="23"/>
      <c r="QRY51" s="23"/>
      <c r="QRZ51" s="23"/>
      <c r="QSA51" s="23"/>
      <c r="QSB51" s="23"/>
      <c r="QSC51" s="23"/>
      <c r="QSD51" s="23"/>
      <c r="QSE51" s="23"/>
      <c r="QSF51" s="23"/>
      <c r="QSG51" s="23"/>
      <c r="QSH51" s="23"/>
      <c r="QSI51" s="23"/>
      <c r="QSJ51" s="23"/>
      <c r="QSK51" s="23"/>
      <c r="QSL51" s="23"/>
      <c r="QSM51" s="23"/>
      <c r="QSN51" s="23"/>
      <c r="QSO51" s="23"/>
      <c r="QSP51" s="23"/>
      <c r="QSQ51" s="23"/>
      <c r="QSR51" s="23"/>
      <c r="QSS51" s="23"/>
      <c r="QST51" s="23"/>
      <c r="QSU51" s="23"/>
      <c r="QSV51" s="23"/>
      <c r="QSW51" s="23"/>
      <c r="QSX51" s="23"/>
      <c r="QSY51" s="23"/>
      <c r="QSZ51" s="23"/>
      <c r="QTA51" s="23"/>
      <c r="QTB51" s="23"/>
      <c r="QTC51" s="23"/>
      <c r="QTD51" s="23"/>
      <c r="QTE51" s="23"/>
      <c r="QTF51" s="23"/>
      <c r="QTG51" s="23"/>
      <c r="QTH51" s="23"/>
      <c r="QTI51" s="23"/>
      <c r="QTJ51" s="23"/>
      <c r="QTK51" s="23"/>
      <c r="QTL51" s="23"/>
      <c r="QTM51" s="23"/>
      <c r="QTN51" s="23"/>
      <c r="QTO51" s="23"/>
      <c r="QTP51" s="23"/>
      <c r="QTQ51" s="23"/>
      <c r="QTR51" s="23"/>
      <c r="QTS51" s="23"/>
      <c r="QTT51" s="23"/>
      <c r="QTU51" s="23"/>
      <c r="QTV51" s="23"/>
      <c r="QTW51" s="23"/>
      <c r="QTX51" s="23"/>
      <c r="QTY51" s="23"/>
      <c r="QTZ51" s="23"/>
      <c r="QUA51" s="23"/>
      <c r="QUB51" s="23"/>
      <c r="QUC51" s="23"/>
      <c r="QUD51" s="23"/>
      <c r="QUE51" s="23"/>
      <c r="QUF51" s="23"/>
      <c r="QUG51" s="23"/>
      <c r="QUH51" s="23"/>
      <c r="QUI51" s="23"/>
      <c r="QUJ51" s="23"/>
      <c r="QUK51" s="23"/>
      <c r="QUL51" s="23"/>
      <c r="QUM51" s="23"/>
      <c r="QUN51" s="23"/>
      <c r="QUO51" s="23"/>
      <c r="QUP51" s="23"/>
      <c r="QUQ51" s="23"/>
      <c r="QUR51" s="23"/>
      <c r="QUS51" s="23"/>
      <c r="QUT51" s="23"/>
      <c r="QUU51" s="23"/>
      <c r="QUV51" s="23"/>
      <c r="QUW51" s="23"/>
      <c r="QUX51" s="23"/>
      <c r="QUY51" s="23"/>
      <c r="QUZ51" s="23"/>
      <c r="QVA51" s="23"/>
      <c r="QVB51" s="23"/>
      <c r="QVC51" s="23"/>
      <c r="QVD51" s="23"/>
      <c r="QVE51" s="23"/>
      <c r="QVF51" s="23"/>
      <c r="QVG51" s="23"/>
      <c r="QVH51" s="23"/>
      <c r="QVI51" s="23"/>
      <c r="QVJ51" s="23"/>
      <c r="QVK51" s="23"/>
      <c r="QVL51" s="23"/>
      <c r="QVM51" s="23"/>
      <c r="QVN51" s="23"/>
      <c r="QVO51" s="23"/>
      <c r="QVP51" s="23"/>
      <c r="QVQ51" s="23"/>
      <c r="QVR51" s="23"/>
      <c r="QVS51" s="23"/>
      <c r="QVT51" s="23"/>
      <c r="QVU51" s="23"/>
      <c r="QVV51" s="23"/>
      <c r="QVW51" s="23"/>
      <c r="QVX51" s="23"/>
      <c r="QVY51" s="23"/>
      <c r="QVZ51" s="23"/>
      <c r="QWA51" s="23"/>
      <c r="QWB51" s="23"/>
      <c r="QWC51" s="23"/>
      <c r="QWD51" s="23"/>
      <c r="QWE51" s="23"/>
      <c r="QWF51" s="23"/>
      <c r="QWG51" s="23"/>
      <c r="QWH51" s="23"/>
      <c r="QWI51" s="23"/>
      <c r="QWJ51" s="23"/>
      <c r="QWK51" s="23"/>
      <c r="QWL51" s="23"/>
      <c r="QWM51" s="23"/>
      <c r="QWN51" s="23"/>
      <c r="QWO51" s="23"/>
      <c r="QWP51" s="23"/>
      <c r="QWQ51" s="23"/>
      <c r="QWR51" s="23"/>
      <c r="QWS51" s="23"/>
      <c r="QWT51" s="23"/>
      <c r="QWU51" s="23"/>
      <c r="QWV51" s="23"/>
      <c r="QWW51" s="23"/>
      <c r="QWX51" s="23"/>
      <c r="QWY51" s="23"/>
      <c r="QWZ51" s="23"/>
      <c r="QXA51" s="23"/>
      <c r="QXB51" s="23"/>
      <c r="QXC51" s="23"/>
      <c r="QXD51" s="23"/>
      <c r="QXE51" s="23"/>
      <c r="QXF51" s="23"/>
      <c r="QXG51" s="23"/>
      <c r="QXH51" s="23"/>
      <c r="QXI51" s="23"/>
      <c r="QXJ51" s="23"/>
      <c r="QXK51" s="23"/>
      <c r="QXL51" s="23"/>
      <c r="QXM51" s="23"/>
      <c r="QXN51" s="23"/>
      <c r="QXO51" s="23"/>
      <c r="QXP51" s="23"/>
      <c r="QXQ51" s="23"/>
      <c r="QXR51" s="23"/>
      <c r="QXS51" s="23"/>
      <c r="QXT51" s="23"/>
      <c r="QXU51" s="23"/>
      <c r="QXV51" s="23"/>
      <c r="QXW51" s="23"/>
      <c r="QXX51" s="23"/>
      <c r="QXY51" s="23"/>
      <c r="QXZ51" s="23"/>
      <c r="QYA51" s="23"/>
      <c r="QYB51" s="23"/>
      <c r="QYC51" s="23"/>
      <c r="QYD51" s="23"/>
      <c r="QYE51" s="23"/>
      <c r="QYF51" s="23"/>
      <c r="QYG51" s="23"/>
      <c r="QYH51" s="23"/>
      <c r="QYI51" s="23"/>
      <c r="QYJ51" s="23"/>
      <c r="QYK51" s="23"/>
      <c r="QYL51" s="23"/>
      <c r="QYM51" s="23"/>
      <c r="QYN51" s="23"/>
      <c r="QYO51" s="23"/>
      <c r="QYP51" s="23"/>
      <c r="QYQ51" s="23"/>
      <c r="QYR51" s="23"/>
      <c r="QYS51" s="23"/>
      <c r="QYT51" s="23"/>
      <c r="QYU51" s="23"/>
      <c r="QYV51" s="23"/>
      <c r="QYW51" s="23"/>
      <c r="QYX51" s="23"/>
      <c r="QYY51" s="23"/>
      <c r="QYZ51" s="23"/>
      <c r="QZA51" s="23"/>
      <c r="QZB51" s="23"/>
      <c r="QZC51" s="23"/>
      <c r="QZD51" s="23"/>
      <c r="QZE51" s="23"/>
      <c r="QZF51" s="23"/>
      <c r="QZG51" s="23"/>
      <c r="QZH51" s="23"/>
      <c r="QZI51" s="23"/>
      <c r="QZJ51" s="23"/>
      <c r="QZK51" s="23"/>
      <c r="QZL51" s="23"/>
      <c r="QZM51" s="23"/>
      <c r="QZN51" s="23"/>
      <c r="QZO51" s="23"/>
      <c r="QZP51" s="23"/>
      <c r="QZQ51" s="23"/>
      <c r="QZR51" s="23"/>
      <c r="QZS51" s="23"/>
      <c r="QZT51" s="23"/>
      <c r="QZU51" s="23"/>
      <c r="QZV51" s="23"/>
      <c r="QZW51" s="23"/>
      <c r="QZX51" s="23"/>
      <c r="QZY51" s="23"/>
      <c r="QZZ51" s="23"/>
      <c r="RAA51" s="23"/>
      <c r="RAB51" s="23"/>
      <c r="RAC51" s="23"/>
      <c r="RAD51" s="23"/>
      <c r="RAE51" s="23"/>
      <c r="RAF51" s="23"/>
      <c r="RAG51" s="23"/>
      <c r="RAH51" s="23"/>
      <c r="RAI51" s="23"/>
      <c r="RAJ51" s="23"/>
      <c r="RAK51" s="23"/>
      <c r="RAL51" s="23"/>
      <c r="RAM51" s="23"/>
      <c r="RAN51" s="23"/>
      <c r="RAO51" s="23"/>
      <c r="RAP51" s="23"/>
      <c r="RAQ51" s="23"/>
      <c r="RAR51" s="23"/>
      <c r="RAS51" s="23"/>
      <c r="RAT51" s="23"/>
      <c r="RAU51" s="23"/>
      <c r="RAV51" s="23"/>
      <c r="RAW51" s="23"/>
      <c r="RAX51" s="23"/>
      <c r="RAY51" s="23"/>
      <c r="RAZ51" s="23"/>
      <c r="RBA51" s="23"/>
      <c r="RBB51" s="23"/>
      <c r="RBC51" s="23"/>
      <c r="RBD51" s="23"/>
      <c r="RBE51" s="23"/>
      <c r="RBF51" s="23"/>
      <c r="RBG51" s="23"/>
      <c r="RBH51" s="23"/>
      <c r="RBI51" s="23"/>
      <c r="RBJ51" s="23"/>
      <c r="RBK51" s="23"/>
      <c r="RBL51" s="23"/>
      <c r="RBM51" s="23"/>
      <c r="RBN51" s="23"/>
      <c r="RBO51" s="23"/>
      <c r="RBP51" s="23"/>
      <c r="RBQ51" s="23"/>
      <c r="RBR51" s="23"/>
      <c r="RBS51" s="23"/>
      <c r="RBT51" s="23"/>
      <c r="RBU51" s="23"/>
      <c r="RBV51" s="23"/>
      <c r="RBW51" s="23"/>
      <c r="RBX51" s="23"/>
      <c r="RBY51" s="23"/>
      <c r="RBZ51" s="23"/>
      <c r="RCA51" s="23"/>
      <c r="RCB51" s="23"/>
      <c r="RCC51" s="23"/>
      <c r="RCD51" s="23"/>
      <c r="RCE51" s="23"/>
      <c r="RCF51" s="23"/>
      <c r="RCG51" s="23"/>
      <c r="RCH51" s="23"/>
      <c r="RCI51" s="23"/>
      <c r="RCJ51" s="23"/>
      <c r="RCK51" s="23"/>
      <c r="RCL51" s="23"/>
      <c r="RCM51" s="23"/>
      <c r="RCN51" s="23"/>
      <c r="RCO51" s="23"/>
      <c r="RCP51" s="23"/>
      <c r="RCQ51" s="23"/>
      <c r="RCR51" s="23"/>
      <c r="RCS51" s="23"/>
      <c r="RCT51" s="23"/>
      <c r="RCU51" s="23"/>
      <c r="RCV51" s="23"/>
      <c r="RCW51" s="23"/>
      <c r="RCX51" s="23"/>
      <c r="RCY51" s="23"/>
      <c r="RCZ51" s="23"/>
      <c r="RDA51" s="23"/>
      <c r="RDB51" s="23"/>
      <c r="RDC51" s="23"/>
      <c r="RDD51" s="23"/>
      <c r="RDE51" s="23"/>
      <c r="RDF51" s="23"/>
      <c r="RDG51" s="23"/>
      <c r="RDH51" s="23"/>
      <c r="RDI51" s="23"/>
      <c r="RDJ51" s="23"/>
      <c r="RDK51" s="23"/>
      <c r="RDL51" s="23"/>
      <c r="RDM51" s="23"/>
      <c r="RDN51" s="23"/>
      <c r="RDO51" s="23"/>
      <c r="RDP51" s="23"/>
      <c r="RDQ51" s="23"/>
      <c r="RDR51" s="23"/>
      <c r="RDS51" s="23"/>
      <c r="RDT51" s="23"/>
      <c r="RDU51" s="23"/>
      <c r="RDV51" s="23"/>
      <c r="RDW51" s="23"/>
      <c r="RDX51" s="23"/>
      <c r="RDY51" s="23"/>
      <c r="RDZ51" s="23"/>
      <c r="REA51" s="23"/>
      <c r="REB51" s="23"/>
      <c r="REC51" s="23"/>
      <c r="RED51" s="23"/>
      <c r="REE51" s="23"/>
      <c r="REF51" s="23"/>
      <c r="REG51" s="23"/>
      <c r="REH51" s="23"/>
      <c r="REI51" s="23"/>
      <c r="REJ51" s="23"/>
      <c r="REK51" s="23"/>
      <c r="REL51" s="23"/>
      <c r="REM51" s="23"/>
      <c r="REN51" s="23"/>
      <c r="REO51" s="23"/>
      <c r="REP51" s="23"/>
      <c r="REQ51" s="23"/>
      <c r="RER51" s="23"/>
      <c r="RES51" s="23"/>
      <c r="RET51" s="23"/>
      <c r="REU51" s="23"/>
      <c r="REV51" s="23"/>
      <c r="REW51" s="23"/>
      <c r="REX51" s="23"/>
      <c r="REY51" s="23"/>
      <c r="REZ51" s="23"/>
      <c r="RFA51" s="23"/>
      <c r="RFB51" s="23"/>
      <c r="RFC51" s="23"/>
      <c r="RFD51" s="23"/>
      <c r="RFE51" s="23"/>
      <c r="RFF51" s="23"/>
      <c r="RFG51" s="23"/>
      <c r="RFH51" s="23"/>
      <c r="RFI51" s="23"/>
      <c r="RFJ51" s="23"/>
      <c r="RFK51" s="23"/>
      <c r="RFL51" s="23"/>
      <c r="RFM51" s="23"/>
      <c r="RFN51" s="23"/>
      <c r="RFO51" s="23"/>
      <c r="RFP51" s="23"/>
      <c r="RFQ51" s="23"/>
      <c r="RFR51" s="23"/>
      <c r="RFS51" s="23"/>
      <c r="RFT51" s="23"/>
      <c r="RFU51" s="23"/>
      <c r="RFV51" s="23"/>
      <c r="RFW51" s="23"/>
      <c r="RFX51" s="23"/>
      <c r="RFY51" s="23"/>
      <c r="RFZ51" s="23"/>
      <c r="RGA51" s="23"/>
      <c r="RGB51" s="23"/>
      <c r="RGC51" s="23"/>
      <c r="RGD51" s="23"/>
      <c r="RGE51" s="23"/>
      <c r="RGF51" s="23"/>
      <c r="RGG51" s="23"/>
      <c r="RGH51" s="23"/>
      <c r="RGI51" s="23"/>
      <c r="RGJ51" s="23"/>
      <c r="RGK51" s="23"/>
      <c r="RGL51" s="23"/>
      <c r="RGM51" s="23"/>
      <c r="RGN51" s="23"/>
      <c r="RGO51" s="23"/>
      <c r="RGP51" s="23"/>
      <c r="RGQ51" s="23"/>
      <c r="RGR51" s="23"/>
      <c r="RGS51" s="23"/>
      <c r="RGT51" s="23"/>
      <c r="RGU51" s="23"/>
      <c r="RGV51" s="23"/>
      <c r="RGW51" s="23"/>
      <c r="RGX51" s="23"/>
      <c r="RGY51" s="23"/>
      <c r="RGZ51" s="23"/>
      <c r="RHA51" s="23"/>
      <c r="RHB51" s="23"/>
      <c r="RHC51" s="23"/>
      <c r="RHD51" s="23"/>
      <c r="RHE51" s="23"/>
      <c r="RHF51" s="23"/>
      <c r="RHG51" s="23"/>
      <c r="RHH51" s="23"/>
      <c r="RHI51" s="23"/>
      <c r="RHJ51" s="23"/>
      <c r="RHK51" s="23"/>
      <c r="RHL51" s="23"/>
      <c r="RHM51" s="23"/>
      <c r="RHN51" s="23"/>
      <c r="RHO51" s="23"/>
      <c r="RHP51" s="23"/>
      <c r="RHQ51" s="23"/>
      <c r="RHR51" s="23"/>
      <c r="RHS51" s="23"/>
      <c r="RHT51" s="23"/>
      <c r="RHU51" s="23"/>
      <c r="RHV51" s="23"/>
      <c r="RHW51" s="23"/>
      <c r="RHX51" s="23"/>
      <c r="RHY51" s="23"/>
      <c r="RHZ51" s="23"/>
      <c r="RIA51" s="23"/>
      <c r="RIB51" s="23"/>
      <c r="RIC51" s="23"/>
      <c r="RID51" s="23"/>
      <c r="RIE51" s="23"/>
      <c r="RIF51" s="23"/>
      <c r="RIG51" s="23"/>
      <c r="RIH51" s="23"/>
      <c r="RII51" s="23"/>
      <c r="RIJ51" s="23"/>
      <c r="RIK51" s="23"/>
      <c r="RIL51" s="23"/>
      <c r="RIM51" s="23"/>
      <c r="RIN51" s="23"/>
      <c r="RIO51" s="23"/>
      <c r="RIP51" s="23"/>
      <c r="RIQ51" s="23"/>
      <c r="RIR51" s="23"/>
      <c r="RIS51" s="23"/>
      <c r="RIT51" s="23"/>
      <c r="RIU51" s="23"/>
      <c r="RIV51" s="23"/>
      <c r="RIW51" s="23"/>
      <c r="RIX51" s="23"/>
      <c r="RIY51" s="23"/>
      <c r="RIZ51" s="23"/>
      <c r="RJA51" s="23"/>
      <c r="RJB51" s="23"/>
      <c r="RJC51" s="23"/>
      <c r="RJD51" s="23"/>
      <c r="RJE51" s="23"/>
      <c r="RJF51" s="23"/>
      <c r="RJG51" s="23"/>
      <c r="RJH51" s="23"/>
      <c r="RJI51" s="23"/>
      <c r="RJJ51" s="23"/>
      <c r="RJK51" s="23"/>
      <c r="RJL51" s="23"/>
      <c r="RJM51" s="23"/>
      <c r="RJN51" s="23"/>
      <c r="RJO51" s="23"/>
      <c r="RJP51" s="23"/>
      <c r="RJQ51" s="23"/>
      <c r="RJR51" s="23"/>
      <c r="RJS51" s="23"/>
      <c r="RJT51" s="23"/>
      <c r="RJU51" s="23"/>
      <c r="RJV51" s="23"/>
      <c r="RJW51" s="23"/>
      <c r="RJX51" s="23"/>
      <c r="RJY51" s="23"/>
      <c r="RJZ51" s="23"/>
      <c r="RKA51" s="23"/>
      <c r="RKB51" s="23"/>
      <c r="RKC51" s="23"/>
      <c r="RKD51" s="23"/>
      <c r="RKE51" s="23"/>
      <c r="RKF51" s="23"/>
      <c r="RKG51" s="23"/>
      <c r="RKH51" s="23"/>
      <c r="RKI51" s="23"/>
      <c r="RKJ51" s="23"/>
      <c r="RKK51" s="23"/>
      <c r="RKL51" s="23"/>
      <c r="RKM51" s="23"/>
      <c r="RKN51" s="23"/>
      <c r="RKO51" s="23"/>
      <c r="RKP51" s="23"/>
      <c r="RKQ51" s="23"/>
      <c r="RKR51" s="23"/>
      <c r="RKS51" s="23"/>
      <c r="RKT51" s="23"/>
      <c r="RKU51" s="23"/>
      <c r="RKV51" s="23"/>
      <c r="RKW51" s="23"/>
      <c r="RKX51" s="23"/>
      <c r="RKY51" s="23"/>
      <c r="RKZ51" s="23"/>
      <c r="RLA51" s="23"/>
      <c r="RLB51" s="23"/>
      <c r="RLC51" s="23"/>
      <c r="RLD51" s="23"/>
      <c r="RLE51" s="23"/>
      <c r="RLF51" s="23"/>
      <c r="RLG51" s="23"/>
      <c r="RLH51" s="23"/>
      <c r="RLI51" s="23"/>
      <c r="RLJ51" s="23"/>
      <c r="RLK51" s="23"/>
      <c r="RLL51" s="23"/>
      <c r="RLM51" s="23"/>
      <c r="RLN51" s="23"/>
      <c r="RLO51" s="23"/>
      <c r="RLP51" s="23"/>
      <c r="RLQ51" s="23"/>
      <c r="RLR51" s="23"/>
      <c r="RLS51" s="23"/>
      <c r="RLT51" s="23"/>
      <c r="RLU51" s="23"/>
      <c r="RLV51" s="23"/>
      <c r="RLW51" s="23"/>
      <c r="RLX51" s="23"/>
      <c r="RLY51" s="23"/>
      <c r="RLZ51" s="23"/>
      <c r="RMA51" s="23"/>
      <c r="RMB51" s="23"/>
      <c r="RMC51" s="23"/>
      <c r="RMD51" s="23"/>
      <c r="RME51" s="23"/>
      <c r="RMF51" s="23"/>
      <c r="RMG51" s="23"/>
      <c r="RMH51" s="23"/>
      <c r="RMI51" s="23"/>
      <c r="RMJ51" s="23"/>
      <c r="RMK51" s="23"/>
      <c r="RML51" s="23"/>
      <c r="RMM51" s="23"/>
      <c r="RMN51" s="23"/>
      <c r="RMO51" s="23"/>
      <c r="RMP51" s="23"/>
      <c r="RMQ51" s="23"/>
      <c r="RMR51" s="23"/>
      <c r="RMS51" s="23"/>
      <c r="RMT51" s="23"/>
      <c r="RMU51" s="23"/>
      <c r="RMV51" s="23"/>
      <c r="RMW51" s="23"/>
      <c r="RMX51" s="23"/>
      <c r="RMY51" s="23"/>
      <c r="RMZ51" s="23"/>
      <c r="RNA51" s="23"/>
      <c r="RNB51" s="23"/>
      <c r="RNC51" s="23"/>
      <c r="RND51" s="23"/>
      <c r="RNE51" s="23"/>
      <c r="RNF51" s="23"/>
      <c r="RNG51" s="23"/>
      <c r="RNH51" s="23"/>
      <c r="RNI51" s="23"/>
      <c r="RNJ51" s="23"/>
      <c r="RNK51" s="23"/>
      <c r="RNL51" s="23"/>
      <c r="RNM51" s="23"/>
      <c r="RNN51" s="23"/>
      <c r="RNO51" s="23"/>
      <c r="RNP51" s="23"/>
      <c r="RNQ51" s="23"/>
      <c r="RNR51" s="23"/>
      <c r="RNS51" s="23"/>
      <c r="RNT51" s="23"/>
      <c r="RNU51" s="23"/>
      <c r="RNV51" s="23"/>
      <c r="RNW51" s="23"/>
      <c r="RNX51" s="23"/>
      <c r="RNY51" s="23"/>
      <c r="RNZ51" s="23"/>
      <c r="ROA51" s="23"/>
      <c r="ROB51" s="23"/>
      <c r="ROC51" s="23"/>
      <c r="ROD51" s="23"/>
      <c r="ROE51" s="23"/>
      <c r="ROF51" s="23"/>
      <c r="ROG51" s="23"/>
      <c r="ROH51" s="23"/>
      <c r="ROI51" s="23"/>
      <c r="ROJ51" s="23"/>
      <c r="ROK51" s="23"/>
      <c r="ROL51" s="23"/>
      <c r="ROM51" s="23"/>
      <c r="RON51" s="23"/>
      <c r="ROO51" s="23"/>
      <c r="ROP51" s="23"/>
      <c r="ROQ51" s="23"/>
      <c r="ROR51" s="23"/>
      <c r="ROS51" s="23"/>
      <c r="ROT51" s="23"/>
      <c r="ROU51" s="23"/>
      <c r="ROV51" s="23"/>
      <c r="ROW51" s="23"/>
      <c r="ROX51" s="23"/>
      <c r="ROY51" s="23"/>
      <c r="ROZ51" s="23"/>
      <c r="RPA51" s="23"/>
      <c r="RPB51" s="23"/>
      <c r="RPC51" s="23"/>
      <c r="RPD51" s="23"/>
      <c r="RPE51" s="23"/>
      <c r="RPF51" s="23"/>
      <c r="RPG51" s="23"/>
      <c r="RPH51" s="23"/>
      <c r="RPI51" s="23"/>
      <c r="RPJ51" s="23"/>
      <c r="RPK51" s="23"/>
      <c r="RPL51" s="23"/>
      <c r="RPM51" s="23"/>
      <c r="RPN51" s="23"/>
      <c r="RPO51" s="23"/>
      <c r="RPP51" s="23"/>
      <c r="RPQ51" s="23"/>
      <c r="RPR51" s="23"/>
      <c r="RPS51" s="23"/>
      <c r="RPT51" s="23"/>
      <c r="RPU51" s="23"/>
      <c r="RPV51" s="23"/>
      <c r="RPW51" s="23"/>
      <c r="RPX51" s="23"/>
      <c r="RPY51" s="23"/>
      <c r="RPZ51" s="23"/>
      <c r="RQA51" s="23"/>
      <c r="RQB51" s="23"/>
      <c r="RQC51" s="23"/>
      <c r="RQD51" s="23"/>
      <c r="RQE51" s="23"/>
      <c r="RQF51" s="23"/>
      <c r="RQG51" s="23"/>
      <c r="RQH51" s="23"/>
      <c r="RQI51" s="23"/>
      <c r="RQJ51" s="23"/>
      <c r="RQK51" s="23"/>
      <c r="RQL51" s="23"/>
      <c r="RQM51" s="23"/>
      <c r="RQN51" s="23"/>
      <c r="RQO51" s="23"/>
      <c r="RQP51" s="23"/>
      <c r="RQQ51" s="23"/>
      <c r="RQR51" s="23"/>
      <c r="RQS51" s="23"/>
      <c r="RQT51" s="23"/>
      <c r="RQU51" s="23"/>
      <c r="RQV51" s="23"/>
      <c r="RQW51" s="23"/>
      <c r="RQX51" s="23"/>
      <c r="RQY51" s="23"/>
      <c r="RQZ51" s="23"/>
      <c r="RRA51" s="23"/>
      <c r="RRB51" s="23"/>
      <c r="RRC51" s="23"/>
      <c r="RRD51" s="23"/>
      <c r="RRE51" s="23"/>
      <c r="RRF51" s="23"/>
      <c r="RRG51" s="23"/>
      <c r="RRH51" s="23"/>
      <c r="RRI51" s="23"/>
      <c r="RRJ51" s="23"/>
      <c r="RRK51" s="23"/>
      <c r="RRL51" s="23"/>
      <c r="RRM51" s="23"/>
      <c r="RRN51" s="23"/>
      <c r="RRO51" s="23"/>
      <c r="RRP51" s="23"/>
      <c r="RRQ51" s="23"/>
      <c r="RRR51" s="23"/>
      <c r="RRS51" s="23"/>
      <c r="RRT51" s="23"/>
      <c r="RRU51" s="23"/>
      <c r="RRV51" s="23"/>
      <c r="RRW51" s="23"/>
      <c r="RRX51" s="23"/>
      <c r="RRY51" s="23"/>
      <c r="RRZ51" s="23"/>
      <c r="RSA51" s="23"/>
      <c r="RSB51" s="23"/>
      <c r="RSC51" s="23"/>
      <c r="RSD51" s="23"/>
      <c r="RSE51" s="23"/>
      <c r="RSF51" s="23"/>
      <c r="RSG51" s="23"/>
      <c r="RSH51" s="23"/>
      <c r="RSI51" s="23"/>
      <c r="RSJ51" s="23"/>
      <c r="RSK51" s="23"/>
      <c r="RSL51" s="23"/>
      <c r="RSM51" s="23"/>
      <c r="RSN51" s="23"/>
      <c r="RSO51" s="23"/>
      <c r="RSP51" s="23"/>
      <c r="RSQ51" s="23"/>
      <c r="RSR51" s="23"/>
      <c r="RSS51" s="23"/>
      <c r="RST51" s="23"/>
      <c r="RSU51" s="23"/>
      <c r="RSV51" s="23"/>
      <c r="RSW51" s="23"/>
      <c r="RSX51" s="23"/>
      <c r="RSY51" s="23"/>
      <c r="RSZ51" s="23"/>
      <c r="RTA51" s="23"/>
      <c r="RTB51" s="23"/>
      <c r="RTC51" s="23"/>
      <c r="RTD51" s="23"/>
      <c r="RTE51" s="23"/>
      <c r="RTF51" s="23"/>
      <c r="RTG51" s="23"/>
      <c r="RTH51" s="23"/>
      <c r="RTI51" s="23"/>
      <c r="RTJ51" s="23"/>
      <c r="RTK51" s="23"/>
      <c r="RTL51" s="23"/>
      <c r="RTM51" s="23"/>
      <c r="RTN51" s="23"/>
      <c r="RTO51" s="23"/>
      <c r="RTP51" s="23"/>
      <c r="RTQ51" s="23"/>
      <c r="RTR51" s="23"/>
      <c r="RTS51" s="23"/>
      <c r="RTT51" s="23"/>
      <c r="RTU51" s="23"/>
      <c r="RTV51" s="23"/>
      <c r="RTW51" s="23"/>
      <c r="RTX51" s="23"/>
      <c r="RTY51" s="23"/>
      <c r="RTZ51" s="23"/>
      <c r="RUA51" s="23"/>
      <c r="RUB51" s="23"/>
      <c r="RUC51" s="23"/>
      <c r="RUD51" s="23"/>
      <c r="RUE51" s="23"/>
      <c r="RUF51" s="23"/>
      <c r="RUG51" s="23"/>
      <c r="RUH51" s="23"/>
      <c r="RUI51" s="23"/>
      <c r="RUJ51" s="23"/>
      <c r="RUK51" s="23"/>
      <c r="RUL51" s="23"/>
      <c r="RUM51" s="23"/>
      <c r="RUN51" s="23"/>
      <c r="RUO51" s="23"/>
      <c r="RUP51" s="23"/>
      <c r="RUQ51" s="23"/>
      <c r="RUR51" s="23"/>
      <c r="RUS51" s="23"/>
      <c r="RUT51" s="23"/>
      <c r="RUU51" s="23"/>
      <c r="RUV51" s="23"/>
      <c r="RUW51" s="23"/>
      <c r="RUX51" s="23"/>
      <c r="RUY51" s="23"/>
      <c r="RUZ51" s="23"/>
      <c r="RVA51" s="23"/>
      <c r="RVB51" s="23"/>
      <c r="RVC51" s="23"/>
      <c r="RVD51" s="23"/>
      <c r="RVE51" s="23"/>
      <c r="RVF51" s="23"/>
      <c r="RVG51" s="23"/>
      <c r="RVH51" s="23"/>
      <c r="RVI51" s="23"/>
      <c r="RVJ51" s="23"/>
      <c r="RVK51" s="23"/>
      <c r="RVL51" s="23"/>
      <c r="RVM51" s="23"/>
      <c r="RVN51" s="23"/>
      <c r="RVO51" s="23"/>
      <c r="RVP51" s="23"/>
      <c r="RVQ51" s="23"/>
      <c r="RVR51" s="23"/>
      <c r="RVS51" s="23"/>
      <c r="RVT51" s="23"/>
      <c r="RVU51" s="23"/>
      <c r="RVV51" s="23"/>
      <c r="RVW51" s="23"/>
      <c r="RVX51" s="23"/>
      <c r="RVY51" s="23"/>
      <c r="RVZ51" s="23"/>
      <c r="RWA51" s="23"/>
      <c r="RWB51" s="23"/>
      <c r="RWC51" s="23"/>
      <c r="RWD51" s="23"/>
      <c r="RWE51" s="23"/>
      <c r="RWF51" s="23"/>
      <c r="RWG51" s="23"/>
      <c r="RWH51" s="23"/>
      <c r="RWI51" s="23"/>
      <c r="RWJ51" s="23"/>
      <c r="RWK51" s="23"/>
      <c r="RWL51" s="23"/>
      <c r="RWM51" s="23"/>
      <c r="RWN51" s="23"/>
      <c r="RWO51" s="23"/>
      <c r="RWP51" s="23"/>
      <c r="RWQ51" s="23"/>
      <c r="RWR51" s="23"/>
      <c r="RWS51" s="23"/>
      <c r="RWT51" s="23"/>
      <c r="RWU51" s="23"/>
      <c r="RWV51" s="23"/>
      <c r="RWW51" s="23"/>
      <c r="RWX51" s="23"/>
      <c r="RWY51" s="23"/>
      <c r="RWZ51" s="23"/>
      <c r="RXA51" s="23"/>
      <c r="RXB51" s="23"/>
      <c r="RXC51" s="23"/>
      <c r="RXD51" s="23"/>
      <c r="RXE51" s="23"/>
      <c r="RXF51" s="23"/>
      <c r="RXG51" s="23"/>
      <c r="RXH51" s="23"/>
      <c r="RXI51" s="23"/>
      <c r="RXJ51" s="23"/>
      <c r="RXK51" s="23"/>
      <c r="RXL51" s="23"/>
      <c r="RXM51" s="23"/>
      <c r="RXN51" s="23"/>
      <c r="RXO51" s="23"/>
      <c r="RXP51" s="23"/>
      <c r="RXQ51" s="23"/>
      <c r="RXR51" s="23"/>
      <c r="RXS51" s="23"/>
      <c r="RXT51" s="23"/>
      <c r="RXU51" s="23"/>
      <c r="RXV51" s="23"/>
      <c r="RXW51" s="23"/>
      <c r="RXX51" s="23"/>
      <c r="RXY51" s="23"/>
      <c r="RXZ51" s="23"/>
      <c r="RYA51" s="23"/>
      <c r="RYB51" s="23"/>
      <c r="RYC51" s="23"/>
      <c r="RYD51" s="23"/>
      <c r="RYE51" s="23"/>
      <c r="RYF51" s="23"/>
      <c r="RYG51" s="23"/>
      <c r="RYH51" s="23"/>
      <c r="RYI51" s="23"/>
      <c r="RYJ51" s="23"/>
      <c r="RYK51" s="23"/>
      <c r="RYL51" s="23"/>
      <c r="RYM51" s="23"/>
      <c r="RYN51" s="23"/>
      <c r="RYO51" s="23"/>
      <c r="RYP51" s="23"/>
      <c r="RYQ51" s="23"/>
      <c r="RYR51" s="23"/>
      <c r="RYS51" s="23"/>
      <c r="RYT51" s="23"/>
      <c r="RYU51" s="23"/>
      <c r="RYV51" s="23"/>
      <c r="RYW51" s="23"/>
      <c r="RYX51" s="23"/>
      <c r="RYY51" s="23"/>
      <c r="RYZ51" s="23"/>
      <c r="RZA51" s="23"/>
      <c r="RZB51" s="23"/>
      <c r="RZC51" s="23"/>
      <c r="RZD51" s="23"/>
      <c r="RZE51" s="23"/>
      <c r="RZF51" s="23"/>
      <c r="RZG51" s="23"/>
      <c r="RZH51" s="23"/>
      <c r="RZI51" s="23"/>
      <c r="RZJ51" s="23"/>
      <c r="RZK51" s="23"/>
      <c r="RZL51" s="23"/>
      <c r="RZM51" s="23"/>
      <c r="RZN51" s="23"/>
      <c r="RZO51" s="23"/>
      <c r="RZP51" s="23"/>
      <c r="RZQ51" s="23"/>
      <c r="RZR51" s="23"/>
      <c r="RZS51" s="23"/>
      <c r="RZT51" s="23"/>
      <c r="RZU51" s="23"/>
      <c r="RZV51" s="23"/>
      <c r="RZW51" s="23"/>
      <c r="RZX51" s="23"/>
      <c r="RZY51" s="23"/>
      <c r="RZZ51" s="23"/>
      <c r="SAA51" s="23"/>
      <c r="SAB51" s="23"/>
      <c r="SAC51" s="23"/>
      <c r="SAD51" s="23"/>
      <c r="SAE51" s="23"/>
      <c r="SAF51" s="23"/>
      <c r="SAG51" s="23"/>
      <c r="SAH51" s="23"/>
      <c r="SAI51" s="23"/>
      <c r="SAJ51" s="23"/>
      <c r="SAK51" s="23"/>
      <c r="SAL51" s="23"/>
      <c r="SAM51" s="23"/>
      <c r="SAN51" s="23"/>
      <c r="SAO51" s="23"/>
      <c r="SAP51" s="23"/>
      <c r="SAQ51" s="23"/>
      <c r="SAR51" s="23"/>
      <c r="SAS51" s="23"/>
      <c r="SAT51" s="23"/>
      <c r="SAU51" s="23"/>
      <c r="SAV51" s="23"/>
      <c r="SAW51" s="23"/>
      <c r="SAX51" s="23"/>
      <c r="SAY51" s="23"/>
      <c r="SAZ51" s="23"/>
      <c r="SBA51" s="23"/>
      <c r="SBB51" s="23"/>
      <c r="SBC51" s="23"/>
      <c r="SBD51" s="23"/>
      <c r="SBE51" s="23"/>
      <c r="SBF51" s="23"/>
      <c r="SBG51" s="23"/>
      <c r="SBH51" s="23"/>
      <c r="SBI51" s="23"/>
      <c r="SBJ51" s="23"/>
      <c r="SBK51" s="23"/>
      <c r="SBL51" s="23"/>
      <c r="SBM51" s="23"/>
      <c r="SBN51" s="23"/>
      <c r="SBO51" s="23"/>
      <c r="SBP51" s="23"/>
      <c r="SBQ51" s="23"/>
      <c r="SBR51" s="23"/>
      <c r="SBS51" s="23"/>
      <c r="SBT51" s="23"/>
      <c r="SBU51" s="23"/>
      <c r="SBV51" s="23"/>
      <c r="SBW51" s="23"/>
      <c r="SBX51" s="23"/>
      <c r="SBY51" s="23"/>
      <c r="SBZ51" s="23"/>
      <c r="SCA51" s="23"/>
      <c r="SCB51" s="23"/>
      <c r="SCC51" s="23"/>
      <c r="SCD51" s="23"/>
      <c r="SCE51" s="23"/>
      <c r="SCF51" s="23"/>
      <c r="SCG51" s="23"/>
      <c r="SCH51" s="23"/>
      <c r="SCI51" s="23"/>
      <c r="SCJ51" s="23"/>
      <c r="SCK51" s="23"/>
      <c r="SCL51" s="23"/>
      <c r="SCM51" s="23"/>
      <c r="SCN51" s="23"/>
      <c r="SCO51" s="23"/>
      <c r="SCP51" s="23"/>
      <c r="SCQ51" s="23"/>
      <c r="SCR51" s="23"/>
      <c r="SCS51" s="23"/>
      <c r="SCT51" s="23"/>
      <c r="SCU51" s="23"/>
      <c r="SCV51" s="23"/>
      <c r="SCW51" s="23"/>
      <c r="SCX51" s="23"/>
      <c r="SCY51" s="23"/>
      <c r="SCZ51" s="23"/>
      <c r="SDA51" s="23"/>
      <c r="SDB51" s="23"/>
      <c r="SDC51" s="23"/>
      <c r="SDD51" s="23"/>
      <c r="SDE51" s="23"/>
      <c r="SDF51" s="23"/>
      <c r="SDG51" s="23"/>
      <c r="SDH51" s="23"/>
      <c r="SDI51" s="23"/>
      <c r="SDJ51" s="23"/>
      <c r="SDK51" s="23"/>
      <c r="SDL51" s="23"/>
      <c r="SDM51" s="23"/>
      <c r="SDN51" s="23"/>
      <c r="SDO51" s="23"/>
      <c r="SDP51" s="23"/>
      <c r="SDQ51" s="23"/>
      <c r="SDR51" s="23"/>
      <c r="SDS51" s="23"/>
      <c r="SDT51" s="23"/>
      <c r="SDU51" s="23"/>
      <c r="SDV51" s="23"/>
      <c r="SDW51" s="23"/>
      <c r="SDX51" s="23"/>
      <c r="SDY51" s="23"/>
      <c r="SDZ51" s="23"/>
      <c r="SEA51" s="23"/>
      <c r="SEB51" s="23"/>
      <c r="SEC51" s="23"/>
      <c r="SED51" s="23"/>
      <c r="SEE51" s="23"/>
      <c r="SEF51" s="23"/>
      <c r="SEG51" s="23"/>
      <c r="SEH51" s="23"/>
      <c r="SEI51" s="23"/>
      <c r="SEJ51" s="23"/>
      <c r="SEK51" s="23"/>
      <c r="SEL51" s="23"/>
      <c r="SEM51" s="23"/>
      <c r="SEN51" s="23"/>
      <c r="SEO51" s="23"/>
      <c r="SEP51" s="23"/>
      <c r="SEQ51" s="23"/>
      <c r="SER51" s="23"/>
      <c r="SES51" s="23"/>
      <c r="SET51" s="23"/>
      <c r="SEU51" s="23"/>
      <c r="SEV51" s="23"/>
      <c r="SEW51" s="23"/>
      <c r="SEX51" s="23"/>
      <c r="SEY51" s="23"/>
      <c r="SEZ51" s="23"/>
      <c r="SFA51" s="23"/>
      <c r="SFB51" s="23"/>
      <c r="SFC51" s="23"/>
      <c r="SFD51" s="23"/>
      <c r="SFE51" s="23"/>
      <c r="SFF51" s="23"/>
      <c r="SFG51" s="23"/>
      <c r="SFH51" s="23"/>
      <c r="SFI51" s="23"/>
      <c r="SFJ51" s="23"/>
      <c r="SFK51" s="23"/>
      <c r="SFL51" s="23"/>
      <c r="SFM51" s="23"/>
      <c r="SFN51" s="23"/>
      <c r="SFO51" s="23"/>
      <c r="SFP51" s="23"/>
      <c r="SFQ51" s="23"/>
      <c r="SFR51" s="23"/>
      <c r="SFS51" s="23"/>
      <c r="SFT51" s="23"/>
      <c r="SFU51" s="23"/>
      <c r="SFV51" s="23"/>
      <c r="SFW51" s="23"/>
      <c r="SFX51" s="23"/>
      <c r="SFY51" s="23"/>
      <c r="SFZ51" s="23"/>
      <c r="SGA51" s="23"/>
      <c r="SGB51" s="23"/>
      <c r="SGC51" s="23"/>
      <c r="SGD51" s="23"/>
      <c r="SGE51" s="23"/>
      <c r="SGF51" s="23"/>
      <c r="SGG51" s="23"/>
      <c r="SGH51" s="23"/>
      <c r="SGI51" s="23"/>
      <c r="SGJ51" s="23"/>
      <c r="SGK51" s="23"/>
      <c r="SGL51" s="23"/>
      <c r="SGM51" s="23"/>
      <c r="SGN51" s="23"/>
      <c r="SGO51" s="23"/>
      <c r="SGP51" s="23"/>
      <c r="SGQ51" s="23"/>
      <c r="SGR51" s="23"/>
      <c r="SGS51" s="23"/>
      <c r="SGT51" s="23"/>
      <c r="SGU51" s="23"/>
      <c r="SGV51" s="23"/>
      <c r="SGW51" s="23"/>
      <c r="SGX51" s="23"/>
      <c r="SGY51" s="23"/>
      <c r="SGZ51" s="23"/>
      <c r="SHA51" s="23"/>
      <c r="SHB51" s="23"/>
      <c r="SHC51" s="23"/>
      <c r="SHD51" s="23"/>
      <c r="SHE51" s="23"/>
      <c r="SHF51" s="23"/>
      <c r="SHG51" s="23"/>
      <c r="SHH51" s="23"/>
      <c r="SHI51" s="23"/>
      <c r="SHJ51" s="23"/>
      <c r="SHK51" s="23"/>
      <c r="SHL51" s="23"/>
      <c r="SHM51" s="23"/>
      <c r="SHN51" s="23"/>
      <c r="SHO51" s="23"/>
      <c r="SHP51" s="23"/>
      <c r="SHQ51" s="23"/>
      <c r="SHR51" s="23"/>
      <c r="SHS51" s="23"/>
      <c r="SHT51" s="23"/>
      <c r="SHU51" s="23"/>
      <c r="SHV51" s="23"/>
      <c r="SHW51" s="23"/>
      <c r="SHX51" s="23"/>
      <c r="SHY51" s="23"/>
      <c r="SHZ51" s="23"/>
      <c r="SIA51" s="23"/>
      <c r="SIB51" s="23"/>
      <c r="SIC51" s="23"/>
      <c r="SID51" s="23"/>
      <c r="SIE51" s="23"/>
      <c r="SIF51" s="23"/>
      <c r="SIG51" s="23"/>
      <c r="SIH51" s="23"/>
      <c r="SII51" s="23"/>
      <c r="SIJ51" s="23"/>
      <c r="SIK51" s="23"/>
      <c r="SIL51" s="23"/>
      <c r="SIM51" s="23"/>
      <c r="SIN51" s="23"/>
      <c r="SIO51" s="23"/>
      <c r="SIP51" s="23"/>
      <c r="SIQ51" s="23"/>
      <c r="SIR51" s="23"/>
      <c r="SIS51" s="23"/>
      <c r="SIT51" s="23"/>
      <c r="SIU51" s="23"/>
      <c r="SIV51" s="23"/>
      <c r="SIW51" s="23"/>
      <c r="SIX51" s="23"/>
      <c r="SIY51" s="23"/>
      <c r="SIZ51" s="23"/>
      <c r="SJA51" s="23"/>
      <c r="SJB51" s="23"/>
      <c r="SJC51" s="23"/>
      <c r="SJD51" s="23"/>
      <c r="SJE51" s="23"/>
      <c r="SJF51" s="23"/>
      <c r="SJG51" s="23"/>
      <c r="SJH51" s="23"/>
      <c r="SJI51" s="23"/>
      <c r="SJJ51" s="23"/>
      <c r="SJK51" s="23"/>
      <c r="SJL51" s="23"/>
      <c r="SJM51" s="23"/>
      <c r="SJN51" s="23"/>
      <c r="SJO51" s="23"/>
      <c r="SJP51" s="23"/>
      <c r="SJQ51" s="23"/>
      <c r="SJR51" s="23"/>
      <c r="SJS51" s="23"/>
      <c r="SJT51" s="23"/>
      <c r="SJU51" s="23"/>
      <c r="SJV51" s="23"/>
      <c r="SJW51" s="23"/>
      <c r="SJX51" s="23"/>
      <c r="SJY51" s="23"/>
      <c r="SJZ51" s="23"/>
      <c r="SKA51" s="23"/>
      <c r="SKB51" s="23"/>
      <c r="SKC51" s="23"/>
      <c r="SKD51" s="23"/>
      <c r="SKE51" s="23"/>
      <c r="SKF51" s="23"/>
      <c r="SKG51" s="23"/>
      <c r="SKH51" s="23"/>
      <c r="SKI51" s="23"/>
      <c r="SKJ51" s="23"/>
      <c r="SKK51" s="23"/>
      <c r="SKL51" s="23"/>
      <c r="SKM51" s="23"/>
      <c r="SKN51" s="23"/>
      <c r="SKO51" s="23"/>
      <c r="SKP51" s="23"/>
      <c r="SKQ51" s="23"/>
      <c r="SKR51" s="23"/>
      <c r="SKS51" s="23"/>
      <c r="SKT51" s="23"/>
      <c r="SKU51" s="23"/>
      <c r="SKV51" s="23"/>
      <c r="SKW51" s="23"/>
      <c r="SKX51" s="23"/>
      <c r="SKY51" s="23"/>
      <c r="SKZ51" s="23"/>
      <c r="SLA51" s="23"/>
      <c r="SLB51" s="23"/>
      <c r="SLC51" s="23"/>
      <c r="SLD51" s="23"/>
      <c r="SLE51" s="23"/>
      <c r="SLF51" s="23"/>
      <c r="SLG51" s="23"/>
      <c r="SLH51" s="23"/>
      <c r="SLI51" s="23"/>
      <c r="SLJ51" s="23"/>
      <c r="SLK51" s="23"/>
      <c r="SLL51" s="23"/>
      <c r="SLM51" s="23"/>
      <c r="SLN51" s="23"/>
      <c r="SLO51" s="23"/>
      <c r="SLP51" s="23"/>
      <c r="SLQ51" s="23"/>
      <c r="SLR51" s="23"/>
      <c r="SLS51" s="23"/>
      <c r="SLT51" s="23"/>
      <c r="SLU51" s="23"/>
      <c r="SLV51" s="23"/>
      <c r="SLW51" s="23"/>
      <c r="SLX51" s="23"/>
      <c r="SLY51" s="23"/>
      <c r="SLZ51" s="23"/>
      <c r="SMA51" s="23"/>
      <c r="SMB51" s="23"/>
      <c r="SMC51" s="23"/>
      <c r="SMD51" s="23"/>
      <c r="SME51" s="23"/>
      <c r="SMF51" s="23"/>
      <c r="SMG51" s="23"/>
      <c r="SMH51" s="23"/>
      <c r="SMI51" s="23"/>
      <c r="SMJ51" s="23"/>
      <c r="SMK51" s="23"/>
      <c r="SML51" s="23"/>
      <c r="SMM51" s="23"/>
      <c r="SMN51" s="23"/>
      <c r="SMO51" s="23"/>
      <c r="SMP51" s="23"/>
      <c r="SMQ51" s="23"/>
      <c r="SMR51" s="23"/>
      <c r="SMS51" s="23"/>
      <c r="SMT51" s="23"/>
      <c r="SMU51" s="23"/>
      <c r="SMV51" s="23"/>
      <c r="SMW51" s="23"/>
      <c r="SMX51" s="23"/>
      <c r="SMY51" s="23"/>
      <c r="SMZ51" s="23"/>
      <c r="SNA51" s="23"/>
      <c r="SNB51" s="23"/>
      <c r="SNC51" s="23"/>
      <c r="SND51" s="23"/>
      <c r="SNE51" s="23"/>
      <c r="SNF51" s="23"/>
      <c r="SNG51" s="23"/>
      <c r="SNH51" s="23"/>
      <c r="SNI51" s="23"/>
      <c r="SNJ51" s="23"/>
      <c r="SNK51" s="23"/>
      <c r="SNL51" s="23"/>
      <c r="SNM51" s="23"/>
      <c r="SNN51" s="23"/>
      <c r="SNO51" s="23"/>
      <c r="SNP51" s="23"/>
      <c r="SNQ51" s="23"/>
      <c r="SNR51" s="23"/>
      <c r="SNS51" s="23"/>
      <c r="SNT51" s="23"/>
      <c r="SNU51" s="23"/>
      <c r="SNV51" s="23"/>
      <c r="SNW51" s="23"/>
      <c r="SNX51" s="23"/>
      <c r="SNY51" s="23"/>
      <c r="SNZ51" s="23"/>
      <c r="SOA51" s="23"/>
      <c r="SOB51" s="23"/>
      <c r="SOC51" s="23"/>
      <c r="SOD51" s="23"/>
      <c r="SOE51" s="23"/>
      <c r="SOF51" s="23"/>
      <c r="SOG51" s="23"/>
      <c r="SOH51" s="23"/>
      <c r="SOI51" s="23"/>
      <c r="SOJ51" s="23"/>
      <c r="SOK51" s="23"/>
      <c r="SOL51" s="23"/>
      <c r="SOM51" s="23"/>
      <c r="SON51" s="23"/>
      <c r="SOO51" s="23"/>
      <c r="SOP51" s="23"/>
      <c r="SOQ51" s="23"/>
      <c r="SOR51" s="23"/>
      <c r="SOS51" s="23"/>
      <c r="SOT51" s="23"/>
      <c r="SOU51" s="23"/>
      <c r="SOV51" s="23"/>
      <c r="SOW51" s="23"/>
      <c r="SOX51" s="23"/>
      <c r="SOY51" s="23"/>
      <c r="SOZ51" s="23"/>
      <c r="SPA51" s="23"/>
      <c r="SPB51" s="23"/>
      <c r="SPC51" s="23"/>
      <c r="SPD51" s="23"/>
      <c r="SPE51" s="23"/>
      <c r="SPF51" s="23"/>
      <c r="SPG51" s="23"/>
      <c r="SPH51" s="23"/>
      <c r="SPI51" s="23"/>
      <c r="SPJ51" s="23"/>
      <c r="SPK51" s="23"/>
      <c r="SPL51" s="23"/>
      <c r="SPM51" s="23"/>
      <c r="SPN51" s="23"/>
      <c r="SPO51" s="23"/>
      <c r="SPP51" s="23"/>
      <c r="SPQ51" s="23"/>
      <c r="SPR51" s="23"/>
      <c r="SPS51" s="23"/>
      <c r="SPT51" s="23"/>
      <c r="SPU51" s="23"/>
      <c r="SPV51" s="23"/>
      <c r="SPW51" s="23"/>
      <c r="SPX51" s="23"/>
      <c r="SPY51" s="23"/>
      <c r="SPZ51" s="23"/>
      <c r="SQA51" s="23"/>
      <c r="SQB51" s="23"/>
      <c r="SQC51" s="23"/>
      <c r="SQD51" s="23"/>
      <c r="SQE51" s="23"/>
      <c r="SQF51" s="23"/>
      <c r="SQG51" s="23"/>
      <c r="SQH51" s="23"/>
      <c r="SQI51" s="23"/>
      <c r="SQJ51" s="23"/>
      <c r="SQK51" s="23"/>
      <c r="SQL51" s="23"/>
      <c r="SQM51" s="23"/>
      <c r="SQN51" s="23"/>
      <c r="SQO51" s="23"/>
      <c r="SQP51" s="23"/>
      <c r="SQQ51" s="23"/>
      <c r="SQR51" s="23"/>
      <c r="SQS51" s="23"/>
      <c r="SQT51" s="23"/>
      <c r="SQU51" s="23"/>
      <c r="SQV51" s="23"/>
      <c r="SQW51" s="23"/>
      <c r="SQX51" s="23"/>
      <c r="SQY51" s="23"/>
      <c r="SQZ51" s="23"/>
      <c r="SRA51" s="23"/>
      <c r="SRB51" s="23"/>
      <c r="SRC51" s="23"/>
      <c r="SRD51" s="23"/>
      <c r="SRE51" s="23"/>
      <c r="SRF51" s="23"/>
      <c r="SRG51" s="23"/>
      <c r="SRH51" s="23"/>
      <c r="SRI51" s="23"/>
      <c r="SRJ51" s="23"/>
      <c r="SRK51" s="23"/>
      <c r="SRL51" s="23"/>
      <c r="SRM51" s="23"/>
      <c r="SRN51" s="23"/>
      <c r="SRO51" s="23"/>
      <c r="SRP51" s="23"/>
      <c r="SRQ51" s="23"/>
      <c r="SRR51" s="23"/>
      <c r="SRS51" s="23"/>
      <c r="SRT51" s="23"/>
      <c r="SRU51" s="23"/>
      <c r="SRV51" s="23"/>
      <c r="SRW51" s="23"/>
      <c r="SRX51" s="23"/>
      <c r="SRY51" s="23"/>
      <c r="SRZ51" s="23"/>
      <c r="SSA51" s="23"/>
      <c r="SSB51" s="23"/>
      <c r="SSC51" s="23"/>
      <c r="SSD51" s="23"/>
      <c r="SSE51" s="23"/>
      <c r="SSF51" s="23"/>
      <c r="SSG51" s="23"/>
      <c r="SSH51" s="23"/>
      <c r="SSI51" s="23"/>
      <c r="SSJ51" s="23"/>
      <c r="SSK51" s="23"/>
      <c r="SSL51" s="23"/>
      <c r="SSM51" s="23"/>
      <c r="SSN51" s="23"/>
      <c r="SSO51" s="23"/>
      <c r="SSP51" s="23"/>
      <c r="SSQ51" s="23"/>
      <c r="SSR51" s="23"/>
      <c r="SSS51" s="23"/>
      <c r="SST51" s="23"/>
      <c r="SSU51" s="23"/>
      <c r="SSV51" s="23"/>
      <c r="SSW51" s="23"/>
      <c r="SSX51" s="23"/>
      <c r="SSY51" s="23"/>
      <c r="SSZ51" s="23"/>
      <c r="STA51" s="23"/>
      <c r="STB51" s="23"/>
      <c r="STC51" s="23"/>
      <c r="STD51" s="23"/>
      <c r="STE51" s="23"/>
      <c r="STF51" s="23"/>
      <c r="STG51" s="23"/>
      <c r="STH51" s="23"/>
      <c r="STI51" s="23"/>
      <c r="STJ51" s="23"/>
      <c r="STK51" s="23"/>
      <c r="STL51" s="23"/>
      <c r="STM51" s="23"/>
      <c r="STN51" s="23"/>
      <c r="STO51" s="23"/>
      <c r="STP51" s="23"/>
      <c r="STQ51" s="23"/>
      <c r="STR51" s="23"/>
      <c r="STS51" s="23"/>
      <c r="STT51" s="23"/>
      <c r="STU51" s="23"/>
      <c r="STV51" s="23"/>
      <c r="STW51" s="23"/>
      <c r="STX51" s="23"/>
      <c r="STY51" s="23"/>
      <c r="STZ51" s="23"/>
      <c r="SUA51" s="23"/>
      <c r="SUB51" s="23"/>
      <c r="SUC51" s="23"/>
      <c r="SUD51" s="23"/>
      <c r="SUE51" s="23"/>
      <c r="SUF51" s="23"/>
      <c r="SUG51" s="23"/>
      <c r="SUH51" s="23"/>
      <c r="SUI51" s="23"/>
      <c r="SUJ51" s="23"/>
      <c r="SUK51" s="23"/>
      <c r="SUL51" s="23"/>
      <c r="SUM51" s="23"/>
      <c r="SUN51" s="23"/>
      <c r="SUO51" s="23"/>
      <c r="SUP51" s="23"/>
      <c r="SUQ51" s="23"/>
      <c r="SUR51" s="23"/>
      <c r="SUS51" s="23"/>
      <c r="SUT51" s="23"/>
      <c r="SUU51" s="23"/>
      <c r="SUV51" s="23"/>
      <c r="SUW51" s="23"/>
      <c r="SUX51" s="23"/>
      <c r="SUY51" s="23"/>
      <c r="SUZ51" s="23"/>
      <c r="SVA51" s="23"/>
      <c r="SVB51" s="23"/>
      <c r="SVC51" s="23"/>
      <c r="SVD51" s="23"/>
      <c r="SVE51" s="23"/>
      <c r="SVF51" s="23"/>
      <c r="SVG51" s="23"/>
      <c r="SVH51" s="23"/>
      <c r="SVI51" s="23"/>
      <c r="SVJ51" s="23"/>
      <c r="SVK51" s="23"/>
      <c r="SVL51" s="23"/>
      <c r="SVM51" s="23"/>
      <c r="SVN51" s="23"/>
      <c r="SVO51" s="23"/>
      <c r="SVP51" s="23"/>
      <c r="SVQ51" s="23"/>
      <c r="SVR51" s="23"/>
      <c r="SVS51" s="23"/>
      <c r="SVT51" s="23"/>
      <c r="SVU51" s="23"/>
      <c r="SVV51" s="23"/>
      <c r="SVW51" s="23"/>
      <c r="SVX51" s="23"/>
      <c r="SVY51" s="23"/>
      <c r="SVZ51" s="23"/>
      <c r="SWA51" s="23"/>
      <c r="SWB51" s="23"/>
      <c r="SWC51" s="23"/>
      <c r="SWD51" s="23"/>
      <c r="SWE51" s="23"/>
      <c r="SWF51" s="23"/>
      <c r="SWG51" s="23"/>
      <c r="SWH51" s="23"/>
      <c r="SWI51" s="23"/>
      <c r="SWJ51" s="23"/>
      <c r="SWK51" s="23"/>
      <c r="SWL51" s="23"/>
      <c r="SWM51" s="23"/>
      <c r="SWN51" s="23"/>
      <c r="SWO51" s="23"/>
      <c r="SWP51" s="23"/>
      <c r="SWQ51" s="23"/>
      <c r="SWR51" s="23"/>
      <c r="SWS51" s="23"/>
      <c r="SWT51" s="23"/>
      <c r="SWU51" s="23"/>
      <c r="SWV51" s="23"/>
      <c r="SWW51" s="23"/>
      <c r="SWX51" s="23"/>
      <c r="SWY51" s="23"/>
      <c r="SWZ51" s="23"/>
      <c r="SXA51" s="23"/>
      <c r="SXB51" s="23"/>
      <c r="SXC51" s="23"/>
      <c r="SXD51" s="23"/>
      <c r="SXE51" s="23"/>
      <c r="SXF51" s="23"/>
      <c r="SXG51" s="23"/>
      <c r="SXH51" s="23"/>
      <c r="SXI51" s="23"/>
      <c r="SXJ51" s="23"/>
      <c r="SXK51" s="23"/>
      <c r="SXL51" s="23"/>
      <c r="SXM51" s="23"/>
      <c r="SXN51" s="23"/>
      <c r="SXO51" s="23"/>
      <c r="SXP51" s="23"/>
      <c r="SXQ51" s="23"/>
      <c r="SXR51" s="23"/>
      <c r="SXS51" s="23"/>
      <c r="SXT51" s="23"/>
      <c r="SXU51" s="23"/>
      <c r="SXV51" s="23"/>
      <c r="SXW51" s="23"/>
      <c r="SXX51" s="23"/>
      <c r="SXY51" s="23"/>
      <c r="SXZ51" s="23"/>
      <c r="SYA51" s="23"/>
      <c r="SYB51" s="23"/>
      <c r="SYC51" s="23"/>
      <c r="SYD51" s="23"/>
      <c r="SYE51" s="23"/>
      <c r="SYF51" s="23"/>
      <c r="SYG51" s="23"/>
      <c r="SYH51" s="23"/>
      <c r="SYI51" s="23"/>
      <c r="SYJ51" s="23"/>
      <c r="SYK51" s="23"/>
      <c r="SYL51" s="23"/>
      <c r="SYM51" s="23"/>
      <c r="SYN51" s="23"/>
      <c r="SYO51" s="23"/>
      <c r="SYP51" s="23"/>
      <c r="SYQ51" s="23"/>
      <c r="SYR51" s="23"/>
      <c r="SYS51" s="23"/>
      <c r="SYT51" s="23"/>
      <c r="SYU51" s="23"/>
      <c r="SYV51" s="23"/>
      <c r="SYW51" s="23"/>
      <c r="SYX51" s="23"/>
      <c r="SYY51" s="23"/>
      <c r="SYZ51" s="23"/>
      <c r="SZA51" s="23"/>
      <c r="SZB51" s="23"/>
      <c r="SZC51" s="23"/>
      <c r="SZD51" s="23"/>
      <c r="SZE51" s="23"/>
      <c r="SZF51" s="23"/>
      <c r="SZG51" s="23"/>
      <c r="SZH51" s="23"/>
      <c r="SZI51" s="23"/>
      <c r="SZJ51" s="23"/>
      <c r="SZK51" s="23"/>
      <c r="SZL51" s="23"/>
      <c r="SZM51" s="23"/>
      <c r="SZN51" s="23"/>
      <c r="SZO51" s="23"/>
      <c r="SZP51" s="23"/>
      <c r="SZQ51" s="23"/>
      <c r="SZR51" s="23"/>
      <c r="SZS51" s="23"/>
      <c r="SZT51" s="23"/>
      <c r="SZU51" s="23"/>
      <c r="SZV51" s="23"/>
      <c r="SZW51" s="23"/>
      <c r="SZX51" s="23"/>
      <c r="SZY51" s="23"/>
      <c r="SZZ51" s="23"/>
      <c r="TAA51" s="23"/>
      <c r="TAB51" s="23"/>
      <c r="TAC51" s="23"/>
      <c r="TAD51" s="23"/>
      <c r="TAE51" s="23"/>
      <c r="TAF51" s="23"/>
      <c r="TAG51" s="23"/>
      <c r="TAH51" s="23"/>
      <c r="TAI51" s="23"/>
      <c r="TAJ51" s="23"/>
      <c r="TAK51" s="23"/>
      <c r="TAL51" s="23"/>
      <c r="TAM51" s="23"/>
      <c r="TAN51" s="23"/>
      <c r="TAO51" s="23"/>
      <c r="TAP51" s="23"/>
      <c r="TAQ51" s="23"/>
      <c r="TAR51" s="23"/>
      <c r="TAS51" s="23"/>
      <c r="TAT51" s="23"/>
      <c r="TAU51" s="23"/>
      <c r="TAV51" s="23"/>
      <c r="TAW51" s="23"/>
      <c r="TAX51" s="23"/>
      <c r="TAY51" s="23"/>
      <c r="TAZ51" s="23"/>
      <c r="TBA51" s="23"/>
      <c r="TBB51" s="23"/>
      <c r="TBC51" s="23"/>
      <c r="TBD51" s="23"/>
      <c r="TBE51" s="23"/>
      <c r="TBF51" s="23"/>
      <c r="TBG51" s="23"/>
      <c r="TBH51" s="23"/>
      <c r="TBI51" s="23"/>
      <c r="TBJ51" s="23"/>
      <c r="TBK51" s="23"/>
      <c r="TBL51" s="23"/>
      <c r="TBM51" s="23"/>
      <c r="TBN51" s="23"/>
      <c r="TBO51" s="23"/>
      <c r="TBP51" s="23"/>
      <c r="TBQ51" s="23"/>
      <c r="TBR51" s="23"/>
      <c r="TBS51" s="23"/>
      <c r="TBT51" s="23"/>
      <c r="TBU51" s="23"/>
      <c r="TBV51" s="23"/>
      <c r="TBW51" s="23"/>
      <c r="TBX51" s="23"/>
      <c r="TBY51" s="23"/>
      <c r="TBZ51" s="23"/>
      <c r="TCA51" s="23"/>
      <c r="TCB51" s="23"/>
      <c r="TCC51" s="23"/>
      <c r="TCD51" s="23"/>
      <c r="TCE51" s="23"/>
      <c r="TCF51" s="23"/>
      <c r="TCG51" s="23"/>
      <c r="TCH51" s="23"/>
      <c r="TCI51" s="23"/>
      <c r="TCJ51" s="23"/>
      <c r="TCK51" s="23"/>
      <c r="TCL51" s="23"/>
      <c r="TCM51" s="23"/>
      <c r="TCN51" s="23"/>
      <c r="TCO51" s="23"/>
      <c r="TCP51" s="23"/>
      <c r="TCQ51" s="23"/>
      <c r="TCR51" s="23"/>
      <c r="TCS51" s="23"/>
      <c r="TCT51" s="23"/>
      <c r="TCU51" s="23"/>
      <c r="TCV51" s="23"/>
      <c r="TCW51" s="23"/>
      <c r="TCX51" s="23"/>
      <c r="TCY51" s="23"/>
      <c r="TCZ51" s="23"/>
      <c r="TDA51" s="23"/>
      <c r="TDB51" s="23"/>
      <c r="TDC51" s="23"/>
      <c r="TDD51" s="23"/>
      <c r="TDE51" s="23"/>
      <c r="TDF51" s="23"/>
      <c r="TDG51" s="23"/>
      <c r="TDH51" s="23"/>
      <c r="TDI51" s="23"/>
      <c r="TDJ51" s="23"/>
      <c r="TDK51" s="23"/>
      <c r="TDL51" s="23"/>
      <c r="TDM51" s="23"/>
      <c r="TDN51" s="23"/>
      <c r="TDO51" s="23"/>
      <c r="TDP51" s="23"/>
      <c r="TDQ51" s="23"/>
      <c r="TDR51" s="23"/>
      <c r="TDS51" s="23"/>
      <c r="TDT51" s="23"/>
      <c r="TDU51" s="23"/>
      <c r="TDV51" s="23"/>
      <c r="TDW51" s="23"/>
      <c r="TDX51" s="23"/>
      <c r="TDY51" s="23"/>
      <c r="TDZ51" s="23"/>
      <c r="TEA51" s="23"/>
      <c r="TEB51" s="23"/>
      <c r="TEC51" s="23"/>
      <c r="TED51" s="23"/>
      <c r="TEE51" s="23"/>
      <c r="TEF51" s="23"/>
      <c r="TEG51" s="23"/>
      <c r="TEH51" s="23"/>
      <c r="TEI51" s="23"/>
      <c r="TEJ51" s="23"/>
      <c r="TEK51" s="23"/>
      <c r="TEL51" s="23"/>
      <c r="TEM51" s="23"/>
      <c r="TEN51" s="23"/>
      <c r="TEO51" s="23"/>
      <c r="TEP51" s="23"/>
      <c r="TEQ51" s="23"/>
      <c r="TER51" s="23"/>
      <c r="TES51" s="23"/>
      <c r="TET51" s="23"/>
      <c r="TEU51" s="23"/>
      <c r="TEV51" s="23"/>
      <c r="TEW51" s="23"/>
      <c r="TEX51" s="23"/>
      <c r="TEY51" s="23"/>
      <c r="TEZ51" s="23"/>
      <c r="TFA51" s="23"/>
      <c r="TFB51" s="23"/>
      <c r="TFC51" s="23"/>
      <c r="TFD51" s="23"/>
      <c r="TFE51" s="23"/>
      <c r="TFF51" s="23"/>
      <c r="TFG51" s="23"/>
      <c r="TFH51" s="23"/>
      <c r="TFI51" s="23"/>
      <c r="TFJ51" s="23"/>
      <c r="TFK51" s="23"/>
      <c r="TFL51" s="23"/>
      <c r="TFM51" s="23"/>
      <c r="TFN51" s="23"/>
      <c r="TFO51" s="23"/>
      <c r="TFP51" s="23"/>
      <c r="TFQ51" s="23"/>
      <c r="TFR51" s="23"/>
      <c r="TFS51" s="23"/>
      <c r="TFT51" s="23"/>
      <c r="TFU51" s="23"/>
      <c r="TFV51" s="23"/>
      <c r="TFW51" s="23"/>
      <c r="TFX51" s="23"/>
      <c r="TFY51" s="23"/>
      <c r="TFZ51" s="23"/>
      <c r="TGA51" s="23"/>
      <c r="TGB51" s="23"/>
      <c r="TGC51" s="23"/>
      <c r="TGD51" s="23"/>
      <c r="TGE51" s="23"/>
      <c r="TGF51" s="23"/>
      <c r="TGG51" s="23"/>
      <c r="TGH51" s="23"/>
      <c r="TGI51" s="23"/>
      <c r="TGJ51" s="23"/>
      <c r="TGK51" s="23"/>
      <c r="TGL51" s="23"/>
      <c r="TGM51" s="23"/>
      <c r="TGN51" s="23"/>
      <c r="TGO51" s="23"/>
      <c r="TGP51" s="23"/>
      <c r="TGQ51" s="23"/>
      <c r="TGR51" s="23"/>
      <c r="TGS51" s="23"/>
      <c r="TGT51" s="23"/>
      <c r="TGU51" s="23"/>
      <c r="TGV51" s="23"/>
      <c r="TGW51" s="23"/>
      <c r="TGX51" s="23"/>
      <c r="TGY51" s="23"/>
      <c r="TGZ51" s="23"/>
      <c r="THA51" s="23"/>
      <c r="THB51" s="23"/>
      <c r="THC51" s="23"/>
      <c r="THD51" s="23"/>
      <c r="THE51" s="23"/>
      <c r="THF51" s="23"/>
      <c r="THG51" s="23"/>
      <c r="THH51" s="23"/>
      <c r="THI51" s="23"/>
      <c r="THJ51" s="23"/>
      <c r="THK51" s="23"/>
      <c r="THL51" s="23"/>
      <c r="THM51" s="23"/>
      <c r="THN51" s="23"/>
      <c r="THO51" s="23"/>
      <c r="THP51" s="23"/>
      <c r="THQ51" s="23"/>
      <c r="THR51" s="23"/>
      <c r="THS51" s="23"/>
      <c r="THT51" s="23"/>
      <c r="THU51" s="23"/>
      <c r="THV51" s="23"/>
      <c r="THW51" s="23"/>
      <c r="THX51" s="23"/>
      <c r="THY51" s="23"/>
      <c r="THZ51" s="23"/>
      <c r="TIA51" s="23"/>
      <c r="TIB51" s="23"/>
      <c r="TIC51" s="23"/>
      <c r="TID51" s="23"/>
      <c r="TIE51" s="23"/>
      <c r="TIF51" s="23"/>
      <c r="TIG51" s="23"/>
      <c r="TIH51" s="23"/>
      <c r="TII51" s="23"/>
      <c r="TIJ51" s="23"/>
      <c r="TIK51" s="23"/>
      <c r="TIL51" s="23"/>
      <c r="TIM51" s="23"/>
      <c r="TIN51" s="23"/>
      <c r="TIO51" s="23"/>
      <c r="TIP51" s="23"/>
      <c r="TIQ51" s="23"/>
      <c r="TIR51" s="23"/>
      <c r="TIS51" s="23"/>
      <c r="TIT51" s="23"/>
      <c r="TIU51" s="23"/>
      <c r="TIV51" s="23"/>
      <c r="TIW51" s="23"/>
      <c r="TIX51" s="23"/>
      <c r="TIY51" s="23"/>
      <c r="TIZ51" s="23"/>
      <c r="TJA51" s="23"/>
      <c r="TJB51" s="23"/>
      <c r="TJC51" s="23"/>
      <c r="TJD51" s="23"/>
      <c r="TJE51" s="23"/>
      <c r="TJF51" s="23"/>
      <c r="TJG51" s="23"/>
      <c r="TJH51" s="23"/>
      <c r="TJI51" s="23"/>
      <c r="TJJ51" s="23"/>
      <c r="TJK51" s="23"/>
      <c r="TJL51" s="23"/>
      <c r="TJM51" s="23"/>
      <c r="TJN51" s="23"/>
      <c r="TJO51" s="23"/>
      <c r="TJP51" s="23"/>
      <c r="TJQ51" s="23"/>
      <c r="TJR51" s="23"/>
      <c r="TJS51" s="23"/>
      <c r="TJT51" s="23"/>
      <c r="TJU51" s="23"/>
      <c r="TJV51" s="23"/>
      <c r="TJW51" s="23"/>
      <c r="TJX51" s="23"/>
      <c r="TJY51" s="23"/>
      <c r="TJZ51" s="23"/>
      <c r="TKA51" s="23"/>
      <c r="TKB51" s="23"/>
      <c r="TKC51" s="23"/>
      <c r="TKD51" s="23"/>
      <c r="TKE51" s="23"/>
      <c r="TKF51" s="23"/>
      <c r="TKG51" s="23"/>
      <c r="TKH51" s="23"/>
      <c r="TKI51" s="23"/>
      <c r="TKJ51" s="23"/>
      <c r="TKK51" s="23"/>
      <c r="TKL51" s="23"/>
      <c r="TKM51" s="23"/>
      <c r="TKN51" s="23"/>
      <c r="TKO51" s="23"/>
      <c r="TKP51" s="23"/>
      <c r="TKQ51" s="23"/>
      <c r="TKR51" s="23"/>
      <c r="TKS51" s="23"/>
      <c r="TKT51" s="23"/>
      <c r="TKU51" s="23"/>
      <c r="TKV51" s="23"/>
      <c r="TKW51" s="23"/>
      <c r="TKX51" s="23"/>
      <c r="TKY51" s="23"/>
      <c r="TKZ51" s="23"/>
      <c r="TLA51" s="23"/>
      <c r="TLB51" s="23"/>
      <c r="TLC51" s="23"/>
      <c r="TLD51" s="23"/>
      <c r="TLE51" s="23"/>
      <c r="TLF51" s="23"/>
      <c r="TLG51" s="23"/>
      <c r="TLH51" s="23"/>
      <c r="TLI51" s="23"/>
      <c r="TLJ51" s="23"/>
      <c r="TLK51" s="23"/>
      <c r="TLL51" s="23"/>
      <c r="TLM51" s="23"/>
      <c r="TLN51" s="23"/>
      <c r="TLO51" s="23"/>
      <c r="TLP51" s="23"/>
      <c r="TLQ51" s="23"/>
      <c r="TLR51" s="23"/>
      <c r="TLS51" s="23"/>
      <c r="TLT51" s="23"/>
      <c r="TLU51" s="23"/>
      <c r="TLV51" s="23"/>
      <c r="TLW51" s="23"/>
      <c r="TLX51" s="23"/>
      <c r="TLY51" s="23"/>
      <c r="TLZ51" s="23"/>
      <c r="TMA51" s="23"/>
      <c r="TMB51" s="23"/>
      <c r="TMC51" s="23"/>
      <c r="TMD51" s="23"/>
      <c r="TME51" s="23"/>
      <c r="TMF51" s="23"/>
      <c r="TMG51" s="23"/>
      <c r="TMH51" s="23"/>
      <c r="TMI51" s="23"/>
      <c r="TMJ51" s="23"/>
      <c r="TMK51" s="23"/>
      <c r="TML51" s="23"/>
      <c r="TMM51" s="23"/>
      <c r="TMN51" s="23"/>
      <c r="TMO51" s="23"/>
      <c r="TMP51" s="23"/>
      <c r="TMQ51" s="23"/>
      <c r="TMR51" s="23"/>
      <c r="TMS51" s="23"/>
      <c r="TMT51" s="23"/>
      <c r="TMU51" s="23"/>
      <c r="TMV51" s="23"/>
      <c r="TMW51" s="23"/>
      <c r="TMX51" s="23"/>
      <c r="TMY51" s="23"/>
      <c r="TMZ51" s="23"/>
      <c r="TNA51" s="23"/>
      <c r="TNB51" s="23"/>
      <c r="TNC51" s="23"/>
      <c r="TND51" s="23"/>
      <c r="TNE51" s="23"/>
      <c r="TNF51" s="23"/>
      <c r="TNG51" s="23"/>
      <c r="TNH51" s="23"/>
      <c r="TNI51" s="23"/>
      <c r="TNJ51" s="23"/>
      <c r="TNK51" s="23"/>
      <c r="TNL51" s="23"/>
      <c r="TNM51" s="23"/>
      <c r="TNN51" s="23"/>
      <c r="TNO51" s="23"/>
      <c r="TNP51" s="23"/>
      <c r="TNQ51" s="23"/>
      <c r="TNR51" s="23"/>
      <c r="TNS51" s="23"/>
      <c r="TNT51" s="23"/>
      <c r="TNU51" s="23"/>
      <c r="TNV51" s="23"/>
      <c r="TNW51" s="23"/>
      <c r="TNX51" s="23"/>
      <c r="TNY51" s="23"/>
      <c r="TNZ51" s="23"/>
      <c r="TOA51" s="23"/>
      <c r="TOB51" s="23"/>
      <c r="TOC51" s="23"/>
      <c r="TOD51" s="23"/>
      <c r="TOE51" s="23"/>
      <c r="TOF51" s="23"/>
      <c r="TOG51" s="23"/>
      <c r="TOH51" s="23"/>
      <c r="TOI51" s="23"/>
      <c r="TOJ51" s="23"/>
      <c r="TOK51" s="23"/>
      <c r="TOL51" s="23"/>
      <c r="TOM51" s="23"/>
      <c r="TON51" s="23"/>
      <c r="TOO51" s="23"/>
      <c r="TOP51" s="23"/>
      <c r="TOQ51" s="23"/>
      <c r="TOR51" s="23"/>
      <c r="TOS51" s="23"/>
      <c r="TOT51" s="23"/>
      <c r="TOU51" s="23"/>
      <c r="TOV51" s="23"/>
      <c r="TOW51" s="23"/>
      <c r="TOX51" s="23"/>
      <c r="TOY51" s="23"/>
      <c r="TOZ51" s="23"/>
      <c r="TPA51" s="23"/>
      <c r="TPB51" s="23"/>
      <c r="TPC51" s="23"/>
      <c r="TPD51" s="23"/>
      <c r="TPE51" s="23"/>
      <c r="TPF51" s="23"/>
      <c r="TPG51" s="23"/>
      <c r="TPH51" s="23"/>
      <c r="TPI51" s="23"/>
      <c r="TPJ51" s="23"/>
      <c r="TPK51" s="23"/>
      <c r="TPL51" s="23"/>
      <c r="TPM51" s="23"/>
      <c r="TPN51" s="23"/>
      <c r="TPO51" s="23"/>
      <c r="TPP51" s="23"/>
      <c r="TPQ51" s="23"/>
      <c r="TPR51" s="23"/>
      <c r="TPS51" s="23"/>
      <c r="TPT51" s="23"/>
      <c r="TPU51" s="23"/>
      <c r="TPV51" s="23"/>
      <c r="TPW51" s="23"/>
      <c r="TPX51" s="23"/>
      <c r="TPY51" s="23"/>
      <c r="TPZ51" s="23"/>
      <c r="TQA51" s="23"/>
      <c r="TQB51" s="23"/>
      <c r="TQC51" s="23"/>
      <c r="TQD51" s="23"/>
      <c r="TQE51" s="23"/>
      <c r="TQF51" s="23"/>
      <c r="TQG51" s="23"/>
      <c r="TQH51" s="23"/>
      <c r="TQI51" s="23"/>
      <c r="TQJ51" s="23"/>
      <c r="TQK51" s="23"/>
      <c r="TQL51" s="23"/>
      <c r="TQM51" s="23"/>
      <c r="TQN51" s="23"/>
      <c r="TQO51" s="23"/>
      <c r="TQP51" s="23"/>
      <c r="TQQ51" s="23"/>
      <c r="TQR51" s="23"/>
      <c r="TQS51" s="23"/>
      <c r="TQT51" s="23"/>
      <c r="TQU51" s="23"/>
      <c r="TQV51" s="23"/>
      <c r="TQW51" s="23"/>
      <c r="TQX51" s="23"/>
      <c r="TQY51" s="23"/>
      <c r="TQZ51" s="23"/>
      <c r="TRA51" s="23"/>
      <c r="TRB51" s="23"/>
      <c r="TRC51" s="23"/>
      <c r="TRD51" s="23"/>
      <c r="TRE51" s="23"/>
      <c r="TRF51" s="23"/>
      <c r="TRG51" s="23"/>
      <c r="TRH51" s="23"/>
      <c r="TRI51" s="23"/>
      <c r="TRJ51" s="23"/>
      <c r="TRK51" s="23"/>
      <c r="TRL51" s="23"/>
      <c r="TRM51" s="23"/>
      <c r="TRN51" s="23"/>
      <c r="TRO51" s="23"/>
      <c r="TRP51" s="23"/>
      <c r="TRQ51" s="23"/>
      <c r="TRR51" s="23"/>
      <c r="TRS51" s="23"/>
      <c r="TRT51" s="23"/>
      <c r="TRU51" s="23"/>
      <c r="TRV51" s="23"/>
      <c r="TRW51" s="23"/>
      <c r="TRX51" s="23"/>
      <c r="TRY51" s="23"/>
      <c r="TRZ51" s="23"/>
      <c r="TSA51" s="23"/>
      <c r="TSB51" s="23"/>
      <c r="TSC51" s="23"/>
      <c r="TSD51" s="23"/>
      <c r="TSE51" s="23"/>
      <c r="TSF51" s="23"/>
      <c r="TSG51" s="23"/>
      <c r="TSH51" s="23"/>
      <c r="TSI51" s="23"/>
      <c r="TSJ51" s="23"/>
      <c r="TSK51" s="23"/>
      <c r="TSL51" s="23"/>
      <c r="TSM51" s="23"/>
      <c r="TSN51" s="23"/>
      <c r="TSO51" s="23"/>
      <c r="TSP51" s="23"/>
      <c r="TSQ51" s="23"/>
      <c r="TSR51" s="23"/>
      <c r="TSS51" s="23"/>
      <c r="TST51" s="23"/>
      <c r="TSU51" s="23"/>
      <c r="TSV51" s="23"/>
      <c r="TSW51" s="23"/>
      <c r="TSX51" s="23"/>
      <c r="TSY51" s="23"/>
      <c r="TSZ51" s="23"/>
      <c r="TTA51" s="23"/>
      <c r="TTB51" s="23"/>
      <c r="TTC51" s="23"/>
      <c r="TTD51" s="23"/>
      <c r="TTE51" s="23"/>
      <c r="TTF51" s="23"/>
      <c r="TTG51" s="23"/>
      <c r="TTH51" s="23"/>
      <c r="TTI51" s="23"/>
      <c r="TTJ51" s="23"/>
      <c r="TTK51" s="23"/>
      <c r="TTL51" s="23"/>
      <c r="TTM51" s="23"/>
      <c r="TTN51" s="23"/>
      <c r="TTO51" s="23"/>
      <c r="TTP51" s="23"/>
      <c r="TTQ51" s="23"/>
      <c r="TTR51" s="23"/>
      <c r="TTS51" s="23"/>
      <c r="TTT51" s="23"/>
      <c r="TTU51" s="23"/>
      <c r="TTV51" s="23"/>
      <c r="TTW51" s="23"/>
      <c r="TTX51" s="23"/>
      <c r="TTY51" s="23"/>
      <c r="TTZ51" s="23"/>
      <c r="TUA51" s="23"/>
      <c r="TUB51" s="23"/>
      <c r="TUC51" s="23"/>
      <c r="TUD51" s="23"/>
      <c r="TUE51" s="23"/>
      <c r="TUF51" s="23"/>
      <c r="TUG51" s="23"/>
      <c r="TUH51" s="23"/>
      <c r="TUI51" s="23"/>
      <c r="TUJ51" s="23"/>
      <c r="TUK51" s="23"/>
      <c r="TUL51" s="23"/>
      <c r="TUM51" s="23"/>
      <c r="TUN51" s="23"/>
      <c r="TUO51" s="23"/>
      <c r="TUP51" s="23"/>
      <c r="TUQ51" s="23"/>
      <c r="TUR51" s="23"/>
      <c r="TUS51" s="23"/>
      <c r="TUT51" s="23"/>
      <c r="TUU51" s="23"/>
      <c r="TUV51" s="23"/>
      <c r="TUW51" s="23"/>
      <c r="TUX51" s="23"/>
      <c r="TUY51" s="23"/>
      <c r="TUZ51" s="23"/>
      <c r="TVA51" s="23"/>
      <c r="TVB51" s="23"/>
      <c r="TVC51" s="23"/>
      <c r="TVD51" s="23"/>
      <c r="TVE51" s="23"/>
      <c r="TVF51" s="23"/>
      <c r="TVG51" s="23"/>
      <c r="TVH51" s="23"/>
      <c r="TVI51" s="23"/>
      <c r="TVJ51" s="23"/>
      <c r="TVK51" s="23"/>
      <c r="TVL51" s="23"/>
      <c r="TVM51" s="23"/>
      <c r="TVN51" s="23"/>
      <c r="TVO51" s="23"/>
      <c r="TVP51" s="23"/>
      <c r="TVQ51" s="23"/>
      <c r="TVR51" s="23"/>
      <c r="TVS51" s="23"/>
      <c r="TVT51" s="23"/>
      <c r="TVU51" s="23"/>
      <c r="TVV51" s="23"/>
      <c r="TVW51" s="23"/>
      <c r="TVX51" s="23"/>
      <c r="TVY51" s="23"/>
      <c r="TVZ51" s="23"/>
      <c r="TWA51" s="23"/>
      <c r="TWB51" s="23"/>
      <c r="TWC51" s="23"/>
      <c r="TWD51" s="23"/>
      <c r="TWE51" s="23"/>
      <c r="TWF51" s="23"/>
      <c r="TWG51" s="23"/>
      <c r="TWH51" s="23"/>
      <c r="TWI51" s="23"/>
      <c r="TWJ51" s="23"/>
      <c r="TWK51" s="23"/>
      <c r="TWL51" s="23"/>
      <c r="TWM51" s="23"/>
      <c r="TWN51" s="23"/>
      <c r="TWO51" s="23"/>
      <c r="TWP51" s="23"/>
      <c r="TWQ51" s="23"/>
      <c r="TWR51" s="23"/>
      <c r="TWS51" s="23"/>
      <c r="TWT51" s="23"/>
      <c r="TWU51" s="23"/>
      <c r="TWV51" s="23"/>
      <c r="TWW51" s="23"/>
      <c r="TWX51" s="23"/>
      <c r="TWY51" s="23"/>
      <c r="TWZ51" s="23"/>
      <c r="TXA51" s="23"/>
      <c r="TXB51" s="23"/>
      <c r="TXC51" s="23"/>
      <c r="TXD51" s="23"/>
      <c r="TXE51" s="23"/>
      <c r="TXF51" s="23"/>
      <c r="TXG51" s="23"/>
      <c r="TXH51" s="23"/>
      <c r="TXI51" s="23"/>
      <c r="TXJ51" s="23"/>
      <c r="TXK51" s="23"/>
      <c r="TXL51" s="23"/>
      <c r="TXM51" s="23"/>
      <c r="TXN51" s="23"/>
      <c r="TXO51" s="23"/>
      <c r="TXP51" s="23"/>
      <c r="TXQ51" s="23"/>
      <c r="TXR51" s="23"/>
      <c r="TXS51" s="23"/>
      <c r="TXT51" s="23"/>
      <c r="TXU51" s="23"/>
      <c r="TXV51" s="23"/>
      <c r="TXW51" s="23"/>
      <c r="TXX51" s="23"/>
      <c r="TXY51" s="23"/>
      <c r="TXZ51" s="23"/>
      <c r="TYA51" s="23"/>
      <c r="TYB51" s="23"/>
      <c r="TYC51" s="23"/>
      <c r="TYD51" s="23"/>
      <c r="TYE51" s="23"/>
      <c r="TYF51" s="23"/>
      <c r="TYG51" s="23"/>
      <c r="TYH51" s="23"/>
      <c r="TYI51" s="23"/>
      <c r="TYJ51" s="23"/>
      <c r="TYK51" s="23"/>
      <c r="TYL51" s="23"/>
      <c r="TYM51" s="23"/>
      <c r="TYN51" s="23"/>
      <c r="TYO51" s="23"/>
      <c r="TYP51" s="23"/>
      <c r="TYQ51" s="23"/>
      <c r="TYR51" s="23"/>
      <c r="TYS51" s="23"/>
      <c r="TYT51" s="23"/>
      <c r="TYU51" s="23"/>
      <c r="TYV51" s="23"/>
      <c r="TYW51" s="23"/>
      <c r="TYX51" s="23"/>
      <c r="TYY51" s="23"/>
      <c r="TYZ51" s="23"/>
      <c r="TZA51" s="23"/>
      <c r="TZB51" s="23"/>
      <c r="TZC51" s="23"/>
      <c r="TZD51" s="23"/>
      <c r="TZE51" s="23"/>
      <c r="TZF51" s="23"/>
      <c r="TZG51" s="23"/>
      <c r="TZH51" s="23"/>
      <c r="TZI51" s="23"/>
      <c r="TZJ51" s="23"/>
      <c r="TZK51" s="23"/>
      <c r="TZL51" s="23"/>
      <c r="TZM51" s="23"/>
      <c r="TZN51" s="23"/>
      <c r="TZO51" s="23"/>
      <c r="TZP51" s="23"/>
      <c r="TZQ51" s="23"/>
      <c r="TZR51" s="23"/>
      <c r="TZS51" s="23"/>
      <c r="TZT51" s="23"/>
      <c r="TZU51" s="23"/>
      <c r="TZV51" s="23"/>
      <c r="TZW51" s="23"/>
      <c r="TZX51" s="23"/>
      <c r="TZY51" s="23"/>
      <c r="TZZ51" s="23"/>
      <c r="UAA51" s="23"/>
      <c r="UAB51" s="23"/>
      <c r="UAC51" s="23"/>
      <c r="UAD51" s="23"/>
      <c r="UAE51" s="23"/>
      <c r="UAF51" s="23"/>
      <c r="UAG51" s="23"/>
      <c r="UAH51" s="23"/>
      <c r="UAI51" s="23"/>
      <c r="UAJ51" s="23"/>
      <c r="UAK51" s="23"/>
      <c r="UAL51" s="23"/>
      <c r="UAM51" s="23"/>
      <c r="UAN51" s="23"/>
      <c r="UAO51" s="23"/>
      <c r="UAP51" s="23"/>
      <c r="UAQ51" s="23"/>
      <c r="UAR51" s="23"/>
      <c r="UAS51" s="23"/>
      <c r="UAT51" s="23"/>
      <c r="UAU51" s="23"/>
      <c r="UAV51" s="23"/>
      <c r="UAW51" s="23"/>
      <c r="UAX51" s="23"/>
      <c r="UAY51" s="23"/>
      <c r="UAZ51" s="23"/>
      <c r="UBA51" s="23"/>
      <c r="UBB51" s="23"/>
      <c r="UBC51" s="23"/>
      <c r="UBD51" s="23"/>
      <c r="UBE51" s="23"/>
      <c r="UBF51" s="23"/>
      <c r="UBG51" s="23"/>
      <c r="UBH51" s="23"/>
      <c r="UBI51" s="23"/>
      <c r="UBJ51" s="23"/>
      <c r="UBK51" s="23"/>
      <c r="UBL51" s="23"/>
      <c r="UBM51" s="23"/>
      <c r="UBN51" s="23"/>
      <c r="UBO51" s="23"/>
      <c r="UBP51" s="23"/>
      <c r="UBQ51" s="23"/>
      <c r="UBR51" s="23"/>
      <c r="UBS51" s="23"/>
      <c r="UBT51" s="23"/>
      <c r="UBU51" s="23"/>
      <c r="UBV51" s="23"/>
      <c r="UBW51" s="23"/>
      <c r="UBX51" s="23"/>
      <c r="UBY51" s="23"/>
      <c r="UBZ51" s="23"/>
      <c r="UCA51" s="23"/>
      <c r="UCB51" s="23"/>
      <c r="UCC51" s="23"/>
      <c r="UCD51" s="23"/>
      <c r="UCE51" s="23"/>
      <c r="UCF51" s="23"/>
      <c r="UCG51" s="23"/>
      <c r="UCH51" s="23"/>
      <c r="UCI51" s="23"/>
      <c r="UCJ51" s="23"/>
      <c r="UCK51" s="23"/>
      <c r="UCL51" s="23"/>
      <c r="UCM51" s="23"/>
      <c r="UCN51" s="23"/>
      <c r="UCO51" s="23"/>
      <c r="UCP51" s="23"/>
      <c r="UCQ51" s="23"/>
      <c r="UCR51" s="23"/>
      <c r="UCS51" s="23"/>
      <c r="UCT51" s="23"/>
      <c r="UCU51" s="23"/>
      <c r="UCV51" s="23"/>
      <c r="UCW51" s="23"/>
      <c r="UCX51" s="23"/>
      <c r="UCY51" s="23"/>
      <c r="UCZ51" s="23"/>
      <c r="UDA51" s="23"/>
      <c r="UDB51" s="23"/>
      <c r="UDC51" s="23"/>
      <c r="UDD51" s="23"/>
      <c r="UDE51" s="23"/>
      <c r="UDF51" s="23"/>
      <c r="UDG51" s="23"/>
      <c r="UDH51" s="23"/>
      <c r="UDI51" s="23"/>
      <c r="UDJ51" s="23"/>
      <c r="UDK51" s="23"/>
      <c r="UDL51" s="23"/>
      <c r="UDM51" s="23"/>
      <c r="UDN51" s="23"/>
      <c r="UDO51" s="23"/>
      <c r="UDP51" s="23"/>
      <c r="UDQ51" s="23"/>
      <c r="UDR51" s="23"/>
      <c r="UDS51" s="23"/>
      <c r="UDT51" s="23"/>
      <c r="UDU51" s="23"/>
      <c r="UDV51" s="23"/>
      <c r="UDW51" s="23"/>
      <c r="UDX51" s="23"/>
      <c r="UDY51" s="23"/>
      <c r="UDZ51" s="23"/>
      <c r="UEA51" s="23"/>
      <c r="UEB51" s="23"/>
      <c r="UEC51" s="23"/>
      <c r="UED51" s="23"/>
      <c r="UEE51" s="23"/>
      <c r="UEF51" s="23"/>
      <c r="UEG51" s="23"/>
      <c r="UEH51" s="23"/>
      <c r="UEI51" s="23"/>
      <c r="UEJ51" s="23"/>
      <c r="UEK51" s="23"/>
      <c r="UEL51" s="23"/>
      <c r="UEM51" s="23"/>
      <c r="UEN51" s="23"/>
      <c r="UEO51" s="23"/>
      <c r="UEP51" s="23"/>
      <c r="UEQ51" s="23"/>
      <c r="UER51" s="23"/>
      <c r="UES51" s="23"/>
      <c r="UET51" s="23"/>
      <c r="UEU51" s="23"/>
      <c r="UEV51" s="23"/>
      <c r="UEW51" s="23"/>
      <c r="UEX51" s="23"/>
      <c r="UEY51" s="23"/>
      <c r="UEZ51" s="23"/>
      <c r="UFA51" s="23"/>
      <c r="UFB51" s="23"/>
      <c r="UFC51" s="23"/>
      <c r="UFD51" s="23"/>
      <c r="UFE51" s="23"/>
      <c r="UFF51" s="23"/>
      <c r="UFG51" s="23"/>
      <c r="UFH51" s="23"/>
      <c r="UFI51" s="23"/>
      <c r="UFJ51" s="23"/>
      <c r="UFK51" s="23"/>
      <c r="UFL51" s="23"/>
      <c r="UFM51" s="23"/>
      <c r="UFN51" s="23"/>
      <c r="UFO51" s="23"/>
      <c r="UFP51" s="23"/>
      <c r="UFQ51" s="23"/>
      <c r="UFR51" s="23"/>
      <c r="UFS51" s="23"/>
      <c r="UFT51" s="23"/>
      <c r="UFU51" s="23"/>
      <c r="UFV51" s="23"/>
      <c r="UFW51" s="23"/>
      <c r="UFX51" s="23"/>
      <c r="UFY51" s="23"/>
      <c r="UFZ51" s="23"/>
      <c r="UGA51" s="23"/>
      <c r="UGB51" s="23"/>
      <c r="UGC51" s="23"/>
      <c r="UGD51" s="23"/>
      <c r="UGE51" s="23"/>
      <c r="UGF51" s="23"/>
      <c r="UGG51" s="23"/>
      <c r="UGH51" s="23"/>
      <c r="UGI51" s="23"/>
      <c r="UGJ51" s="23"/>
      <c r="UGK51" s="23"/>
      <c r="UGL51" s="23"/>
      <c r="UGM51" s="23"/>
      <c r="UGN51" s="23"/>
      <c r="UGO51" s="23"/>
      <c r="UGP51" s="23"/>
      <c r="UGQ51" s="23"/>
      <c r="UGR51" s="23"/>
      <c r="UGS51" s="23"/>
      <c r="UGT51" s="23"/>
      <c r="UGU51" s="23"/>
      <c r="UGV51" s="23"/>
      <c r="UGW51" s="23"/>
      <c r="UGX51" s="23"/>
      <c r="UGY51" s="23"/>
      <c r="UGZ51" s="23"/>
      <c r="UHA51" s="23"/>
      <c r="UHB51" s="23"/>
      <c r="UHC51" s="23"/>
      <c r="UHD51" s="23"/>
      <c r="UHE51" s="23"/>
      <c r="UHF51" s="23"/>
      <c r="UHG51" s="23"/>
      <c r="UHH51" s="23"/>
      <c r="UHI51" s="23"/>
      <c r="UHJ51" s="23"/>
      <c r="UHK51" s="23"/>
      <c r="UHL51" s="23"/>
      <c r="UHM51" s="23"/>
      <c r="UHN51" s="23"/>
      <c r="UHO51" s="23"/>
      <c r="UHP51" s="23"/>
      <c r="UHQ51" s="23"/>
      <c r="UHR51" s="23"/>
      <c r="UHS51" s="23"/>
      <c r="UHT51" s="23"/>
      <c r="UHU51" s="23"/>
      <c r="UHV51" s="23"/>
      <c r="UHW51" s="23"/>
      <c r="UHX51" s="23"/>
      <c r="UHY51" s="23"/>
      <c r="UHZ51" s="23"/>
      <c r="UIA51" s="23"/>
      <c r="UIB51" s="23"/>
      <c r="UIC51" s="23"/>
      <c r="UID51" s="23"/>
      <c r="UIE51" s="23"/>
      <c r="UIF51" s="23"/>
      <c r="UIG51" s="23"/>
      <c r="UIH51" s="23"/>
      <c r="UII51" s="23"/>
      <c r="UIJ51" s="23"/>
      <c r="UIK51" s="23"/>
      <c r="UIL51" s="23"/>
      <c r="UIM51" s="23"/>
      <c r="UIN51" s="23"/>
      <c r="UIO51" s="23"/>
      <c r="UIP51" s="23"/>
      <c r="UIQ51" s="23"/>
      <c r="UIR51" s="23"/>
      <c r="UIS51" s="23"/>
      <c r="UIT51" s="23"/>
      <c r="UIU51" s="23"/>
      <c r="UIV51" s="23"/>
      <c r="UIW51" s="23"/>
      <c r="UIX51" s="23"/>
      <c r="UIY51" s="23"/>
      <c r="UIZ51" s="23"/>
      <c r="UJA51" s="23"/>
      <c r="UJB51" s="23"/>
      <c r="UJC51" s="23"/>
      <c r="UJD51" s="23"/>
      <c r="UJE51" s="23"/>
      <c r="UJF51" s="23"/>
      <c r="UJG51" s="23"/>
      <c r="UJH51" s="23"/>
      <c r="UJI51" s="23"/>
      <c r="UJJ51" s="23"/>
      <c r="UJK51" s="23"/>
      <c r="UJL51" s="23"/>
      <c r="UJM51" s="23"/>
      <c r="UJN51" s="23"/>
      <c r="UJO51" s="23"/>
      <c r="UJP51" s="23"/>
      <c r="UJQ51" s="23"/>
      <c r="UJR51" s="23"/>
      <c r="UJS51" s="23"/>
      <c r="UJT51" s="23"/>
      <c r="UJU51" s="23"/>
      <c r="UJV51" s="23"/>
      <c r="UJW51" s="23"/>
      <c r="UJX51" s="23"/>
      <c r="UJY51" s="23"/>
      <c r="UJZ51" s="23"/>
      <c r="UKA51" s="23"/>
      <c r="UKB51" s="23"/>
      <c r="UKC51" s="23"/>
      <c r="UKD51" s="23"/>
      <c r="UKE51" s="23"/>
      <c r="UKF51" s="23"/>
      <c r="UKG51" s="23"/>
      <c r="UKH51" s="23"/>
      <c r="UKI51" s="23"/>
      <c r="UKJ51" s="23"/>
      <c r="UKK51" s="23"/>
      <c r="UKL51" s="23"/>
      <c r="UKM51" s="23"/>
      <c r="UKN51" s="23"/>
      <c r="UKO51" s="23"/>
      <c r="UKP51" s="23"/>
      <c r="UKQ51" s="23"/>
      <c r="UKR51" s="23"/>
      <c r="UKS51" s="23"/>
      <c r="UKT51" s="23"/>
      <c r="UKU51" s="23"/>
      <c r="UKV51" s="23"/>
      <c r="UKW51" s="23"/>
      <c r="UKX51" s="23"/>
      <c r="UKY51" s="23"/>
      <c r="UKZ51" s="23"/>
      <c r="ULA51" s="23"/>
      <c r="ULB51" s="23"/>
      <c r="ULC51" s="23"/>
      <c r="ULD51" s="23"/>
      <c r="ULE51" s="23"/>
      <c r="ULF51" s="23"/>
      <c r="ULG51" s="23"/>
      <c r="ULH51" s="23"/>
      <c r="ULI51" s="23"/>
      <c r="ULJ51" s="23"/>
      <c r="ULK51" s="23"/>
      <c r="ULL51" s="23"/>
      <c r="ULM51" s="23"/>
      <c r="ULN51" s="23"/>
      <c r="ULO51" s="23"/>
      <c r="ULP51" s="23"/>
      <c r="ULQ51" s="23"/>
      <c r="ULR51" s="23"/>
      <c r="ULS51" s="23"/>
      <c r="ULT51" s="23"/>
      <c r="ULU51" s="23"/>
      <c r="ULV51" s="23"/>
      <c r="ULW51" s="23"/>
      <c r="ULX51" s="23"/>
      <c r="ULY51" s="23"/>
      <c r="ULZ51" s="23"/>
      <c r="UMA51" s="23"/>
      <c r="UMB51" s="23"/>
      <c r="UMC51" s="23"/>
      <c r="UMD51" s="23"/>
      <c r="UME51" s="23"/>
      <c r="UMF51" s="23"/>
      <c r="UMG51" s="23"/>
      <c r="UMH51" s="23"/>
      <c r="UMI51" s="23"/>
      <c r="UMJ51" s="23"/>
      <c r="UMK51" s="23"/>
      <c r="UML51" s="23"/>
      <c r="UMM51" s="23"/>
      <c r="UMN51" s="23"/>
      <c r="UMO51" s="23"/>
      <c r="UMP51" s="23"/>
      <c r="UMQ51" s="23"/>
      <c r="UMR51" s="23"/>
      <c r="UMS51" s="23"/>
      <c r="UMT51" s="23"/>
      <c r="UMU51" s="23"/>
      <c r="UMV51" s="23"/>
      <c r="UMW51" s="23"/>
      <c r="UMX51" s="23"/>
      <c r="UMY51" s="23"/>
      <c r="UMZ51" s="23"/>
      <c r="UNA51" s="23"/>
      <c r="UNB51" s="23"/>
      <c r="UNC51" s="23"/>
      <c r="UND51" s="23"/>
      <c r="UNE51" s="23"/>
      <c r="UNF51" s="23"/>
      <c r="UNG51" s="23"/>
      <c r="UNH51" s="23"/>
      <c r="UNI51" s="23"/>
      <c r="UNJ51" s="23"/>
      <c r="UNK51" s="23"/>
      <c r="UNL51" s="23"/>
      <c r="UNM51" s="23"/>
      <c r="UNN51" s="23"/>
      <c r="UNO51" s="23"/>
      <c r="UNP51" s="23"/>
      <c r="UNQ51" s="23"/>
      <c r="UNR51" s="23"/>
      <c r="UNS51" s="23"/>
      <c r="UNT51" s="23"/>
      <c r="UNU51" s="23"/>
      <c r="UNV51" s="23"/>
      <c r="UNW51" s="23"/>
      <c r="UNX51" s="23"/>
      <c r="UNY51" s="23"/>
      <c r="UNZ51" s="23"/>
      <c r="UOA51" s="23"/>
      <c r="UOB51" s="23"/>
      <c r="UOC51" s="23"/>
      <c r="UOD51" s="23"/>
      <c r="UOE51" s="23"/>
      <c r="UOF51" s="23"/>
      <c r="UOG51" s="23"/>
      <c r="UOH51" s="23"/>
      <c r="UOI51" s="23"/>
      <c r="UOJ51" s="23"/>
      <c r="UOK51" s="23"/>
      <c r="UOL51" s="23"/>
      <c r="UOM51" s="23"/>
      <c r="UON51" s="23"/>
      <c r="UOO51" s="23"/>
      <c r="UOP51" s="23"/>
      <c r="UOQ51" s="23"/>
      <c r="UOR51" s="23"/>
      <c r="UOS51" s="23"/>
      <c r="UOT51" s="23"/>
      <c r="UOU51" s="23"/>
      <c r="UOV51" s="23"/>
      <c r="UOW51" s="23"/>
      <c r="UOX51" s="23"/>
      <c r="UOY51" s="23"/>
      <c r="UOZ51" s="23"/>
      <c r="UPA51" s="23"/>
      <c r="UPB51" s="23"/>
      <c r="UPC51" s="23"/>
      <c r="UPD51" s="23"/>
      <c r="UPE51" s="23"/>
      <c r="UPF51" s="23"/>
      <c r="UPG51" s="23"/>
      <c r="UPH51" s="23"/>
      <c r="UPI51" s="23"/>
      <c r="UPJ51" s="23"/>
      <c r="UPK51" s="23"/>
      <c r="UPL51" s="23"/>
      <c r="UPM51" s="23"/>
      <c r="UPN51" s="23"/>
      <c r="UPO51" s="23"/>
      <c r="UPP51" s="23"/>
      <c r="UPQ51" s="23"/>
      <c r="UPR51" s="23"/>
      <c r="UPS51" s="23"/>
      <c r="UPT51" s="23"/>
      <c r="UPU51" s="23"/>
      <c r="UPV51" s="23"/>
      <c r="UPW51" s="23"/>
      <c r="UPX51" s="23"/>
      <c r="UPY51" s="23"/>
      <c r="UPZ51" s="23"/>
      <c r="UQA51" s="23"/>
      <c r="UQB51" s="23"/>
      <c r="UQC51" s="23"/>
      <c r="UQD51" s="23"/>
      <c r="UQE51" s="23"/>
      <c r="UQF51" s="23"/>
      <c r="UQG51" s="23"/>
      <c r="UQH51" s="23"/>
      <c r="UQI51" s="23"/>
      <c r="UQJ51" s="23"/>
      <c r="UQK51" s="23"/>
      <c r="UQL51" s="23"/>
      <c r="UQM51" s="23"/>
      <c r="UQN51" s="23"/>
      <c r="UQO51" s="23"/>
      <c r="UQP51" s="23"/>
      <c r="UQQ51" s="23"/>
      <c r="UQR51" s="23"/>
      <c r="UQS51" s="23"/>
      <c r="UQT51" s="23"/>
      <c r="UQU51" s="23"/>
      <c r="UQV51" s="23"/>
      <c r="UQW51" s="23"/>
      <c r="UQX51" s="23"/>
      <c r="UQY51" s="23"/>
      <c r="UQZ51" s="23"/>
      <c r="URA51" s="23"/>
      <c r="URB51" s="23"/>
      <c r="URC51" s="23"/>
      <c r="URD51" s="23"/>
      <c r="URE51" s="23"/>
      <c r="URF51" s="23"/>
      <c r="URG51" s="23"/>
      <c r="URH51" s="23"/>
      <c r="URI51" s="23"/>
      <c r="URJ51" s="23"/>
      <c r="URK51" s="23"/>
      <c r="URL51" s="23"/>
      <c r="URM51" s="23"/>
      <c r="URN51" s="23"/>
      <c r="URO51" s="23"/>
      <c r="URP51" s="23"/>
      <c r="URQ51" s="23"/>
      <c r="URR51" s="23"/>
      <c r="URS51" s="23"/>
      <c r="URT51" s="23"/>
      <c r="URU51" s="23"/>
      <c r="URV51" s="23"/>
      <c r="URW51" s="23"/>
      <c r="URX51" s="23"/>
      <c r="URY51" s="23"/>
      <c r="URZ51" s="23"/>
      <c r="USA51" s="23"/>
      <c r="USB51" s="23"/>
      <c r="USC51" s="23"/>
      <c r="USD51" s="23"/>
      <c r="USE51" s="23"/>
      <c r="USF51" s="23"/>
      <c r="USG51" s="23"/>
      <c r="USH51" s="23"/>
      <c r="USI51" s="23"/>
      <c r="USJ51" s="23"/>
      <c r="USK51" s="23"/>
      <c r="USL51" s="23"/>
      <c r="USM51" s="23"/>
      <c r="USN51" s="23"/>
      <c r="USO51" s="23"/>
      <c r="USP51" s="23"/>
      <c r="USQ51" s="23"/>
      <c r="USR51" s="23"/>
      <c r="USS51" s="23"/>
      <c r="UST51" s="23"/>
      <c r="USU51" s="23"/>
      <c r="USV51" s="23"/>
      <c r="USW51" s="23"/>
      <c r="USX51" s="23"/>
      <c r="USY51" s="23"/>
      <c r="USZ51" s="23"/>
      <c r="UTA51" s="23"/>
      <c r="UTB51" s="23"/>
      <c r="UTC51" s="23"/>
      <c r="UTD51" s="23"/>
      <c r="UTE51" s="23"/>
      <c r="UTF51" s="23"/>
      <c r="UTG51" s="23"/>
      <c r="UTH51" s="23"/>
      <c r="UTI51" s="23"/>
      <c r="UTJ51" s="23"/>
      <c r="UTK51" s="23"/>
      <c r="UTL51" s="23"/>
      <c r="UTM51" s="23"/>
      <c r="UTN51" s="23"/>
      <c r="UTO51" s="23"/>
      <c r="UTP51" s="23"/>
      <c r="UTQ51" s="23"/>
      <c r="UTR51" s="23"/>
      <c r="UTS51" s="23"/>
      <c r="UTT51" s="23"/>
      <c r="UTU51" s="23"/>
      <c r="UTV51" s="23"/>
      <c r="UTW51" s="23"/>
      <c r="UTX51" s="23"/>
      <c r="UTY51" s="23"/>
      <c r="UTZ51" s="23"/>
      <c r="UUA51" s="23"/>
      <c r="UUB51" s="23"/>
      <c r="UUC51" s="23"/>
      <c r="UUD51" s="23"/>
      <c r="UUE51" s="23"/>
      <c r="UUF51" s="23"/>
      <c r="UUG51" s="23"/>
      <c r="UUH51" s="23"/>
      <c r="UUI51" s="23"/>
      <c r="UUJ51" s="23"/>
      <c r="UUK51" s="23"/>
      <c r="UUL51" s="23"/>
      <c r="UUM51" s="23"/>
      <c r="UUN51" s="23"/>
      <c r="UUO51" s="23"/>
      <c r="UUP51" s="23"/>
      <c r="UUQ51" s="23"/>
      <c r="UUR51" s="23"/>
      <c r="UUS51" s="23"/>
      <c r="UUT51" s="23"/>
      <c r="UUU51" s="23"/>
      <c r="UUV51" s="23"/>
      <c r="UUW51" s="23"/>
      <c r="UUX51" s="23"/>
      <c r="UUY51" s="23"/>
      <c r="UUZ51" s="23"/>
      <c r="UVA51" s="23"/>
      <c r="UVB51" s="23"/>
      <c r="UVC51" s="23"/>
      <c r="UVD51" s="23"/>
      <c r="UVE51" s="23"/>
      <c r="UVF51" s="23"/>
      <c r="UVG51" s="23"/>
      <c r="UVH51" s="23"/>
      <c r="UVI51" s="23"/>
      <c r="UVJ51" s="23"/>
      <c r="UVK51" s="23"/>
      <c r="UVL51" s="23"/>
      <c r="UVM51" s="23"/>
      <c r="UVN51" s="23"/>
      <c r="UVO51" s="23"/>
      <c r="UVP51" s="23"/>
      <c r="UVQ51" s="23"/>
      <c r="UVR51" s="23"/>
      <c r="UVS51" s="23"/>
      <c r="UVT51" s="23"/>
      <c r="UVU51" s="23"/>
      <c r="UVV51" s="23"/>
      <c r="UVW51" s="23"/>
      <c r="UVX51" s="23"/>
      <c r="UVY51" s="23"/>
      <c r="UVZ51" s="23"/>
      <c r="UWA51" s="23"/>
      <c r="UWB51" s="23"/>
      <c r="UWC51" s="23"/>
      <c r="UWD51" s="23"/>
      <c r="UWE51" s="23"/>
      <c r="UWF51" s="23"/>
      <c r="UWG51" s="23"/>
      <c r="UWH51" s="23"/>
      <c r="UWI51" s="23"/>
      <c r="UWJ51" s="23"/>
      <c r="UWK51" s="23"/>
      <c r="UWL51" s="23"/>
      <c r="UWM51" s="23"/>
      <c r="UWN51" s="23"/>
      <c r="UWO51" s="23"/>
      <c r="UWP51" s="23"/>
      <c r="UWQ51" s="23"/>
      <c r="UWR51" s="23"/>
      <c r="UWS51" s="23"/>
      <c r="UWT51" s="23"/>
      <c r="UWU51" s="23"/>
      <c r="UWV51" s="23"/>
      <c r="UWW51" s="23"/>
      <c r="UWX51" s="23"/>
      <c r="UWY51" s="23"/>
      <c r="UWZ51" s="23"/>
      <c r="UXA51" s="23"/>
      <c r="UXB51" s="23"/>
      <c r="UXC51" s="23"/>
      <c r="UXD51" s="23"/>
      <c r="UXE51" s="23"/>
      <c r="UXF51" s="23"/>
      <c r="UXG51" s="23"/>
      <c r="UXH51" s="23"/>
      <c r="UXI51" s="23"/>
      <c r="UXJ51" s="23"/>
      <c r="UXK51" s="23"/>
      <c r="UXL51" s="23"/>
      <c r="UXM51" s="23"/>
      <c r="UXN51" s="23"/>
      <c r="UXO51" s="23"/>
      <c r="UXP51" s="23"/>
      <c r="UXQ51" s="23"/>
      <c r="UXR51" s="23"/>
      <c r="UXS51" s="23"/>
      <c r="UXT51" s="23"/>
      <c r="UXU51" s="23"/>
      <c r="UXV51" s="23"/>
      <c r="UXW51" s="23"/>
      <c r="UXX51" s="23"/>
      <c r="UXY51" s="23"/>
      <c r="UXZ51" s="23"/>
      <c r="UYA51" s="23"/>
      <c r="UYB51" s="23"/>
      <c r="UYC51" s="23"/>
      <c r="UYD51" s="23"/>
      <c r="UYE51" s="23"/>
      <c r="UYF51" s="23"/>
      <c r="UYG51" s="23"/>
      <c r="UYH51" s="23"/>
      <c r="UYI51" s="23"/>
      <c r="UYJ51" s="23"/>
      <c r="UYK51" s="23"/>
      <c r="UYL51" s="23"/>
      <c r="UYM51" s="23"/>
      <c r="UYN51" s="23"/>
      <c r="UYO51" s="23"/>
      <c r="UYP51" s="23"/>
      <c r="UYQ51" s="23"/>
      <c r="UYR51" s="23"/>
      <c r="UYS51" s="23"/>
      <c r="UYT51" s="23"/>
      <c r="UYU51" s="23"/>
      <c r="UYV51" s="23"/>
      <c r="UYW51" s="23"/>
      <c r="UYX51" s="23"/>
      <c r="UYY51" s="23"/>
      <c r="UYZ51" s="23"/>
      <c r="UZA51" s="23"/>
      <c r="UZB51" s="23"/>
      <c r="UZC51" s="23"/>
      <c r="UZD51" s="23"/>
      <c r="UZE51" s="23"/>
      <c r="UZF51" s="23"/>
      <c r="UZG51" s="23"/>
      <c r="UZH51" s="23"/>
      <c r="UZI51" s="23"/>
      <c r="UZJ51" s="23"/>
      <c r="UZK51" s="23"/>
      <c r="UZL51" s="23"/>
      <c r="UZM51" s="23"/>
      <c r="UZN51" s="23"/>
      <c r="UZO51" s="23"/>
      <c r="UZP51" s="23"/>
      <c r="UZQ51" s="23"/>
      <c r="UZR51" s="23"/>
      <c r="UZS51" s="23"/>
      <c r="UZT51" s="23"/>
      <c r="UZU51" s="23"/>
      <c r="UZV51" s="23"/>
      <c r="UZW51" s="23"/>
      <c r="UZX51" s="23"/>
      <c r="UZY51" s="23"/>
      <c r="UZZ51" s="23"/>
      <c r="VAA51" s="23"/>
      <c r="VAB51" s="23"/>
      <c r="VAC51" s="23"/>
      <c r="VAD51" s="23"/>
      <c r="VAE51" s="23"/>
      <c r="VAF51" s="23"/>
      <c r="VAG51" s="23"/>
      <c r="VAH51" s="23"/>
      <c r="VAI51" s="23"/>
      <c r="VAJ51" s="23"/>
      <c r="VAK51" s="23"/>
      <c r="VAL51" s="23"/>
      <c r="VAM51" s="23"/>
      <c r="VAN51" s="23"/>
      <c r="VAO51" s="23"/>
      <c r="VAP51" s="23"/>
      <c r="VAQ51" s="23"/>
      <c r="VAR51" s="23"/>
      <c r="VAS51" s="23"/>
      <c r="VAT51" s="23"/>
      <c r="VAU51" s="23"/>
      <c r="VAV51" s="23"/>
      <c r="VAW51" s="23"/>
      <c r="VAX51" s="23"/>
      <c r="VAY51" s="23"/>
      <c r="VAZ51" s="23"/>
      <c r="VBA51" s="23"/>
      <c r="VBB51" s="23"/>
      <c r="VBC51" s="23"/>
      <c r="VBD51" s="23"/>
      <c r="VBE51" s="23"/>
      <c r="VBF51" s="23"/>
      <c r="VBG51" s="23"/>
      <c r="VBH51" s="23"/>
      <c r="VBI51" s="23"/>
      <c r="VBJ51" s="23"/>
      <c r="VBK51" s="23"/>
      <c r="VBL51" s="23"/>
      <c r="VBM51" s="23"/>
      <c r="VBN51" s="23"/>
      <c r="VBO51" s="23"/>
      <c r="VBP51" s="23"/>
      <c r="VBQ51" s="23"/>
      <c r="VBR51" s="23"/>
      <c r="VBS51" s="23"/>
      <c r="VBT51" s="23"/>
      <c r="VBU51" s="23"/>
      <c r="VBV51" s="23"/>
      <c r="VBW51" s="23"/>
      <c r="VBX51" s="23"/>
      <c r="VBY51" s="23"/>
      <c r="VBZ51" s="23"/>
      <c r="VCA51" s="23"/>
      <c r="VCB51" s="23"/>
      <c r="VCC51" s="23"/>
      <c r="VCD51" s="23"/>
      <c r="VCE51" s="23"/>
      <c r="VCF51" s="23"/>
      <c r="VCG51" s="23"/>
      <c r="VCH51" s="23"/>
      <c r="VCI51" s="23"/>
      <c r="VCJ51" s="23"/>
      <c r="VCK51" s="23"/>
      <c r="VCL51" s="23"/>
      <c r="VCM51" s="23"/>
      <c r="VCN51" s="23"/>
      <c r="VCO51" s="23"/>
      <c r="VCP51" s="23"/>
      <c r="VCQ51" s="23"/>
      <c r="VCR51" s="23"/>
      <c r="VCS51" s="23"/>
      <c r="VCT51" s="23"/>
      <c r="VCU51" s="23"/>
      <c r="VCV51" s="23"/>
      <c r="VCW51" s="23"/>
      <c r="VCX51" s="23"/>
      <c r="VCY51" s="23"/>
      <c r="VCZ51" s="23"/>
      <c r="VDA51" s="23"/>
      <c r="VDB51" s="23"/>
      <c r="VDC51" s="23"/>
      <c r="VDD51" s="23"/>
      <c r="VDE51" s="23"/>
      <c r="VDF51" s="23"/>
      <c r="VDG51" s="23"/>
      <c r="VDH51" s="23"/>
      <c r="VDI51" s="23"/>
      <c r="VDJ51" s="23"/>
      <c r="VDK51" s="23"/>
      <c r="VDL51" s="23"/>
      <c r="VDM51" s="23"/>
      <c r="VDN51" s="23"/>
      <c r="VDO51" s="23"/>
      <c r="VDP51" s="23"/>
      <c r="VDQ51" s="23"/>
      <c r="VDR51" s="23"/>
      <c r="VDS51" s="23"/>
      <c r="VDT51" s="23"/>
      <c r="VDU51" s="23"/>
      <c r="VDV51" s="23"/>
      <c r="VDW51" s="23"/>
      <c r="VDX51" s="23"/>
      <c r="VDY51" s="23"/>
      <c r="VDZ51" s="23"/>
      <c r="VEA51" s="23"/>
      <c r="VEB51" s="23"/>
      <c r="VEC51" s="23"/>
      <c r="VED51" s="23"/>
      <c r="VEE51" s="23"/>
      <c r="VEF51" s="23"/>
      <c r="VEG51" s="23"/>
      <c r="VEH51" s="23"/>
      <c r="VEI51" s="23"/>
      <c r="VEJ51" s="23"/>
      <c r="VEK51" s="23"/>
      <c r="VEL51" s="23"/>
      <c r="VEM51" s="23"/>
      <c r="VEN51" s="23"/>
      <c r="VEO51" s="23"/>
      <c r="VEP51" s="23"/>
      <c r="VEQ51" s="23"/>
      <c r="VER51" s="23"/>
      <c r="VES51" s="23"/>
      <c r="VET51" s="23"/>
      <c r="VEU51" s="23"/>
      <c r="VEV51" s="23"/>
      <c r="VEW51" s="23"/>
      <c r="VEX51" s="23"/>
      <c r="VEY51" s="23"/>
      <c r="VEZ51" s="23"/>
      <c r="VFA51" s="23"/>
      <c r="VFB51" s="23"/>
      <c r="VFC51" s="23"/>
      <c r="VFD51" s="23"/>
      <c r="VFE51" s="23"/>
      <c r="VFF51" s="23"/>
      <c r="VFG51" s="23"/>
      <c r="VFH51" s="23"/>
      <c r="VFI51" s="23"/>
      <c r="VFJ51" s="23"/>
      <c r="VFK51" s="23"/>
      <c r="VFL51" s="23"/>
      <c r="VFM51" s="23"/>
      <c r="VFN51" s="23"/>
      <c r="VFO51" s="23"/>
      <c r="VFP51" s="23"/>
      <c r="VFQ51" s="23"/>
      <c r="VFR51" s="23"/>
      <c r="VFS51" s="23"/>
      <c r="VFT51" s="23"/>
      <c r="VFU51" s="23"/>
      <c r="VFV51" s="23"/>
      <c r="VFW51" s="23"/>
      <c r="VFX51" s="23"/>
      <c r="VFY51" s="23"/>
      <c r="VFZ51" s="23"/>
      <c r="VGA51" s="23"/>
      <c r="VGB51" s="23"/>
      <c r="VGC51" s="23"/>
      <c r="VGD51" s="23"/>
      <c r="VGE51" s="23"/>
      <c r="VGF51" s="23"/>
      <c r="VGG51" s="23"/>
      <c r="VGH51" s="23"/>
      <c r="VGI51" s="23"/>
      <c r="VGJ51" s="23"/>
      <c r="VGK51" s="23"/>
      <c r="VGL51" s="23"/>
      <c r="VGM51" s="23"/>
      <c r="VGN51" s="23"/>
      <c r="VGO51" s="23"/>
      <c r="VGP51" s="23"/>
      <c r="VGQ51" s="23"/>
      <c r="VGR51" s="23"/>
      <c r="VGS51" s="23"/>
      <c r="VGT51" s="23"/>
      <c r="VGU51" s="23"/>
      <c r="VGV51" s="23"/>
      <c r="VGW51" s="23"/>
      <c r="VGX51" s="23"/>
      <c r="VGY51" s="23"/>
      <c r="VGZ51" s="23"/>
      <c r="VHA51" s="23"/>
      <c r="VHB51" s="23"/>
      <c r="VHC51" s="23"/>
      <c r="VHD51" s="23"/>
      <c r="VHE51" s="23"/>
      <c r="VHF51" s="23"/>
      <c r="VHG51" s="23"/>
      <c r="VHH51" s="23"/>
      <c r="VHI51" s="23"/>
      <c r="VHJ51" s="23"/>
      <c r="VHK51" s="23"/>
      <c r="VHL51" s="23"/>
      <c r="VHM51" s="23"/>
      <c r="VHN51" s="23"/>
      <c r="VHO51" s="23"/>
      <c r="VHP51" s="23"/>
      <c r="VHQ51" s="23"/>
      <c r="VHR51" s="23"/>
      <c r="VHS51" s="23"/>
      <c r="VHT51" s="23"/>
      <c r="VHU51" s="23"/>
      <c r="VHV51" s="23"/>
      <c r="VHW51" s="23"/>
      <c r="VHX51" s="23"/>
      <c r="VHY51" s="23"/>
      <c r="VHZ51" s="23"/>
      <c r="VIA51" s="23"/>
      <c r="VIB51" s="23"/>
      <c r="VIC51" s="23"/>
      <c r="VID51" s="23"/>
      <c r="VIE51" s="23"/>
      <c r="VIF51" s="23"/>
      <c r="VIG51" s="23"/>
      <c r="VIH51" s="23"/>
      <c r="VII51" s="23"/>
      <c r="VIJ51" s="23"/>
      <c r="VIK51" s="23"/>
      <c r="VIL51" s="23"/>
      <c r="VIM51" s="23"/>
      <c r="VIN51" s="23"/>
      <c r="VIO51" s="23"/>
      <c r="VIP51" s="23"/>
      <c r="VIQ51" s="23"/>
      <c r="VIR51" s="23"/>
      <c r="VIS51" s="23"/>
      <c r="VIT51" s="23"/>
      <c r="VIU51" s="23"/>
      <c r="VIV51" s="23"/>
      <c r="VIW51" s="23"/>
      <c r="VIX51" s="23"/>
      <c r="VIY51" s="23"/>
      <c r="VIZ51" s="23"/>
      <c r="VJA51" s="23"/>
      <c r="VJB51" s="23"/>
      <c r="VJC51" s="23"/>
      <c r="VJD51" s="23"/>
      <c r="VJE51" s="23"/>
      <c r="VJF51" s="23"/>
      <c r="VJG51" s="23"/>
      <c r="VJH51" s="23"/>
      <c r="VJI51" s="23"/>
      <c r="VJJ51" s="23"/>
      <c r="VJK51" s="23"/>
      <c r="VJL51" s="23"/>
      <c r="VJM51" s="23"/>
      <c r="VJN51" s="23"/>
      <c r="VJO51" s="23"/>
      <c r="VJP51" s="23"/>
      <c r="VJQ51" s="23"/>
      <c r="VJR51" s="23"/>
      <c r="VJS51" s="23"/>
      <c r="VJT51" s="23"/>
      <c r="VJU51" s="23"/>
      <c r="VJV51" s="23"/>
      <c r="VJW51" s="23"/>
      <c r="VJX51" s="23"/>
      <c r="VJY51" s="23"/>
      <c r="VJZ51" s="23"/>
      <c r="VKA51" s="23"/>
      <c r="VKB51" s="23"/>
      <c r="VKC51" s="23"/>
      <c r="VKD51" s="23"/>
      <c r="VKE51" s="23"/>
      <c r="VKF51" s="23"/>
      <c r="VKG51" s="23"/>
      <c r="VKH51" s="23"/>
      <c r="VKI51" s="23"/>
      <c r="VKJ51" s="23"/>
      <c r="VKK51" s="23"/>
      <c r="VKL51" s="23"/>
      <c r="VKM51" s="23"/>
      <c r="VKN51" s="23"/>
      <c r="VKO51" s="23"/>
      <c r="VKP51" s="23"/>
      <c r="VKQ51" s="23"/>
      <c r="VKR51" s="23"/>
      <c r="VKS51" s="23"/>
      <c r="VKT51" s="23"/>
      <c r="VKU51" s="23"/>
      <c r="VKV51" s="23"/>
      <c r="VKW51" s="23"/>
      <c r="VKX51" s="23"/>
      <c r="VKY51" s="23"/>
      <c r="VKZ51" s="23"/>
      <c r="VLA51" s="23"/>
      <c r="VLB51" s="23"/>
      <c r="VLC51" s="23"/>
      <c r="VLD51" s="23"/>
      <c r="VLE51" s="23"/>
      <c r="VLF51" s="23"/>
      <c r="VLG51" s="23"/>
      <c r="VLH51" s="23"/>
      <c r="VLI51" s="23"/>
      <c r="VLJ51" s="23"/>
      <c r="VLK51" s="23"/>
      <c r="VLL51" s="23"/>
      <c r="VLM51" s="23"/>
      <c r="VLN51" s="23"/>
      <c r="VLO51" s="23"/>
      <c r="VLP51" s="23"/>
      <c r="VLQ51" s="23"/>
      <c r="VLR51" s="23"/>
      <c r="VLS51" s="23"/>
      <c r="VLT51" s="23"/>
      <c r="VLU51" s="23"/>
      <c r="VLV51" s="23"/>
      <c r="VLW51" s="23"/>
      <c r="VLX51" s="23"/>
      <c r="VLY51" s="23"/>
      <c r="VLZ51" s="23"/>
      <c r="VMA51" s="23"/>
      <c r="VMB51" s="23"/>
      <c r="VMC51" s="23"/>
      <c r="VMD51" s="23"/>
      <c r="VME51" s="23"/>
      <c r="VMF51" s="23"/>
      <c r="VMG51" s="23"/>
      <c r="VMH51" s="23"/>
      <c r="VMI51" s="23"/>
      <c r="VMJ51" s="23"/>
      <c r="VMK51" s="23"/>
      <c r="VML51" s="23"/>
      <c r="VMM51" s="23"/>
      <c r="VMN51" s="23"/>
      <c r="VMO51" s="23"/>
      <c r="VMP51" s="23"/>
      <c r="VMQ51" s="23"/>
      <c r="VMR51" s="23"/>
      <c r="VMS51" s="23"/>
      <c r="VMT51" s="23"/>
      <c r="VMU51" s="23"/>
      <c r="VMV51" s="23"/>
      <c r="VMW51" s="23"/>
      <c r="VMX51" s="23"/>
      <c r="VMY51" s="23"/>
      <c r="VMZ51" s="23"/>
      <c r="VNA51" s="23"/>
      <c r="VNB51" s="23"/>
      <c r="VNC51" s="23"/>
      <c r="VND51" s="23"/>
      <c r="VNE51" s="23"/>
      <c r="VNF51" s="23"/>
      <c r="VNG51" s="23"/>
      <c r="VNH51" s="23"/>
      <c r="VNI51" s="23"/>
      <c r="VNJ51" s="23"/>
      <c r="VNK51" s="23"/>
      <c r="VNL51" s="23"/>
      <c r="VNM51" s="23"/>
      <c r="VNN51" s="23"/>
      <c r="VNO51" s="23"/>
      <c r="VNP51" s="23"/>
      <c r="VNQ51" s="23"/>
      <c r="VNR51" s="23"/>
      <c r="VNS51" s="23"/>
      <c r="VNT51" s="23"/>
      <c r="VNU51" s="23"/>
      <c r="VNV51" s="23"/>
      <c r="VNW51" s="23"/>
      <c r="VNX51" s="23"/>
      <c r="VNY51" s="23"/>
      <c r="VNZ51" s="23"/>
      <c r="VOA51" s="23"/>
      <c r="VOB51" s="23"/>
      <c r="VOC51" s="23"/>
      <c r="VOD51" s="23"/>
      <c r="VOE51" s="23"/>
      <c r="VOF51" s="23"/>
      <c r="VOG51" s="23"/>
      <c r="VOH51" s="23"/>
      <c r="VOI51" s="23"/>
      <c r="VOJ51" s="23"/>
      <c r="VOK51" s="23"/>
      <c r="VOL51" s="23"/>
      <c r="VOM51" s="23"/>
      <c r="VON51" s="23"/>
      <c r="VOO51" s="23"/>
      <c r="VOP51" s="23"/>
      <c r="VOQ51" s="23"/>
      <c r="VOR51" s="23"/>
      <c r="VOS51" s="23"/>
      <c r="VOT51" s="23"/>
      <c r="VOU51" s="23"/>
      <c r="VOV51" s="23"/>
      <c r="VOW51" s="23"/>
      <c r="VOX51" s="23"/>
      <c r="VOY51" s="23"/>
      <c r="VOZ51" s="23"/>
      <c r="VPA51" s="23"/>
      <c r="VPB51" s="23"/>
      <c r="VPC51" s="23"/>
      <c r="VPD51" s="23"/>
      <c r="VPE51" s="23"/>
      <c r="VPF51" s="23"/>
      <c r="VPG51" s="23"/>
      <c r="VPH51" s="23"/>
      <c r="VPI51" s="23"/>
      <c r="VPJ51" s="23"/>
      <c r="VPK51" s="23"/>
      <c r="VPL51" s="23"/>
      <c r="VPM51" s="23"/>
      <c r="VPN51" s="23"/>
      <c r="VPO51" s="23"/>
      <c r="VPP51" s="23"/>
      <c r="VPQ51" s="23"/>
      <c r="VPR51" s="23"/>
      <c r="VPS51" s="23"/>
      <c r="VPT51" s="23"/>
      <c r="VPU51" s="23"/>
      <c r="VPV51" s="23"/>
      <c r="VPW51" s="23"/>
      <c r="VPX51" s="23"/>
      <c r="VPY51" s="23"/>
      <c r="VPZ51" s="23"/>
      <c r="VQA51" s="23"/>
      <c r="VQB51" s="23"/>
      <c r="VQC51" s="23"/>
      <c r="VQD51" s="23"/>
      <c r="VQE51" s="23"/>
      <c r="VQF51" s="23"/>
      <c r="VQG51" s="23"/>
      <c r="VQH51" s="23"/>
      <c r="VQI51" s="23"/>
      <c r="VQJ51" s="23"/>
      <c r="VQK51" s="23"/>
      <c r="VQL51" s="23"/>
      <c r="VQM51" s="23"/>
      <c r="VQN51" s="23"/>
      <c r="VQO51" s="23"/>
      <c r="VQP51" s="23"/>
      <c r="VQQ51" s="23"/>
      <c r="VQR51" s="23"/>
      <c r="VQS51" s="23"/>
      <c r="VQT51" s="23"/>
      <c r="VQU51" s="23"/>
      <c r="VQV51" s="23"/>
      <c r="VQW51" s="23"/>
      <c r="VQX51" s="23"/>
      <c r="VQY51" s="23"/>
      <c r="VQZ51" s="23"/>
      <c r="VRA51" s="23"/>
      <c r="VRB51" s="23"/>
      <c r="VRC51" s="23"/>
      <c r="VRD51" s="23"/>
      <c r="VRE51" s="23"/>
      <c r="VRF51" s="23"/>
      <c r="VRG51" s="23"/>
      <c r="VRH51" s="23"/>
      <c r="VRI51" s="23"/>
      <c r="VRJ51" s="23"/>
      <c r="VRK51" s="23"/>
      <c r="VRL51" s="23"/>
      <c r="VRM51" s="23"/>
      <c r="VRN51" s="23"/>
      <c r="VRO51" s="23"/>
      <c r="VRP51" s="23"/>
      <c r="VRQ51" s="23"/>
      <c r="VRR51" s="23"/>
      <c r="VRS51" s="23"/>
      <c r="VRT51" s="23"/>
      <c r="VRU51" s="23"/>
      <c r="VRV51" s="23"/>
      <c r="VRW51" s="23"/>
      <c r="VRX51" s="23"/>
      <c r="VRY51" s="23"/>
      <c r="VRZ51" s="23"/>
      <c r="VSA51" s="23"/>
      <c r="VSB51" s="23"/>
      <c r="VSC51" s="23"/>
      <c r="VSD51" s="23"/>
      <c r="VSE51" s="23"/>
      <c r="VSF51" s="23"/>
      <c r="VSG51" s="23"/>
      <c r="VSH51" s="23"/>
      <c r="VSI51" s="23"/>
      <c r="VSJ51" s="23"/>
      <c r="VSK51" s="23"/>
      <c r="VSL51" s="23"/>
      <c r="VSM51" s="23"/>
      <c r="VSN51" s="23"/>
      <c r="VSO51" s="23"/>
      <c r="VSP51" s="23"/>
      <c r="VSQ51" s="23"/>
      <c r="VSR51" s="23"/>
      <c r="VSS51" s="23"/>
      <c r="VST51" s="23"/>
      <c r="VSU51" s="23"/>
      <c r="VSV51" s="23"/>
      <c r="VSW51" s="23"/>
      <c r="VSX51" s="23"/>
      <c r="VSY51" s="23"/>
      <c r="VSZ51" s="23"/>
      <c r="VTA51" s="23"/>
      <c r="VTB51" s="23"/>
      <c r="VTC51" s="23"/>
      <c r="VTD51" s="23"/>
      <c r="VTE51" s="23"/>
      <c r="VTF51" s="23"/>
      <c r="VTG51" s="23"/>
      <c r="VTH51" s="23"/>
      <c r="VTI51" s="23"/>
      <c r="VTJ51" s="23"/>
      <c r="VTK51" s="23"/>
      <c r="VTL51" s="23"/>
      <c r="VTM51" s="23"/>
      <c r="VTN51" s="23"/>
      <c r="VTO51" s="23"/>
      <c r="VTP51" s="23"/>
      <c r="VTQ51" s="23"/>
      <c r="VTR51" s="23"/>
      <c r="VTS51" s="23"/>
      <c r="VTT51" s="23"/>
      <c r="VTU51" s="23"/>
      <c r="VTV51" s="23"/>
      <c r="VTW51" s="23"/>
      <c r="VTX51" s="23"/>
      <c r="VTY51" s="23"/>
      <c r="VTZ51" s="23"/>
      <c r="VUA51" s="23"/>
      <c r="VUB51" s="23"/>
      <c r="VUC51" s="23"/>
      <c r="VUD51" s="23"/>
      <c r="VUE51" s="23"/>
      <c r="VUF51" s="23"/>
      <c r="VUG51" s="23"/>
      <c r="VUH51" s="23"/>
      <c r="VUI51" s="23"/>
      <c r="VUJ51" s="23"/>
      <c r="VUK51" s="23"/>
      <c r="VUL51" s="23"/>
      <c r="VUM51" s="23"/>
      <c r="VUN51" s="23"/>
      <c r="VUO51" s="23"/>
      <c r="VUP51" s="23"/>
      <c r="VUQ51" s="23"/>
      <c r="VUR51" s="23"/>
      <c r="VUS51" s="23"/>
      <c r="VUT51" s="23"/>
      <c r="VUU51" s="23"/>
      <c r="VUV51" s="23"/>
      <c r="VUW51" s="23"/>
      <c r="VUX51" s="23"/>
      <c r="VUY51" s="23"/>
      <c r="VUZ51" s="23"/>
      <c r="VVA51" s="23"/>
      <c r="VVB51" s="23"/>
      <c r="VVC51" s="23"/>
      <c r="VVD51" s="23"/>
      <c r="VVE51" s="23"/>
      <c r="VVF51" s="23"/>
      <c r="VVG51" s="23"/>
      <c r="VVH51" s="23"/>
      <c r="VVI51" s="23"/>
      <c r="VVJ51" s="23"/>
      <c r="VVK51" s="23"/>
      <c r="VVL51" s="23"/>
      <c r="VVM51" s="23"/>
      <c r="VVN51" s="23"/>
      <c r="VVO51" s="23"/>
      <c r="VVP51" s="23"/>
      <c r="VVQ51" s="23"/>
      <c r="VVR51" s="23"/>
      <c r="VVS51" s="23"/>
      <c r="VVT51" s="23"/>
      <c r="VVU51" s="23"/>
      <c r="VVV51" s="23"/>
      <c r="VVW51" s="23"/>
      <c r="VVX51" s="23"/>
      <c r="VVY51" s="23"/>
      <c r="VVZ51" s="23"/>
      <c r="VWA51" s="23"/>
      <c r="VWB51" s="23"/>
      <c r="VWC51" s="23"/>
      <c r="VWD51" s="23"/>
      <c r="VWE51" s="23"/>
      <c r="VWF51" s="23"/>
      <c r="VWG51" s="23"/>
      <c r="VWH51" s="23"/>
      <c r="VWI51" s="23"/>
      <c r="VWJ51" s="23"/>
      <c r="VWK51" s="23"/>
      <c r="VWL51" s="23"/>
      <c r="VWM51" s="23"/>
      <c r="VWN51" s="23"/>
      <c r="VWO51" s="23"/>
      <c r="VWP51" s="23"/>
      <c r="VWQ51" s="23"/>
      <c r="VWR51" s="23"/>
      <c r="VWS51" s="23"/>
      <c r="VWT51" s="23"/>
      <c r="VWU51" s="23"/>
      <c r="VWV51" s="23"/>
      <c r="VWW51" s="23"/>
      <c r="VWX51" s="23"/>
      <c r="VWY51" s="23"/>
      <c r="VWZ51" s="23"/>
      <c r="VXA51" s="23"/>
      <c r="VXB51" s="23"/>
      <c r="VXC51" s="23"/>
      <c r="VXD51" s="23"/>
      <c r="VXE51" s="23"/>
      <c r="VXF51" s="23"/>
      <c r="VXG51" s="23"/>
      <c r="VXH51" s="23"/>
      <c r="VXI51" s="23"/>
      <c r="VXJ51" s="23"/>
      <c r="VXK51" s="23"/>
      <c r="VXL51" s="23"/>
      <c r="VXM51" s="23"/>
      <c r="VXN51" s="23"/>
      <c r="VXO51" s="23"/>
      <c r="VXP51" s="23"/>
      <c r="VXQ51" s="23"/>
      <c r="VXR51" s="23"/>
      <c r="VXS51" s="23"/>
      <c r="VXT51" s="23"/>
      <c r="VXU51" s="23"/>
      <c r="VXV51" s="23"/>
      <c r="VXW51" s="23"/>
      <c r="VXX51" s="23"/>
      <c r="VXY51" s="23"/>
      <c r="VXZ51" s="23"/>
      <c r="VYA51" s="23"/>
      <c r="VYB51" s="23"/>
      <c r="VYC51" s="23"/>
      <c r="VYD51" s="23"/>
      <c r="VYE51" s="23"/>
      <c r="VYF51" s="23"/>
      <c r="VYG51" s="23"/>
      <c r="VYH51" s="23"/>
      <c r="VYI51" s="23"/>
      <c r="VYJ51" s="23"/>
      <c r="VYK51" s="23"/>
      <c r="VYL51" s="23"/>
      <c r="VYM51" s="23"/>
      <c r="VYN51" s="23"/>
      <c r="VYO51" s="23"/>
      <c r="VYP51" s="23"/>
      <c r="VYQ51" s="23"/>
      <c r="VYR51" s="23"/>
      <c r="VYS51" s="23"/>
      <c r="VYT51" s="23"/>
      <c r="VYU51" s="23"/>
      <c r="VYV51" s="23"/>
      <c r="VYW51" s="23"/>
      <c r="VYX51" s="23"/>
      <c r="VYY51" s="23"/>
      <c r="VYZ51" s="23"/>
      <c r="VZA51" s="23"/>
      <c r="VZB51" s="23"/>
      <c r="VZC51" s="23"/>
      <c r="VZD51" s="23"/>
      <c r="VZE51" s="23"/>
      <c r="VZF51" s="23"/>
      <c r="VZG51" s="23"/>
      <c r="VZH51" s="23"/>
      <c r="VZI51" s="23"/>
      <c r="VZJ51" s="23"/>
      <c r="VZK51" s="23"/>
      <c r="VZL51" s="23"/>
      <c r="VZM51" s="23"/>
      <c r="VZN51" s="23"/>
      <c r="VZO51" s="23"/>
      <c r="VZP51" s="23"/>
      <c r="VZQ51" s="23"/>
      <c r="VZR51" s="23"/>
      <c r="VZS51" s="23"/>
      <c r="VZT51" s="23"/>
      <c r="VZU51" s="23"/>
      <c r="VZV51" s="23"/>
      <c r="VZW51" s="23"/>
      <c r="VZX51" s="23"/>
      <c r="VZY51" s="23"/>
      <c r="VZZ51" s="23"/>
      <c r="WAA51" s="23"/>
      <c r="WAB51" s="23"/>
      <c r="WAC51" s="23"/>
      <c r="WAD51" s="23"/>
      <c r="WAE51" s="23"/>
      <c r="WAF51" s="23"/>
      <c r="WAG51" s="23"/>
      <c r="WAH51" s="23"/>
      <c r="WAI51" s="23"/>
      <c r="WAJ51" s="23"/>
      <c r="WAK51" s="23"/>
      <c r="WAL51" s="23"/>
      <c r="WAM51" s="23"/>
      <c r="WAN51" s="23"/>
      <c r="WAO51" s="23"/>
      <c r="WAP51" s="23"/>
      <c r="WAQ51" s="23"/>
      <c r="WAR51" s="23"/>
      <c r="WAS51" s="23"/>
      <c r="WAT51" s="23"/>
      <c r="WAU51" s="23"/>
      <c r="WAV51" s="23"/>
      <c r="WAW51" s="23"/>
      <c r="WAX51" s="23"/>
      <c r="WAY51" s="23"/>
      <c r="WAZ51" s="23"/>
      <c r="WBA51" s="23"/>
      <c r="WBB51" s="23"/>
      <c r="WBC51" s="23"/>
      <c r="WBD51" s="23"/>
      <c r="WBE51" s="23"/>
      <c r="WBF51" s="23"/>
      <c r="WBG51" s="23"/>
      <c r="WBH51" s="23"/>
      <c r="WBI51" s="23"/>
      <c r="WBJ51" s="23"/>
      <c r="WBK51" s="23"/>
      <c r="WBL51" s="23"/>
      <c r="WBM51" s="23"/>
      <c r="WBN51" s="23"/>
      <c r="WBO51" s="23"/>
      <c r="WBP51" s="23"/>
      <c r="WBQ51" s="23"/>
      <c r="WBR51" s="23"/>
      <c r="WBS51" s="23"/>
      <c r="WBT51" s="23"/>
      <c r="WBU51" s="23"/>
      <c r="WBV51" s="23"/>
      <c r="WBW51" s="23"/>
      <c r="WBX51" s="23"/>
      <c r="WBY51" s="23"/>
      <c r="WBZ51" s="23"/>
      <c r="WCA51" s="23"/>
      <c r="WCB51" s="23"/>
      <c r="WCC51" s="23"/>
      <c r="WCD51" s="23"/>
      <c r="WCE51" s="23"/>
      <c r="WCF51" s="23"/>
      <c r="WCG51" s="23"/>
      <c r="WCH51" s="23"/>
      <c r="WCI51" s="23"/>
      <c r="WCJ51" s="23"/>
      <c r="WCK51" s="23"/>
      <c r="WCL51" s="23"/>
      <c r="WCM51" s="23"/>
      <c r="WCN51" s="23"/>
      <c r="WCO51" s="23"/>
      <c r="WCP51" s="23"/>
      <c r="WCQ51" s="23"/>
      <c r="WCR51" s="23"/>
      <c r="WCS51" s="23"/>
      <c r="WCT51" s="23"/>
      <c r="WCU51" s="23"/>
      <c r="WCV51" s="23"/>
      <c r="WCW51" s="23"/>
      <c r="WCX51" s="23"/>
      <c r="WCY51" s="23"/>
      <c r="WCZ51" s="23"/>
      <c r="WDA51" s="23"/>
      <c r="WDB51" s="23"/>
      <c r="WDC51" s="23"/>
      <c r="WDD51" s="23"/>
      <c r="WDE51" s="23"/>
      <c r="WDF51" s="23"/>
      <c r="WDG51" s="23"/>
      <c r="WDH51" s="23"/>
      <c r="WDI51" s="23"/>
      <c r="WDJ51" s="23"/>
      <c r="WDK51" s="23"/>
      <c r="WDL51" s="23"/>
      <c r="WDM51" s="23"/>
      <c r="WDN51" s="23"/>
      <c r="WDO51" s="23"/>
      <c r="WDP51" s="23"/>
      <c r="WDQ51" s="23"/>
      <c r="WDR51" s="23"/>
      <c r="WDS51" s="23"/>
      <c r="WDT51" s="23"/>
      <c r="WDU51" s="23"/>
      <c r="WDV51" s="23"/>
      <c r="WDW51" s="23"/>
      <c r="WDX51" s="23"/>
      <c r="WDY51" s="23"/>
      <c r="WDZ51" s="23"/>
      <c r="WEA51" s="23"/>
      <c r="WEB51" s="23"/>
      <c r="WEC51" s="23"/>
      <c r="WED51" s="23"/>
      <c r="WEE51" s="23"/>
      <c r="WEF51" s="23"/>
      <c r="WEG51" s="23"/>
      <c r="WEH51" s="23"/>
      <c r="WEI51" s="23"/>
      <c r="WEJ51" s="23"/>
      <c r="WEK51" s="23"/>
      <c r="WEL51" s="23"/>
      <c r="WEM51" s="23"/>
      <c r="WEN51" s="23"/>
      <c r="WEO51" s="23"/>
      <c r="WEP51" s="23"/>
      <c r="WEQ51" s="23"/>
      <c r="WER51" s="23"/>
      <c r="WES51" s="23"/>
      <c r="WET51" s="23"/>
      <c r="WEU51" s="23"/>
      <c r="WEV51" s="23"/>
      <c r="WEW51" s="23"/>
      <c r="WEX51" s="23"/>
      <c r="WEY51" s="23"/>
      <c r="WEZ51" s="23"/>
      <c r="WFA51" s="23"/>
      <c r="WFB51" s="23"/>
      <c r="WFC51" s="23"/>
      <c r="WFD51" s="23"/>
      <c r="WFE51" s="23"/>
      <c r="WFF51" s="23"/>
      <c r="WFG51" s="23"/>
      <c r="WFH51" s="23"/>
      <c r="WFI51" s="23"/>
      <c r="WFJ51" s="23"/>
      <c r="WFK51" s="23"/>
      <c r="WFL51" s="23"/>
      <c r="WFM51" s="23"/>
      <c r="WFN51" s="23"/>
      <c r="WFO51" s="23"/>
      <c r="WFP51" s="23"/>
      <c r="WFQ51" s="23"/>
      <c r="WFR51" s="23"/>
      <c r="WFS51" s="23"/>
      <c r="WFT51" s="23"/>
      <c r="WFU51" s="23"/>
      <c r="WFV51" s="23"/>
      <c r="WFW51" s="23"/>
      <c r="WFX51" s="23"/>
      <c r="WFY51" s="23"/>
      <c r="WFZ51" s="23"/>
      <c r="WGA51" s="23"/>
      <c r="WGB51" s="23"/>
      <c r="WGC51" s="23"/>
      <c r="WGD51" s="23"/>
      <c r="WGE51" s="23"/>
      <c r="WGF51" s="23"/>
      <c r="WGG51" s="23"/>
      <c r="WGH51" s="23"/>
      <c r="WGI51" s="23"/>
      <c r="WGJ51" s="23"/>
      <c r="WGK51" s="23"/>
      <c r="WGL51" s="23"/>
      <c r="WGM51" s="23"/>
      <c r="WGN51" s="23"/>
      <c r="WGO51" s="23"/>
      <c r="WGP51" s="23"/>
      <c r="WGQ51" s="23"/>
      <c r="WGR51" s="23"/>
      <c r="WGS51" s="23"/>
      <c r="WGT51" s="23"/>
      <c r="WGU51" s="23"/>
      <c r="WGV51" s="23"/>
      <c r="WGW51" s="23"/>
      <c r="WGX51" s="23"/>
      <c r="WGY51" s="23"/>
      <c r="WGZ51" s="23"/>
      <c r="WHA51" s="23"/>
      <c r="WHB51" s="23"/>
      <c r="WHC51" s="23"/>
      <c r="WHD51" s="23"/>
      <c r="WHE51" s="23"/>
      <c r="WHF51" s="23"/>
      <c r="WHG51" s="23"/>
      <c r="WHH51" s="23"/>
      <c r="WHI51" s="23"/>
      <c r="WHJ51" s="23"/>
      <c r="WHK51" s="23"/>
      <c r="WHL51" s="23"/>
      <c r="WHM51" s="23"/>
      <c r="WHN51" s="23"/>
      <c r="WHO51" s="23"/>
      <c r="WHP51" s="23"/>
      <c r="WHQ51" s="23"/>
      <c r="WHR51" s="23"/>
      <c r="WHS51" s="23"/>
      <c r="WHT51" s="23"/>
      <c r="WHU51" s="23"/>
      <c r="WHV51" s="23"/>
      <c r="WHW51" s="23"/>
      <c r="WHX51" s="23"/>
      <c r="WHY51" s="23"/>
      <c r="WHZ51" s="23"/>
      <c r="WIA51" s="23"/>
      <c r="WIB51" s="23"/>
      <c r="WIC51" s="23"/>
      <c r="WID51" s="23"/>
      <c r="WIE51" s="23"/>
      <c r="WIF51" s="23"/>
      <c r="WIG51" s="23"/>
      <c r="WIH51" s="23"/>
      <c r="WII51" s="23"/>
      <c r="WIJ51" s="23"/>
      <c r="WIK51" s="23"/>
      <c r="WIL51" s="23"/>
      <c r="WIM51" s="23"/>
      <c r="WIN51" s="23"/>
      <c r="WIO51" s="23"/>
      <c r="WIP51" s="23"/>
      <c r="WIQ51" s="23"/>
      <c r="WIR51" s="23"/>
      <c r="WIS51" s="23"/>
      <c r="WIT51" s="23"/>
      <c r="WIU51" s="23"/>
      <c r="WIV51" s="23"/>
      <c r="WIW51" s="23"/>
      <c r="WIX51" s="23"/>
      <c r="WIY51" s="23"/>
      <c r="WIZ51" s="23"/>
      <c r="WJA51" s="23"/>
      <c r="WJB51" s="23"/>
      <c r="WJC51" s="23"/>
      <c r="WJD51" s="23"/>
      <c r="WJE51" s="23"/>
      <c r="WJF51" s="23"/>
      <c r="WJG51" s="23"/>
      <c r="WJH51" s="23"/>
      <c r="WJI51" s="23"/>
      <c r="WJJ51" s="23"/>
      <c r="WJK51" s="23"/>
      <c r="WJL51" s="23"/>
      <c r="WJM51" s="23"/>
      <c r="WJN51" s="23"/>
      <c r="WJO51" s="23"/>
      <c r="WJP51" s="23"/>
      <c r="WJQ51" s="23"/>
      <c r="WJR51" s="23"/>
      <c r="WJS51" s="23"/>
      <c r="WJT51" s="23"/>
      <c r="WJU51" s="23"/>
      <c r="WJV51" s="23"/>
      <c r="WJW51" s="23"/>
      <c r="WJX51" s="23"/>
      <c r="WJY51" s="23"/>
      <c r="WJZ51" s="23"/>
      <c r="WKA51" s="23"/>
      <c r="WKB51" s="23"/>
      <c r="WKC51" s="23"/>
      <c r="WKD51" s="23"/>
      <c r="WKE51" s="23"/>
      <c r="WKF51" s="23"/>
      <c r="WKG51" s="23"/>
      <c r="WKH51" s="23"/>
      <c r="WKI51" s="23"/>
      <c r="WKJ51" s="23"/>
      <c r="WKK51" s="23"/>
      <c r="WKL51" s="23"/>
      <c r="WKM51" s="23"/>
      <c r="WKN51" s="23"/>
      <c r="WKO51" s="23"/>
      <c r="WKP51" s="23"/>
      <c r="WKQ51" s="23"/>
      <c r="WKR51" s="23"/>
      <c r="WKS51" s="23"/>
      <c r="WKT51" s="23"/>
      <c r="WKU51" s="23"/>
      <c r="WKV51" s="23"/>
      <c r="WKW51" s="23"/>
      <c r="WKX51" s="23"/>
      <c r="WKY51" s="23"/>
      <c r="WKZ51" s="23"/>
      <c r="WLA51" s="23"/>
      <c r="WLB51" s="23"/>
      <c r="WLC51" s="23"/>
      <c r="WLD51" s="23"/>
      <c r="WLE51" s="23"/>
      <c r="WLF51" s="23"/>
      <c r="WLG51" s="23"/>
      <c r="WLH51" s="23"/>
      <c r="WLI51" s="23"/>
      <c r="WLJ51" s="23"/>
      <c r="WLK51" s="23"/>
      <c r="WLL51" s="23"/>
      <c r="WLM51" s="23"/>
      <c r="WLN51" s="23"/>
      <c r="WLO51" s="23"/>
      <c r="WLP51" s="23"/>
      <c r="WLQ51" s="23"/>
      <c r="WLR51" s="23"/>
      <c r="WLS51" s="23"/>
      <c r="WLT51" s="23"/>
      <c r="WLU51" s="23"/>
      <c r="WLV51" s="23"/>
      <c r="WLW51" s="23"/>
      <c r="WLX51" s="23"/>
      <c r="WLY51" s="23"/>
      <c r="WLZ51" s="23"/>
      <c r="WMA51" s="23"/>
      <c r="WMB51" s="23"/>
      <c r="WMC51" s="23"/>
      <c r="WMD51" s="23"/>
      <c r="WME51" s="23"/>
      <c r="WMF51" s="23"/>
      <c r="WMG51" s="23"/>
      <c r="WMH51" s="23"/>
      <c r="WMI51" s="23"/>
      <c r="WMJ51" s="23"/>
      <c r="WMK51" s="23"/>
      <c r="WML51" s="23"/>
      <c r="WMM51" s="23"/>
      <c r="WMN51" s="23"/>
      <c r="WMO51" s="23"/>
      <c r="WMP51" s="23"/>
      <c r="WMQ51" s="23"/>
      <c r="WMR51" s="23"/>
      <c r="WMS51" s="23"/>
      <c r="WMT51" s="23"/>
      <c r="WMU51" s="23"/>
      <c r="WMV51" s="23"/>
      <c r="WMW51" s="23"/>
      <c r="WMX51" s="23"/>
      <c r="WMY51" s="23"/>
      <c r="WMZ51" s="23"/>
      <c r="WNA51" s="23"/>
      <c r="WNB51" s="23"/>
      <c r="WNC51" s="23"/>
      <c r="WND51" s="23"/>
      <c r="WNE51" s="23"/>
      <c r="WNF51" s="23"/>
      <c r="WNG51" s="23"/>
      <c r="WNH51" s="23"/>
      <c r="WNI51" s="23"/>
      <c r="WNJ51" s="23"/>
      <c r="WNK51" s="23"/>
      <c r="WNL51" s="23"/>
      <c r="WNM51" s="23"/>
      <c r="WNN51" s="23"/>
      <c r="WNO51" s="23"/>
      <c r="WNP51" s="23"/>
      <c r="WNQ51" s="23"/>
      <c r="WNR51" s="23"/>
      <c r="WNS51" s="23"/>
      <c r="WNT51" s="23"/>
      <c r="WNU51" s="23"/>
      <c r="WNV51" s="23"/>
      <c r="WNW51" s="23"/>
      <c r="WNX51" s="23"/>
      <c r="WNY51" s="23"/>
      <c r="WNZ51" s="23"/>
      <c r="WOA51" s="23"/>
      <c r="WOB51" s="23"/>
      <c r="WOC51" s="23"/>
      <c r="WOD51" s="23"/>
      <c r="WOE51" s="23"/>
      <c r="WOF51" s="23"/>
      <c r="WOG51" s="23"/>
      <c r="WOH51" s="23"/>
      <c r="WOI51" s="23"/>
      <c r="WOJ51" s="23"/>
      <c r="WOK51" s="23"/>
      <c r="WOL51" s="23"/>
      <c r="WOM51" s="23"/>
      <c r="WON51" s="23"/>
      <c r="WOO51" s="23"/>
      <c r="WOP51" s="23"/>
      <c r="WOQ51" s="23"/>
      <c r="WOR51" s="23"/>
      <c r="WOS51" s="23"/>
      <c r="WOT51" s="23"/>
      <c r="WOU51" s="23"/>
      <c r="WOV51" s="23"/>
      <c r="WOW51" s="23"/>
      <c r="WOX51" s="23"/>
      <c r="WOY51" s="23"/>
      <c r="WOZ51" s="23"/>
      <c r="WPA51" s="23"/>
      <c r="WPB51" s="23"/>
      <c r="WPC51" s="23"/>
      <c r="WPD51" s="23"/>
      <c r="WPE51" s="23"/>
      <c r="WPF51" s="23"/>
      <c r="WPG51" s="23"/>
      <c r="WPH51" s="23"/>
      <c r="WPI51" s="23"/>
      <c r="WPJ51" s="23"/>
      <c r="WPK51" s="23"/>
      <c r="WPL51" s="23"/>
      <c r="WPM51" s="23"/>
      <c r="WPN51" s="23"/>
      <c r="WPO51" s="23"/>
      <c r="WPP51" s="23"/>
      <c r="WPQ51" s="23"/>
      <c r="WPR51" s="23"/>
      <c r="WPS51" s="23"/>
      <c r="WPT51" s="23"/>
      <c r="WPU51" s="23"/>
      <c r="WPV51" s="23"/>
      <c r="WPW51" s="23"/>
      <c r="WPX51" s="23"/>
      <c r="WPY51" s="23"/>
      <c r="WPZ51" s="23"/>
      <c r="WQA51" s="23"/>
      <c r="WQB51" s="23"/>
      <c r="WQC51" s="23"/>
      <c r="WQD51" s="23"/>
      <c r="WQE51" s="23"/>
      <c r="WQF51" s="23"/>
      <c r="WQG51" s="23"/>
      <c r="WQH51" s="23"/>
      <c r="WQI51" s="23"/>
      <c r="WQJ51" s="23"/>
      <c r="WQK51" s="23"/>
      <c r="WQL51" s="23"/>
      <c r="WQM51" s="23"/>
      <c r="WQN51" s="23"/>
      <c r="WQO51" s="23"/>
      <c r="WQP51" s="23"/>
      <c r="WQQ51" s="23"/>
      <c r="WQR51" s="23"/>
      <c r="WQS51" s="23"/>
      <c r="WQT51" s="23"/>
      <c r="WQU51" s="23"/>
      <c r="WQV51" s="23"/>
      <c r="WQW51" s="23"/>
      <c r="WQX51" s="23"/>
      <c r="WQY51" s="23"/>
      <c r="WQZ51" s="23"/>
      <c r="WRA51" s="23"/>
      <c r="WRB51" s="23"/>
      <c r="WRC51" s="23"/>
      <c r="WRD51" s="23"/>
      <c r="WRE51" s="23"/>
      <c r="WRF51" s="23"/>
      <c r="WRG51" s="23"/>
      <c r="WRH51" s="23"/>
      <c r="WRI51" s="23"/>
      <c r="WRJ51" s="23"/>
      <c r="WRK51" s="23"/>
      <c r="WRL51" s="23"/>
      <c r="WRM51" s="23"/>
      <c r="WRN51" s="23"/>
      <c r="WRO51" s="23"/>
      <c r="WRP51" s="23"/>
      <c r="WRQ51" s="23"/>
      <c r="WRR51" s="23"/>
      <c r="WRS51" s="23"/>
      <c r="WRT51" s="23"/>
      <c r="WRU51" s="23"/>
      <c r="WRV51" s="23"/>
      <c r="WRW51" s="23"/>
      <c r="WRX51" s="23"/>
      <c r="WRY51" s="23"/>
      <c r="WRZ51" s="23"/>
      <c r="WSA51" s="23"/>
      <c r="WSB51" s="23"/>
      <c r="WSC51" s="23"/>
      <c r="WSD51" s="23"/>
      <c r="WSE51" s="23"/>
      <c r="WSF51" s="23"/>
      <c r="WSG51" s="23"/>
      <c r="WSH51" s="23"/>
      <c r="WSI51" s="23"/>
      <c r="WSJ51" s="23"/>
      <c r="WSK51" s="23"/>
      <c r="WSL51" s="23"/>
      <c r="WSM51" s="23"/>
      <c r="WSN51" s="23"/>
      <c r="WSO51" s="23"/>
      <c r="WSP51" s="23"/>
      <c r="WSQ51" s="23"/>
      <c r="WSR51" s="23"/>
      <c r="WSS51" s="23"/>
      <c r="WST51" s="23"/>
      <c r="WSU51" s="23"/>
      <c r="WSV51" s="23"/>
      <c r="WSW51" s="23"/>
      <c r="WSX51" s="23"/>
      <c r="WSY51" s="23"/>
      <c r="WSZ51" s="23"/>
      <c r="WTA51" s="23"/>
      <c r="WTB51" s="23"/>
      <c r="WTC51" s="23"/>
      <c r="WTD51" s="23"/>
      <c r="WTE51" s="23"/>
      <c r="WTF51" s="23"/>
      <c r="WTG51" s="23"/>
      <c r="WTH51" s="23"/>
      <c r="WTI51" s="23"/>
      <c r="WTJ51" s="23"/>
      <c r="WTK51" s="23"/>
      <c r="WTL51" s="23"/>
      <c r="WTM51" s="23"/>
      <c r="WTN51" s="23"/>
      <c r="WTO51" s="23"/>
      <c r="WTP51" s="23"/>
      <c r="WTQ51" s="23"/>
      <c r="WTR51" s="23"/>
      <c r="WTS51" s="23"/>
      <c r="WTT51" s="23"/>
      <c r="WTU51" s="23"/>
      <c r="WTV51" s="23"/>
      <c r="WTW51" s="23"/>
      <c r="WTX51" s="23"/>
      <c r="WTY51" s="23"/>
      <c r="WTZ51" s="23"/>
      <c r="WUA51" s="23"/>
      <c r="WUB51" s="23"/>
      <c r="WUC51" s="23"/>
      <c r="WUD51" s="23"/>
      <c r="WUE51" s="23"/>
      <c r="WUF51" s="23"/>
      <c r="WUG51" s="23"/>
      <c r="WUH51" s="23"/>
      <c r="WUI51" s="23"/>
      <c r="WUJ51" s="23"/>
      <c r="WUK51" s="23"/>
      <c r="WUL51" s="23"/>
      <c r="WUM51" s="23"/>
      <c r="WUN51" s="23"/>
      <c r="WUO51" s="23"/>
      <c r="WUP51" s="23"/>
      <c r="WUQ51" s="23"/>
      <c r="WUR51" s="23"/>
      <c r="WUS51" s="23"/>
      <c r="WUT51" s="23"/>
      <c r="WUU51" s="23"/>
      <c r="WUV51" s="23"/>
      <c r="WUW51" s="23"/>
      <c r="WUX51" s="23"/>
      <c r="WUY51" s="23"/>
      <c r="WUZ51" s="23"/>
      <c r="WVA51" s="23"/>
      <c r="WVB51" s="23"/>
      <c r="WVC51" s="23"/>
      <c r="WVD51" s="23"/>
      <c r="WVE51" s="23"/>
      <c r="WVF51" s="23"/>
      <c r="WVG51" s="23"/>
      <c r="WVH51" s="23"/>
      <c r="WVI51" s="23"/>
      <c r="WVJ51" s="23"/>
      <c r="WVK51" s="23"/>
      <c r="WVL51" s="23"/>
      <c r="WVM51" s="23"/>
      <c r="WVN51" s="23"/>
      <c r="WVO51" s="23"/>
      <c r="WVP51" s="23"/>
      <c r="WVQ51" s="23"/>
      <c r="WVR51" s="23"/>
      <c r="WVS51" s="23"/>
      <c r="WVT51" s="23"/>
      <c r="WVU51" s="23"/>
      <c r="WVV51" s="23"/>
      <c r="WVW51" s="23"/>
      <c r="WVX51" s="23"/>
      <c r="WVY51" s="23"/>
      <c r="WVZ51" s="23"/>
      <c r="WWA51" s="23"/>
      <c r="WWB51" s="23"/>
      <c r="WWC51" s="23"/>
      <c r="WWD51" s="23"/>
      <c r="WWE51" s="23"/>
      <c r="WWF51" s="23"/>
      <c r="WWG51" s="23"/>
      <c r="WWH51" s="23"/>
      <c r="WWI51" s="23"/>
      <c r="WWJ51" s="23"/>
      <c r="WWK51" s="23"/>
      <c r="WWL51" s="23"/>
      <c r="WWM51" s="23"/>
      <c r="WWN51" s="23"/>
      <c r="WWO51" s="23"/>
      <c r="WWP51" s="23"/>
      <c r="WWQ51" s="23"/>
      <c r="WWR51" s="23"/>
      <c r="WWS51" s="23"/>
      <c r="WWT51" s="23"/>
      <c r="WWU51" s="23"/>
      <c r="WWV51" s="23"/>
      <c r="WWW51" s="23"/>
      <c r="WWX51" s="23"/>
      <c r="WWY51" s="23"/>
      <c r="WWZ51" s="23"/>
      <c r="WXA51" s="23"/>
      <c r="WXB51" s="23"/>
      <c r="WXC51" s="23"/>
      <c r="WXD51" s="23"/>
      <c r="WXE51" s="23"/>
      <c r="WXF51" s="23"/>
      <c r="WXG51" s="23"/>
      <c r="WXH51" s="23"/>
      <c r="WXI51" s="23"/>
      <c r="WXJ51" s="23"/>
      <c r="WXK51" s="23"/>
      <c r="WXL51" s="23"/>
      <c r="WXM51" s="23"/>
      <c r="WXN51" s="23"/>
      <c r="WXO51" s="23"/>
      <c r="WXP51" s="23"/>
      <c r="WXQ51" s="23"/>
      <c r="WXR51" s="23"/>
      <c r="WXS51" s="23"/>
      <c r="WXT51" s="23"/>
      <c r="WXU51" s="23"/>
      <c r="WXV51" s="23"/>
      <c r="WXW51" s="23"/>
      <c r="WXX51" s="23"/>
      <c r="WXY51" s="23"/>
      <c r="WXZ51" s="23"/>
      <c r="WYA51" s="23"/>
      <c r="WYB51" s="23"/>
      <c r="WYC51" s="23"/>
      <c r="WYD51" s="23"/>
      <c r="WYE51" s="23"/>
      <c r="WYF51" s="23"/>
      <c r="WYG51" s="23"/>
      <c r="WYH51" s="23"/>
      <c r="WYI51" s="23"/>
      <c r="WYJ51" s="23"/>
      <c r="WYK51" s="23"/>
      <c r="WYL51" s="23"/>
      <c r="WYM51" s="23"/>
      <c r="WYN51" s="23"/>
      <c r="WYO51" s="23"/>
      <c r="WYP51" s="23"/>
      <c r="WYQ51" s="23"/>
      <c r="WYR51" s="23"/>
      <c r="WYS51" s="23"/>
      <c r="WYT51" s="23"/>
      <c r="WYU51" s="23"/>
      <c r="WYV51" s="23"/>
      <c r="WYW51" s="23"/>
      <c r="WYX51" s="23"/>
      <c r="WYY51" s="23"/>
      <c r="WYZ51" s="23"/>
      <c r="WZA51" s="23"/>
      <c r="WZB51" s="23"/>
      <c r="WZC51" s="23"/>
      <c r="WZD51" s="23"/>
      <c r="WZE51" s="23"/>
      <c r="WZF51" s="23"/>
      <c r="WZG51" s="23"/>
      <c r="WZH51" s="23"/>
      <c r="WZI51" s="23"/>
      <c r="WZJ51" s="23"/>
      <c r="WZK51" s="23"/>
      <c r="WZL51" s="23"/>
      <c r="WZM51" s="23"/>
      <c r="WZN51" s="23"/>
      <c r="WZO51" s="23"/>
      <c r="WZP51" s="23"/>
      <c r="WZQ51" s="23"/>
      <c r="WZR51" s="23"/>
      <c r="WZS51" s="23"/>
      <c r="WZT51" s="23"/>
      <c r="WZU51" s="23"/>
      <c r="WZV51" s="23"/>
      <c r="WZW51" s="23"/>
      <c r="WZX51" s="23"/>
      <c r="WZY51" s="23"/>
      <c r="WZZ51" s="23"/>
      <c r="XAA51" s="23"/>
      <c r="XAB51" s="23"/>
      <c r="XAC51" s="23"/>
      <c r="XAD51" s="23"/>
      <c r="XAE51" s="23"/>
      <c r="XAF51" s="23"/>
      <c r="XAG51" s="23"/>
      <c r="XAH51" s="23"/>
      <c r="XAI51" s="23"/>
      <c r="XAJ51" s="23"/>
      <c r="XAK51" s="23"/>
      <c r="XAL51" s="23"/>
      <c r="XAM51" s="23"/>
      <c r="XAN51" s="23"/>
      <c r="XAO51" s="23"/>
      <c r="XAP51" s="23"/>
      <c r="XAQ51" s="23"/>
      <c r="XAR51" s="23"/>
      <c r="XAS51" s="23"/>
      <c r="XAT51" s="23"/>
      <c r="XAU51" s="23"/>
      <c r="XAV51" s="23"/>
      <c r="XAW51" s="23"/>
      <c r="XAX51" s="23"/>
      <c r="XAY51" s="23"/>
      <c r="XAZ51" s="23"/>
      <c r="XBA51" s="23"/>
      <c r="XBB51" s="23"/>
      <c r="XBC51" s="23"/>
      <c r="XBD51" s="23"/>
      <c r="XBE51" s="23"/>
      <c r="XBF51" s="23"/>
      <c r="XBG51" s="23"/>
      <c r="XBH51" s="23"/>
      <c r="XBI51" s="23"/>
      <c r="XBJ51" s="23"/>
      <c r="XBK51" s="23"/>
      <c r="XBL51" s="23"/>
      <c r="XBM51" s="23"/>
      <c r="XBN51" s="23"/>
      <c r="XBO51" s="23"/>
      <c r="XBP51" s="23"/>
      <c r="XBQ51" s="23"/>
      <c r="XBR51" s="23"/>
      <c r="XBS51" s="23"/>
      <c r="XBT51" s="23"/>
      <c r="XBU51" s="23"/>
      <c r="XBV51" s="23"/>
      <c r="XBW51" s="23"/>
      <c r="XBX51" s="23"/>
      <c r="XBY51" s="23"/>
      <c r="XBZ51" s="23"/>
      <c r="XCA51" s="23"/>
      <c r="XCB51" s="23"/>
      <c r="XCC51" s="23"/>
      <c r="XCD51" s="23"/>
      <c r="XCE51" s="23"/>
      <c r="XCF51" s="23"/>
      <c r="XCG51" s="23"/>
      <c r="XCH51" s="23"/>
      <c r="XCI51" s="23"/>
      <c r="XCJ51" s="23"/>
      <c r="XCK51" s="23"/>
      <c r="XCL51" s="23"/>
      <c r="XCM51" s="23"/>
      <c r="XCN51" s="23"/>
      <c r="XCO51" s="23"/>
      <c r="XCP51" s="23"/>
      <c r="XCQ51" s="23"/>
      <c r="XCR51" s="23"/>
      <c r="XCS51" s="23"/>
      <c r="XCT51" s="23"/>
      <c r="XCU51" s="23"/>
      <c r="XCV51" s="23"/>
      <c r="XCW51" s="23"/>
      <c r="XCX51" s="23"/>
      <c r="XCY51" s="23"/>
      <c r="XCZ51" s="23"/>
      <c r="XDA51" s="23"/>
      <c r="XDB51" s="23"/>
      <c r="XDC51" s="23"/>
      <c r="XDD51" s="23"/>
      <c r="XDE51" s="23"/>
      <c r="XDF51" s="23"/>
      <c r="XDG51" s="23"/>
      <c r="XDH51" s="23"/>
      <c r="XDI51" s="23"/>
      <c r="XDJ51" s="23"/>
      <c r="XDK51" s="23"/>
    </row>
    <row r="52" spans="1:16339" s="23" customFormat="1" ht="30" customHeight="1">
      <c r="A52" s="19"/>
      <c r="B52" s="20"/>
      <c r="C52" s="21" t="s">
        <v>21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1" t="str">
        <f>+C52:C54</f>
        <v>** Figures pertain to 'fazil' examination which is equivalent to higher secondary examination.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1" t="str">
        <f t="shared" ref="AG52:AG54" si="644">R52</f>
        <v>** Figures pertain to 'fazil' examination which is equivalent to higher secondary examination.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1" t="str">
        <f t="shared" ref="AV52:AV54" si="645">AG52</f>
        <v>** Figures pertain to 'fazil' examination which is equivalent to higher secondary examination.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1" t="str">
        <f t="shared" ref="BK52:BK54" si="646">AG52</f>
        <v>** Figures pertain to 'fazil' examination which is equivalent to higher secondary examination.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1" t="str">
        <f t="shared" ref="BZ52:BZ54" si="647">AG52</f>
        <v>** Figures pertain to 'fazil' examination which is equivalent to higher secondary examination.</v>
      </c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1" t="str">
        <f t="shared" ref="CO52:CO54" si="648">AG52</f>
        <v>** Figures pertain to 'fazil' examination which is equivalent to higher secondary examination.</v>
      </c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1" t="str">
        <f t="shared" ref="DD52:DD54" si="649">AG52</f>
        <v>** Figures pertain to 'fazil' examination which is equivalent to higher secondary examination.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1" t="s">
        <v>21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1" t="str">
        <f t="shared" ref="EH52:EH54" si="650">AG52</f>
        <v>** Figures pertain to 'fazil' examination which is equivalent to higher secondary examination.</v>
      </c>
      <c r="EI52" s="22"/>
      <c r="EJ52" s="22"/>
      <c r="EK52" s="22"/>
      <c r="EL52" s="22"/>
      <c r="EM52" s="22"/>
      <c r="EN52" s="22"/>
      <c r="EO52" s="22"/>
      <c r="EP52" s="22"/>
      <c r="EQ52" s="21" t="str">
        <f t="shared" ref="EQ52:EQ54" si="651">AG52</f>
        <v>** Figures pertain to 'fazil' examination which is equivalent to higher secondary examination.</v>
      </c>
      <c r="ER52" s="22"/>
      <c r="ES52" s="22"/>
      <c r="ET52" s="22"/>
      <c r="EU52" s="22"/>
      <c r="EV52" s="22"/>
      <c r="EW52" s="22"/>
      <c r="EX52" s="22"/>
      <c r="EY52" s="22"/>
      <c r="EZ52" s="21" t="str">
        <f t="shared" ref="EZ52:EZ54" si="652">AG52</f>
        <v>** Figures pertain to 'fazil' examination which is equivalent to higher secondary examination.</v>
      </c>
      <c r="FA52" s="22"/>
      <c r="FB52" s="22"/>
      <c r="FC52" s="22"/>
      <c r="FD52" s="22"/>
      <c r="FE52" s="22"/>
      <c r="FF52" s="22"/>
      <c r="FG52" s="22"/>
      <c r="FH52" s="22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  <c r="BCO52" s="6"/>
      <c r="BCP52" s="6"/>
      <c r="BCQ52" s="6"/>
      <c r="BCR52" s="6"/>
      <c r="BCS52" s="6"/>
      <c r="BCT52" s="6"/>
      <c r="BCU52" s="6"/>
      <c r="BCV52" s="6"/>
      <c r="BCW52" s="6"/>
      <c r="BCX52" s="6"/>
      <c r="BCY52" s="6"/>
      <c r="BCZ52" s="6"/>
      <c r="BDA52" s="6"/>
      <c r="BDB52" s="6"/>
      <c r="BDC52" s="6"/>
      <c r="BDD52" s="6"/>
      <c r="BDE52" s="6"/>
      <c r="BDF52" s="6"/>
      <c r="BDG52" s="6"/>
      <c r="BDH52" s="6"/>
      <c r="BDI52" s="6"/>
      <c r="BDJ52" s="6"/>
      <c r="BDK52" s="6"/>
      <c r="BDL52" s="6"/>
      <c r="BDM52" s="6"/>
      <c r="BDN52" s="6"/>
      <c r="BDO52" s="6"/>
      <c r="BDP52" s="6"/>
      <c r="BDQ52" s="6"/>
      <c r="BDR52" s="6"/>
      <c r="BDS52" s="6"/>
      <c r="BDT52" s="6"/>
      <c r="BDU52" s="6"/>
      <c r="BDV52" s="6"/>
      <c r="BDW52" s="6"/>
      <c r="BDX52" s="6"/>
      <c r="BDY52" s="6"/>
      <c r="BDZ52" s="6"/>
      <c r="BEA52" s="6"/>
      <c r="BEB52" s="6"/>
      <c r="BEC52" s="6"/>
      <c r="BED52" s="6"/>
      <c r="BEE52" s="6"/>
      <c r="BEF52" s="6"/>
      <c r="BEG52" s="6"/>
      <c r="BEH52" s="6"/>
      <c r="BEI52" s="6"/>
      <c r="BEJ52" s="6"/>
      <c r="BEK52" s="6"/>
      <c r="BEL52" s="6"/>
      <c r="BEM52" s="6"/>
      <c r="BEN52" s="6"/>
      <c r="BEO52" s="6"/>
      <c r="BEP52" s="6"/>
      <c r="BEQ52" s="6"/>
      <c r="BER52" s="6"/>
      <c r="BES52" s="6"/>
      <c r="BET52" s="6"/>
      <c r="BEU52" s="6"/>
      <c r="BEV52" s="6"/>
      <c r="BEW52" s="6"/>
      <c r="BEX52" s="6"/>
      <c r="BEY52" s="6"/>
      <c r="BEZ52" s="6"/>
      <c r="BFA52" s="6"/>
      <c r="BFB52" s="6"/>
      <c r="BFC52" s="6"/>
      <c r="BFD52" s="6"/>
      <c r="BFE52" s="6"/>
      <c r="BFF52" s="6"/>
      <c r="BFG52" s="6"/>
      <c r="BFH52" s="6"/>
      <c r="BFI52" s="6"/>
      <c r="BFJ52" s="6"/>
      <c r="BFK52" s="6"/>
      <c r="BFL52" s="6"/>
      <c r="BFM52" s="6"/>
      <c r="BFN52" s="6"/>
      <c r="BFO52" s="6"/>
      <c r="BFP52" s="6"/>
      <c r="BFQ52" s="6"/>
      <c r="BFR52" s="6"/>
      <c r="BFS52" s="6"/>
      <c r="BFT52" s="6"/>
      <c r="BFU52" s="6"/>
      <c r="BFV52" s="6"/>
      <c r="BFW52" s="6"/>
      <c r="BFX52" s="6"/>
      <c r="BFY52" s="6"/>
      <c r="BFZ52" s="6"/>
      <c r="BGA52" s="6"/>
      <c r="BGB52" s="6"/>
      <c r="BGC52" s="6"/>
      <c r="BGD52" s="6"/>
      <c r="BGE52" s="6"/>
      <c r="BGF52" s="6"/>
      <c r="BGG52" s="6"/>
      <c r="BGH52" s="6"/>
      <c r="BGI52" s="6"/>
      <c r="BGJ52" s="6"/>
      <c r="BGK52" s="6"/>
      <c r="BGL52" s="6"/>
      <c r="BGM52" s="6"/>
      <c r="BGN52" s="6"/>
      <c r="BGO52" s="6"/>
      <c r="BGP52" s="6"/>
      <c r="BGQ52" s="6"/>
      <c r="BGR52" s="6"/>
      <c r="BGS52" s="6"/>
      <c r="BGT52" s="6"/>
      <c r="BGU52" s="6"/>
      <c r="BGV52" s="6"/>
      <c r="BGW52" s="6"/>
      <c r="BGX52" s="6"/>
      <c r="BGY52" s="6"/>
      <c r="BGZ52" s="6"/>
      <c r="BHA52" s="6"/>
      <c r="BHB52" s="6"/>
      <c r="BHC52" s="6"/>
      <c r="BHD52" s="6"/>
      <c r="BHE52" s="6"/>
      <c r="BHF52" s="6"/>
      <c r="BHG52" s="6"/>
      <c r="BHH52" s="6"/>
      <c r="BHI52" s="6"/>
      <c r="BHJ52" s="6"/>
      <c r="BHK52" s="6"/>
      <c r="BHL52" s="6"/>
      <c r="BHM52" s="6"/>
      <c r="BHN52" s="6"/>
      <c r="BHO52" s="6"/>
      <c r="BHP52" s="6"/>
      <c r="BHQ52" s="6"/>
      <c r="BHR52" s="6"/>
      <c r="BHS52" s="6"/>
      <c r="BHT52" s="6"/>
      <c r="BHU52" s="6"/>
      <c r="BHV52" s="6"/>
      <c r="BHW52" s="6"/>
      <c r="BHX52" s="6"/>
      <c r="BHY52" s="6"/>
      <c r="BHZ52" s="6"/>
      <c r="BIA52" s="6"/>
      <c r="BIB52" s="6"/>
      <c r="BIC52" s="6"/>
      <c r="BID52" s="6"/>
      <c r="BIE52" s="6"/>
      <c r="BIF52" s="6"/>
      <c r="BIG52" s="6"/>
      <c r="BIH52" s="6"/>
      <c r="BII52" s="6"/>
      <c r="BIJ52" s="6"/>
      <c r="BIK52" s="6"/>
      <c r="BIL52" s="6"/>
      <c r="BIM52" s="6"/>
      <c r="BIN52" s="6"/>
      <c r="BIO52" s="6"/>
      <c r="BIP52" s="6"/>
      <c r="BIQ52" s="6"/>
      <c r="BIR52" s="6"/>
      <c r="BIS52" s="6"/>
      <c r="BIT52" s="6"/>
      <c r="BIU52" s="6"/>
      <c r="BIV52" s="6"/>
      <c r="BIW52" s="6"/>
      <c r="BIX52" s="6"/>
      <c r="BIY52" s="6"/>
      <c r="BIZ52" s="6"/>
      <c r="BJA52" s="6"/>
      <c r="BJB52" s="6"/>
      <c r="BJC52" s="6"/>
      <c r="BJD52" s="6"/>
      <c r="BJE52" s="6"/>
      <c r="BJF52" s="6"/>
      <c r="BJG52" s="6"/>
      <c r="BJH52" s="6"/>
      <c r="BJI52" s="6"/>
      <c r="BJJ52" s="6"/>
      <c r="BJK52" s="6"/>
      <c r="BJL52" s="6"/>
      <c r="BJM52" s="6"/>
      <c r="BJN52" s="6"/>
      <c r="BJO52" s="6"/>
      <c r="BJP52" s="6"/>
      <c r="BJQ52" s="6"/>
      <c r="BJR52" s="6"/>
      <c r="BJS52" s="6"/>
      <c r="BJT52" s="6"/>
      <c r="BJU52" s="6"/>
      <c r="BJV52" s="6"/>
      <c r="BJW52" s="6"/>
      <c r="BJX52" s="6"/>
      <c r="BJY52" s="6"/>
      <c r="BJZ52" s="6"/>
      <c r="BKA52" s="6"/>
      <c r="BKB52" s="6"/>
      <c r="BKC52" s="6"/>
      <c r="BKD52" s="6"/>
      <c r="BKE52" s="6"/>
      <c r="BKF52" s="6"/>
      <c r="BKG52" s="6"/>
      <c r="BKH52" s="6"/>
      <c r="BKI52" s="6"/>
      <c r="BKJ52" s="6"/>
      <c r="BKK52" s="6"/>
      <c r="BKL52" s="6"/>
      <c r="BKM52" s="6"/>
      <c r="BKN52" s="6"/>
      <c r="BKO52" s="6"/>
      <c r="BKP52" s="6"/>
      <c r="BKQ52" s="6"/>
      <c r="BKR52" s="6"/>
      <c r="BKS52" s="6"/>
      <c r="BKT52" s="6"/>
      <c r="BKU52" s="6"/>
      <c r="BKV52" s="6"/>
      <c r="BKW52" s="6"/>
      <c r="BKX52" s="6"/>
      <c r="BKY52" s="6"/>
      <c r="BKZ52" s="6"/>
      <c r="BLA52" s="6"/>
      <c r="BLB52" s="6"/>
      <c r="BLC52" s="6"/>
      <c r="BLD52" s="6"/>
      <c r="BLE52" s="6"/>
      <c r="BLF52" s="6"/>
      <c r="BLG52" s="6"/>
      <c r="BLH52" s="6"/>
      <c r="BLI52" s="6"/>
      <c r="BLJ52" s="6"/>
      <c r="BLK52" s="6"/>
      <c r="BLL52" s="6"/>
      <c r="BLM52" s="6"/>
      <c r="BLN52" s="6"/>
      <c r="BLO52" s="6"/>
      <c r="BLP52" s="6"/>
      <c r="BLQ52" s="6"/>
      <c r="BLR52" s="6"/>
      <c r="BLS52" s="6"/>
      <c r="BLT52" s="6"/>
      <c r="BLU52" s="6"/>
      <c r="BLV52" s="6"/>
      <c r="BLW52" s="6"/>
      <c r="BLX52" s="6"/>
      <c r="BLY52" s="6"/>
      <c r="BLZ52" s="6"/>
      <c r="BMA52" s="6"/>
      <c r="BMB52" s="6"/>
      <c r="BMC52" s="6"/>
      <c r="BMD52" s="6"/>
      <c r="BME52" s="6"/>
      <c r="BMF52" s="6"/>
      <c r="BMG52" s="6"/>
      <c r="BMH52" s="6"/>
      <c r="BMI52" s="6"/>
      <c r="BMJ52" s="6"/>
      <c r="BMK52" s="6"/>
      <c r="BML52" s="6"/>
      <c r="BMM52" s="6"/>
      <c r="BMN52" s="6"/>
      <c r="BMO52" s="6"/>
      <c r="BMP52" s="6"/>
      <c r="BMQ52" s="6"/>
      <c r="BMR52" s="6"/>
      <c r="BMS52" s="6"/>
      <c r="BMT52" s="6"/>
      <c r="BMU52" s="6"/>
      <c r="BMV52" s="6"/>
      <c r="BMW52" s="6"/>
      <c r="BMX52" s="6"/>
      <c r="BMY52" s="6"/>
      <c r="BMZ52" s="6"/>
      <c r="BNA52" s="6"/>
      <c r="BNB52" s="6"/>
      <c r="BNC52" s="6"/>
      <c r="BND52" s="6"/>
      <c r="BNE52" s="6"/>
      <c r="BNF52" s="6"/>
      <c r="BNG52" s="6"/>
      <c r="BNH52" s="6"/>
      <c r="BNI52" s="6"/>
      <c r="BNJ52" s="6"/>
      <c r="BNK52" s="6"/>
      <c r="BNL52" s="6"/>
      <c r="BNM52" s="6"/>
      <c r="BNN52" s="6"/>
      <c r="BNO52" s="6"/>
      <c r="BNP52" s="6"/>
      <c r="BNQ52" s="6"/>
      <c r="BNR52" s="6"/>
      <c r="BNS52" s="6"/>
      <c r="BNT52" s="6"/>
      <c r="BNU52" s="6"/>
      <c r="BNV52" s="6"/>
      <c r="BNW52" s="6"/>
      <c r="BNX52" s="6"/>
      <c r="BNY52" s="6"/>
      <c r="BNZ52" s="6"/>
      <c r="BOA52" s="6"/>
      <c r="BOB52" s="6"/>
      <c r="BOC52" s="6"/>
      <c r="BOD52" s="6"/>
      <c r="BOE52" s="6"/>
      <c r="BOF52" s="6"/>
      <c r="BOG52" s="6"/>
      <c r="BOH52" s="6"/>
      <c r="BOI52" s="6"/>
      <c r="BOJ52" s="6"/>
      <c r="BOK52" s="6"/>
      <c r="BOL52" s="6"/>
      <c r="BOM52" s="6"/>
      <c r="BON52" s="6"/>
      <c r="BOO52" s="6"/>
      <c r="BOP52" s="6"/>
      <c r="BOQ52" s="6"/>
      <c r="BOR52" s="6"/>
      <c r="BOS52" s="6"/>
      <c r="BOT52" s="6"/>
      <c r="BOU52" s="6"/>
      <c r="BOV52" s="6"/>
      <c r="BOW52" s="6"/>
      <c r="BOX52" s="6"/>
      <c r="BOY52" s="6"/>
      <c r="BOZ52" s="6"/>
      <c r="BPA52" s="6"/>
      <c r="BPB52" s="6"/>
      <c r="BPC52" s="6"/>
      <c r="BPD52" s="6"/>
      <c r="BPE52" s="6"/>
      <c r="BPF52" s="6"/>
      <c r="BPG52" s="6"/>
      <c r="BPH52" s="6"/>
      <c r="BPI52" s="6"/>
      <c r="BPJ52" s="6"/>
      <c r="BPK52" s="6"/>
      <c r="BPL52" s="6"/>
      <c r="BPM52" s="6"/>
      <c r="BPN52" s="6"/>
      <c r="BPO52" s="6"/>
      <c r="BPP52" s="6"/>
      <c r="BPQ52" s="6"/>
      <c r="BPR52" s="6"/>
      <c r="BPS52" s="6"/>
      <c r="BPT52" s="6"/>
      <c r="BPU52" s="6"/>
      <c r="BPV52" s="6"/>
      <c r="BPW52" s="6"/>
      <c r="BPX52" s="6"/>
      <c r="BPY52" s="6"/>
      <c r="BPZ52" s="6"/>
      <c r="BQA52" s="6"/>
      <c r="BQB52" s="6"/>
      <c r="BQC52" s="6"/>
      <c r="BQD52" s="6"/>
      <c r="BQE52" s="6"/>
      <c r="BQF52" s="6"/>
      <c r="BQG52" s="6"/>
      <c r="BQH52" s="6"/>
      <c r="BQI52" s="6"/>
      <c r="BQJ52" s="6"/>
      <c r="BQK52" s="6"/>
      <c r="BQL52" s="6"/>
      <c r="BQM52" s="6"/>
      <c r="BQN52" s="6"/>
      <c r="BQO52" s="6"/>
      <c r="BQP52" s="6"/>
      <c r="BQQ52" s="6"/>
      <c r="BQR52" s="6"/>
      <c r="BQS52" s="6"/>
      <c r="BQT52" s="6"/>
      <c r="BQU52" s="6"/>
      <c r="BQV52" s="6"/>
      <c r="BQW52" s="6"/>
      <c r="BQX52" s="6"/>
      <c r="BQY52" s="6"/>
      <c r="BQZ52" s="6"/>
      <c r="BRA52" s="6"/>
      <c r="BRB52" s="6"/>
      <c r="BRC52" s="6"/>
      <c r="BRD52" s="6"/>
      <c r="BRE52" s="6"/>
      <c r="BRF52" s="6"/>
      <c r="BRG52" s="6"/>
      <c r="BRH52" s="6"/>
      <c r="BRI52" s="6"/>
      <c r="BRJ52" s="6"/>
      <c r="BRK52" s="6"/>
      <c r="BRL52" s="6"/>
      <c r="BRM52" s="6"/>
      <c r="BRN52" s="6"/>
      <c r="BRO52" s="6"/>
      <c r="BRP52" s="6"/>
      <c r="BRQ52" s="6"/>
      <c r="BRR52" s="6"/>
      <c r="BRS52" s="6"/>
      <c r="BRT52" s="6"/>
      <c r="BRU52" s="6"/>
      <c r="BRV52" s="6"/>
      <c r="BRW52" s="6"/>
      <c r="BRX52" s="6"/>
      <c r="BRY52" s="6"/>
      <c r="BRZ52" s="6"/>
      <c r="BSA52" s="6"/>
      <c r="BSB52" s="6"/>
      <c r="BSC52" s="6"/>
      <c r="BSD52" s="6"/>
      <c r="BSE52" s="6"/>
      <c r="BSF52" s="6"/>
      <c r="BSG52" s="6"/>
      <c r="BSH52" s="6"/>
      <c r="BSI52" s="6"/>
      <c r="BSJ52" s="6"/>
      <c r="BSK52" s="6"/>
      <c r="BSL52" s="6"/>
      <c r="BSM52" s="6"/>
      <c r="BSN52" s="6"/>
      <c r="BSO52" s="6"/>
      <c r="BSP52" s="6"/>
      <c r="BSQ52" s="6"/>
      <c r="BSR52" s="6"/>
      <c r="BSS52" s="6"/>
      <c r="BST52" s="6"/>
      <c r="BSU52" s="6"/>
      <c r="BSV52" s="6"/>
      <c r="BSW52" s="6"/>
      <c r="BSX52" s="6"/>
      <c r="BSY52" s="6"/>
      <c r="BSZ52" s="6"/>
      <c r="BTA52" s="6"/>
      <c r="BTB52" s="6"/>
      <c r="BTC52" s="6"/>
      <c r="BTD52" s="6"/>
      <c r="BTE52" s="6"/>
      <c r="BTF52" s="6"/>
      <c r="BTG52" s="6"/>
      <c r="BTH52" s="6"/>
      <c r="BTI52" s="6"/>
      <c r="BTJ52" s="6"/>
      <c r="BTK52" s="6"/>
      <c r="BTL52" s="6"/>
      <c r="BTM52" s="6"/>
      <c r="BTN52" s="6"/>
      <c r="BTO52" s="6"/>
      <c r="BTP52" s="6"/>
      <c r="BTQ52" s="6"/>
      <c r="BTR52" s="6"/>
      <c r="BTS52" s="6"/>
      <c r="BTT52" s="6"/>
      <c r="BTU52" s="6"/>
      <c r="BTV52" s="6"/>
      <c r="BTW52" s="6"/>
      <c r="BTX52" s="6"/>
      <c r="BTY52" s="6"/>
      <c r="BTZ52" s="6"/>
      <c r="BUA52" s="6"/>
      <c r="BUB52" s="6"/>
      <c r="BUC52" s="6"/>
      <c r="BUD52" s="6"/>
      <c r="BUE52" s="6"/>
      <c r="BUF52" s="6"/>
      <c r="BUG52" s="6"/>
      <c r="BUH52" s="6"/>
      <c r="BUI52" s="6"/>
      <c r="BUJ52" s="6"/>
      <c r="BUK52" s="6"/>
      <c r="BUL52" s="6"/>
      <c r="BUM52" s="6"/>
      <c r="BUN52" s="6"/>
      <c r="BUO52" s="6"/>
      <c r="BUP52" s="6"/>
      <c r="BUQ52" s="6"/>
      <c r="BUR52" s="6"/>
      <c r="BUS52" s="6"/>
      <c r="BUT52" s="6"/>
      <c r="BUU52" s="6"/>
      <c r="BUV52" s="6"/>
      <c r="BUW52" s="6"/>
      <c r="BUX52" s="6"/>
      <c r="BUY52" s="6"/>
      <c r="BUZ52" s="6"/>
      <c r="BVA52" s="6"/>
      <c r="BVB52" s="6"/>
      <c r="BVC52" s="6"/>
      <c r="BVD52" s="6"/>
      <c r="BVE52" s="6"/>
      <c r="BVF52" s="6"/>
      <c r="BVG52" s="6"/>
      <c r="BVH52" s="6"/>
      <c r="BVI52" s="6"/>
      <c r="BVJ52" s="6"/>
      <c r="BVK52" s="6"/>
      <c r="BVL52" s="6"/>
      <c r="BVM52" s="6"/>
      <c r="BVN52" s="6"/>
      <c r="BVO52" s="6"/>
      <c r="BVP52" s="6"/>
      <c r="BVQ52" s="6"/>
      <c r="BVR52" s="6"/>
      <c r="BVS52" s="6"/>
      <c r="BVT52" s="6"/>
      <c r="BVU52" s="6"/>
      <c r="BVV52" s="6"/>
      <c r="BVW52" s="6"/>
      <c r="BVX52" s="6"/>
      <c r="BVY52" s="6"/>
      <c r="BVZ52" s="6"/>
      <c r="BWA52" s="6"/>
      <c r="BWB52" s="6"/>
      <c r="BWC52" s="6"/>
      <c r="BWD52" s="6"/>
      <c r="BWE52" s="6"/>
      <c r="BWF52" s="6"/>
      <c r="BWG52" s="6"/>
      <c r="BWH52" s="6"/>
      <c r="BWI52" s="6"/>
      <c r="BWJ52" s="6"/>
      <c r="BWK52" s="6"/>
      <c r="BWL52" s="6"/>
      <c r="BWM52" s="6"/>
      <c r="BWN52" s="6"/>
      <c r="BWO52" s="6"/>
      <c r="BWP52" s="6"/>
      <c r="BWQ52" s="6"/>
      <c r="BWR52" s="6"/>
      <c r="BWS52" s="6"/>
      <c r="BWT52" s="6"/>
      <c r="BWU52" s="6"/>
      <c r="BWV52" s="6"/>
      <c r="BWW52" s="6"/>
      <c r="BWX52" s="6"/>
      <c r="BWY52" s="6"/>
      <c r="BWZ52" s="6"/>
      <c r="BXA52" s="6"/>
      <c r="BXB52" s="6"/>
      <c r="BXC52" s="6"/>
      <c r="BXD52" s="6"/>
      <c r="BXE52" s="6"/>
      <c r="BXF52" s="6"/>
      <c r="BXG52" s="6"/>
      <c r="BXH52" s="6"/>
      <c r="BXI52" s="6"/>
      <c r="BXJ52" s="6"/>
      <c r="BXK52" s="6"/>
      <c r="BXL52" s="6"/>
      <c r="BXM52" s="6"/>
      <c r="BXN52" s="6"/>
      <c r="BXO52" s="6"/>
      <c r="BXP52" s="6"/>
      <c r="BXQ52" s="6"/>
      <c r="BXR52" s="6"/>
      <c r="BXS52" s="6"/>
      <c r="BXT52" s="6"/>
      <c r="BXU52" s="6"/>
      <c r="BXV52" s="6"/>
      <c r="BXW52" s="6"/>
      <c r="BXX52" s="6"/>
      <c r="BXY52" s="6"/>
      <c r="BXZ52" s="6"/>
      <c r="BYA52" s="6"/>
      <c r="BYB52" s="6"/>
      <c r="BYC52" s="6"/>
      <c r="BYD52" s="6"/>
      <c r="BYE52" s="6"/>
      <c r="BYF52" s="6"/>
      <c r="BYG52" s="6"/>
      <c r="BYH52" s="6"/>
      <c r="BYI52" s="6"/>
      <c r="BYJ52" s="6"/>
      <c r="BYK52" s="6"/>
      <c r="BYL52" s="6"/>
      <c r="BYM52" s="6"/>
      <c r="BYN52" s="6"/>
      <c r="BYO52" s="6"/>
      <c r="BYP52" s="6"/>
      <c r="BYQ52" s="6"/>
      <c r="BYR52" s="6"/>
      <c r="BYS52" s="6"/>
      <c r="BYT52" s="6"/>
      <c r="BYU52" s="6"/>
      <c r="BYV52" s="6"/>
      <c r="BYW52" s="6"/>
      <c r="BYX52" s="6"/>
      <c r="BYY52" s="6"/>
      <c r="BYZ52" s="6"/>
      <c r="BZA52" s="6"/>
      <c r="BZB52" s="6"/>
      <c r="BZC52" s="6"/>
      <c r="BZD52" s="6"/>
      <c r="BZE52" s="6"/>
      <c r="BZF52" s="6"/>
      <c r="BZG52" s="6"/>
      <c r="BZH52" s="6"/>
      <c r="BZI52" s="6"/>
      <c r="BZJ52" s="6"/>
      <c r="BZK52" s="6"/>
      <c r="BZL52" s="6"/>
      <c r="BZM52" s="6"/>
      <c r="BZN52" s="6"/>
      <c r="BZO52" s="6"/>
      <c r="BZP52" s="6"/>
      <c r="BZQ52" s="6"/>
      <c r="BZR52" s="6"/>
      <c r="BZS52" s="6"/>
      <c r="BZT52" s="6"/>
      <c r="BZU52" s="6"/>
      <c r="BZV52" s="6"/>
      <c r="BZW52" s="6"/>
      <c r="BZX52" s="6"/>
      <c r="BZY52" s="6"/>
      <c r="BZZ52" s="6"/>
      <c r="CAA52" s="6"/>
      <c r="CAB52" s="6"/>
      <c r="CAC52" s="6"/>
      <c r="CAD52" s="6"/>
      <c r="CAE52" s="6"/>
      <c r="CAF52" s="6"/>
      <c r="CAG52" s="6"/>
      <c r="CAH52" s="6"/>
      <c r="CAI52" s="6"/>
      <c r="CAJ52" s="6"/>
      <c r="CAK52" s="6"/>
      <c r="CAL52" s="6"/>
      <c r="CAM52" s="6"/>
      <c r="CAN52" s="6"/>
      <c r="CAO52" s="6"/>
      <c r="CAP52" s="6"/>
      <c r="CAQ52" s="6"/>
      <c r="CAR52" s="6"/>
      <c r="CAS52" s="6"/>
      <c r="CAT52" s="6"/>
      <c r="CAU52" s="6"/>
      <c r="CAV52" s="6"/>
      <c r="CAW52" s="6"/>
      <c r="CAX52" s="6"/>
      <c r="CAY52" s="6"/>
      <c r="CAZ52" s="6"/>
      <c r="CBA52" s="6"/>
      <c r="CBB52" s="6"/>
      <c r="CBC52" s="6"/>
      <c r="CBD52" s="6"/>
      <c r="CBE52" s="6"/>
      <c r="CBF52" s="6"/>
      <c r="CBG52" s="6"/>
      <c r="CBH52" s="6"/>
      <c r="CBI52" s="6"/>
      <c r="CBJ52" s="6"/>
      <c r="CBK52" s="6"/>
      <c r="CBL52" s="6"/>
      <c r="CBM52" s="6"/>
      <c r="CBN52" s="6"/>
      <c r="CBO52" s="6"/>
      <c r="CBP52" s="6"/>
      <c r="CBQ52" s="6"/>
      <c r="CBR52" s="6"/>
      <c r="CBS52" s="6"/>
      <c r="CBT52" s="6"/>
      <c r="CBU52" s="6"/>
      <c r="CBV52" s="6"/>
      <c r="CBW52" s="6"/>
      <c r="CBX52" s="6"/>
      <c r="CBY52" s="6"/>
      <c r="CBZ52" s="6"/>
      <c r="CCA52" s="6"/>
      <c r="CCB52" s="6"/>
      <c r="CCC52" s="6"/>
      <c r="CCD52" s="6"/>
      <c r="CCE52" s="6"/>
      <c r="CCF52" s="6"/>
      <c r="CCG52" s="6"/>
      <c r="CCH52" s="6"/>
      <c r="CCI52" s="6"/>
      <c r="CCJ52" s="6"/>
      <c r="CCK52" s="6"/>
      <c r="CCL52" s="6"/>
      <c r="CCM52" s="6"/>
      <c r="CCN52" s="6"/>
      <c r="CCO52" s="6"/>
      <c r="CCP52" s="6"/>
      <c r="CCQ52" s="6"/>
      <c r="CCR52" s="6"/>
      <c r="CCS52" s="6"/>
      <c r="CCT52" s="6"/>
      <c r="CCU52" s="6"/>
      <c r="CCV52" s="6"/>
      <c r="CCW52" s="6"/>
      <c r="CCX52" s="6"/>
      <c r="CCY52" s="6"/>
      <c r="CCZ52" s="6"/>
      <c r="CDA52" s="6"/>
      <c r="CDB52" s="6"/>
      <c r="CDC52" s="6"/>
      <c r="CDD52" s="6"/>
      <c r="CDE52" s="6"/>
      <c r="CDF52" s="6"/>
      <c r="CDG52" s="6"/>
      <c r="CDH52" s="6"/>
      <c r="CDI52" s="6"/>
      <c r="CDJ52" s="6"/>
      <c r="CDK52" s="6"/>
      <c r="CDL52" s="6"/>
      <c r="CDM52" s="6"/>
      <c r="CDN52" s="6"/>
      <c r="CDO52" s="6"/>
      <c r="CDP52" s="6"/>
      <c r="CDQ52" s="6"/>
      <c r="CDR52" s="6"/>
      <c r="CDS52" s="6"/>
      <c r="CDT52" s="6"/>
      <c r="CDU52" s="6"/>
      <c r="CDV52" s="6"/>
      <c r="CDW52" s="6"/>
      <c r="CDX52" s="6"/>
      <c r="CDY52" s="6"/>
      <c r="CDZ52" s="6"/>
      <c r="CEA52" s="6"/>
      <c r="CEB52" s="6"/>
      <c r="CEC52" s="6"/>
      <c r="CED52" s="6"/>
      <c r="CEE52" s="6"/>
      <c r="CEF52" s="6"/>
      <c r="CEG52" s="6"/>
      <c r="CEH52" s="6"/>
      <c r="CEI52" s="6"/>
      <c r="CEJ52" s="6"/>
      <c r="CEK52" s="6"/>
      <c r="CEL52" s="6"/>
      <c r="CEM52" s="6"/>
      <c r="CEN52" s="6"/>
      <c r="CEO52" s="6"/>
      <c r="CEP52" s="6"/>
      <c r="CEQ52" s="6"/>
      <c r="CER52" s="6"/>
      <c r="CES52" s="6"/>
      <c r="CET52" s="6"/>
      <c r="CEU52" s="6"/>
      <c r="CEV52" s="6"/>
      <c r="CEW52" s="6"/>
      <c r="CEX52" s="6"/>
      <c r="CEY52" s="6"/>
      <c r="CEZ52" s="6"/>
      <c r="CFA52" s="6"/>
      <c r="CFB52" s="6"/>
      <c r="CFC52" s="6"/>
      <c r="CFD52" s="6"/>
      <c r="CFE52" s="6"/>
      <c r="CFF52" s="6"/>
      <c r="CFG52" s="6"/>
      <c r="CFH52" s="6"/>
      <c r="CFI52" s="6"/>
      <c r="CFJ52" s="6"/>
      <c r="CFK52" s="6"/>
      <c r="CFL52" s="6"/>
      <c r="CFM52" s="6"/>
      <c r="CFN52" s="6"/>
      <c r="CFO52" s="6"/>
      <c r="CFP52" s="6"/>
      <c r="CFQ52" s="6"/>
      <c r="CFR52" s="6"/>
      <c r="CFS52" s="6"/>
      <c r="CFT52" s="6"/>
      <c r="CFU52" s="6"/>
      <c r="CFV52" s="6"/>
      <c r="CFW52" s="6"/>
      <c r="CFX52" s="6"/>
      <c r="CFY52" s="6"/>
      <c r="CFZ52" s="6"/>
      <c r="CGA52" s="6"/>
      <c r="CGB52" s="6"/>
      <c r="CGC52" s="6"/>
      <c r="CGD52" s="6"/>
      <c r="CGE52" s="6"/>
      <c r="CGF52" s="6"/>
      <c r="CGG52" s="6"/>
      <c r="CGH52" s="6"/>
      <c r="CGI52" s="6"/>
      <c r="CGJ52" s="6"/>
      <c r="CGK52" s="6"/>
      <c r="CGL52" s="6"/>
      <c r="CGM52" s="6"/>
      <c r="CGN52" s="6"/>
      <c r="CGO52" s="6"/>
      <c r="CGP52" s="6"/>
      <c r="CGQ52" s="6"/>
      <c r="CGR52" s="6"/>
      <c r="CGS52" s="6"/>
      <c r="CGT52" s="6"/>
      <c r="CGU52" s="6"/>
      <c r="CGV52" s="6"/>
      <c r="CGW52" s="6"/>
      <c r="CGX52" s="6"/>
      <c r="CGY52" s="6"/>
      <c r="CGZ52" s="6"/>
      <c r="CHA52" s="6"/>
      <c r="CHB52" s="6"/>
      <c r="CHC52" s="6"/>
      <c r="CHD52" s="6"/>
      <c r="CHE52" s="6"/>
      <c r="CHF52" s="6"/>
      <c r="CHG52" s="6"/>
      <c r="CHH52" s="6"/>
      <c r="CHI52" s="6"/>
      <c r="CHJ52" s="6"/>
      <c r="CHK52" s="6"/>
      <c r="CHL52" s="6"/>
      <c r="CHM52" s="6"/>
      <c r="CHN52" s="6"/>
      <c r="CHO52" s="6"/>
      <c r="CHP52" s="6"/>
      <c r="CHQ52" s="6"/>
      <c r="CHR52" s="6"/>
      <c r="CHS52" s="6"/>
      <c r="CHT52" s="6"/>
      <c r="CHU52" s="6"/>
      <c r="CHV52" s="6"/>
      <c r="CHW52" s="6"/>
      <c r="CHX52" s="6"/>
      <c r="CHY52" s="6"/>
      <c r="CHZ52" s="6"/>
      <c r="CIA52" s="6"/>
      <c r="CIB52" s="6"/>
      <c r="CIC52" s="6"/>
      <c r="CID52" s="6"/>
      <c r="CIE52" s="6"/>
      <c r="CIF52" s="6"/>
      <c r="CIG52" s="6"/>
      <c r="CIH52" s="6"/>
      <c r="CII52" s="6"/>
      <c r="CIJ52" s="6"/>
      <c r="CIK52" s="6"/>
      <c r="CIL52" s="6"/>
      <c r="CIM52" s="6"/>
      <c r="CIN52" s="6"/>
      <c r="CIO52" s="6"/>
      <c r="CIP52" s="6"/>
      <c r="CIQ52" s="6"/>
      <c r="CIR52" s="6"/>
      <c r="CIS52" s="6"/>
      <c r="CIT52" s="6"/>
      <c r="CIU52" s="6"/>
      <c r="CIV52" s="6"/>
      <c r="CIW52" s="6"/>
      <c r="CIX52" s="6"/>
      <c r="CIY52" s="6"/>
      <c r="CIZ52" s="6"/>
      <c r="CJA52" s="6"/>
      <c r="CJB52" s="6"/>
      <c r="CJC52" s="6"/>
      <c r="CJD52" s="6"/>
      <c r="CJE52" s="6"/>
      <c r="CJF52" s="6"/>
      <c r="CJG52" s="6"/>
      <c r="CJH52" s="6"/>
      <c r="CJI52" s="6"/>
      <c r="CJJ52" s="6"/>
      <c r="CJK52" s="6"/>
      <c r="CJL52" s="6"/>
      <c r="CJM52" s="6"/>
      <c r="CJN52" s="6"/>
      <c r="CJO52" s="6"/>
      <c r="CJP52" s="6"/>
      <c r="CJQ52" s="6"/>
      <c r="CJR52" s="6"/>
      <c r="CJS52" s="6"/>
      <c r="CJT52" s="6"/>
      <c r="CJU52" s="6"/>
      <c r="CJV52" s="6"/>
      <c r="CJW52" s="6"/>
      <c r="CJX52" s="6"/>
      <c r="CJY52" s="6"/>
      <c r="CJZ52" s="6"/>
      <c r="CKA52" s="6"/>
      <c r="CKB52" s="6"/>
      <c r="CKC52" s="6"/>
      <c r="CKD52" s="6"/>
      <c r="CKE52" s="6"/>
      <c r="CKF52" s="6"/>
      <c r="CKG52" s="6"/>
      <c r="CKH52" s="6"/>
      <c r="CKI52" s="6"/>
      <c r="CKJ52" s="6"/>
      <c r="CKK52" s="6"/>
      <c r="CKL52" s="6"/>
      <c r="CKM52" s="6"/>
      <c r="CKN52" s="6"/>
      <c r="CKO52" s="6"/>
      <c r="CKP52" s="6"/>
      <c r="CKQ52" s="6"/>
      <c r="CKR52" s="6"/>
      <c r="CKS52" s="6"/>
      <c r="CKT52" s="6"/>
      <c r="CKU52" s="6"/>
      <c r="CKV52" s="6"/>
      <c r="CKW52" s="6"/>
      <c r="CKX52" s="6"/>
      <c r="CKY52" s="6"/>
      <c r="CKZ52" s="6"/>
      <c r="CLA52" s="6"/>
      <c r="CLB52" s="6"/>
      <c r="CLC52" s="6"/>
      <c r="CLD52" s="6"/>
      <c r="CLE52" s="6"/>
      <c r="CLF52" s="6"/>
      <c r="CLG52" s="6"/>
      <c r="CLH52" s="6"/>
      <c r="CLI52" s="6"/>
      <c r="CLJ52" s="6"/>
      <c r="CLK52" s="6"/>
      <c r="CLL52" s="6"/>
      <c r="CLM52" s="6"/>
      <c r="CLN52" s="6"/>
      <c r="CLO52" s="6"/>
      <c r="CLP52" s="6"/>
      <c r="CLQ52" s="6"/>
      <c r="CLR52" s="6"/>
      <c r="CLS52" s="6"/>
      <c r="CLT52" s="6"/>
      <c r="CLU52" s="6"/>
      <c r="CLV52" s="6"/>
      <c r="CLW52" s="6"/>
      <c r="CLX52" s="6"/>
      <c r="CLY52" s="6"/>
      <c r="CLZ52" s="6"/>
      <c r="CMA52" s="6"/>
      <c r="CMB52" s="6"/>
      <c r="CMC52" s="6"/>
      <c r="CMD52" s="6"/>
      <c r="CME52" s="6"/>
      <c r="CMF52" s="6"/>
      <c r="CMG52" s="6"/>
      <c r="CMH52" s="6"/>
      <c r="CMI52" s="6"/>
      <c r="CMJ52" s="6"/>
      <c r="CMK52" s="6"/>
      <c r="CML52" s="6"/>
      <c r="CMM52" s="6"/>
      <c r="CMN52" s="6"/>
      <c r="CMO52" s="6"/>
      <c r="CMP52" s="6"/>
      <c r="CMQ52" s="6"/>
      <c r="CMR52" s="6"/>
      <c r="CMS52" s="6"/>
      <c r="CMT52" s="6"/>
      <c r="CMU52" s="6"/>
      <c r="CMV52" s="6"/>
      <c r="CMW52" s="6"/>
      <c r="CMX52" s="6"/>
      <c r="CMY52" s="6"/>
      <c r="CMZ52" s="6"/>
      <c r="CNA52" s="6"/>
      <c r="CNB52" s="6"/>
      <c r="CNC52" s="6"/>
      <c r="CND52" s="6"/>
      <c r="CNE52" s="6"/>
      <c r="CNF52" s="6"/>
      <c r="CNG52" s="6"/>
      <c r="CNH52" s="6"/>
      <c r="CNI52" s="6"/>
      <c r="CNJ52" s="6"/>
      <c r="CNK52" s="6"/>
      <c r="CNL52" s="6"/>
      <c r="CNM52" s="6"/>
      <c r="CNN52" s="6"/>
      <c r="CNO52" s="6"/>
      <c r="CNP52" s="6"/>
      <c r="CNQ52" s="6"/>
      <c r="CNR52" s="6"/>
      <c r="CNS52" s="6"/>
      <c r="CNT52" s="6"/>
      <c r="CNU52" s="6"/>
      <c r="CNV52" s="6"/>
      <c r="CNW52" s="6"/>
      <c r="CNX52" s="6"/>
      <c r="CNY52" s="6"/>
      <c r="CNZ52" s="6"/>
      <c r="COA52" s="6"/>
      <c r="COB52" s="6"/>
      <c r="COC52" s="6"/>
      <c r="COD52" s="6"/>
      <c r="COE52" s="6"/>
      <c r="COF52" s="6"/>
      <c r="COG52" s="6"/>
      <c r="COH52" s="6"/>
      <c r="COI52" s="6"/>
      <c r="COJ52" s="6"/>
      <c r="COK52" s="6"/>
      <c r="COL52" s="6"/>
      <c r="COM52" s="6"/>
      <c r="CON52" s="6"/>
      <c r="COO52" s="6"/>
      <c r="COP52" s="6"/>
      <c r="COQ52" s="6"/>
      <c r="COR52" s="6"/>
      <c r="COS52" s="6"/>
      <c r="COT52" s="6"/>
      <c r="COU52" s="6"/>
      <c r="COV52" s="6"/>
      <c r="COW52" s="6"/>
      <c r="COX52" s="6"/>
      <c r="COY52" s="6"/>
      <c r="COZ52" s="6"/>
      <c r="CPA52" s="6"/>
      <c r="CPB52" s="6"/>
      <c r="CPC52" s="6"/>
      <c r="CPD52" s="6"/>
      <c r="CPE52" s="6"/>
      <c r="CPF52" s="6"/>
      <c r="CPG52" s="6"/>
      <c r="CPH52" s="6"/>
      <c r="CPI52" s="6"/>
      <c r="CPJ52" s="6"/>
      <c r="CPK52" s="6"/>
      <c r="CPL52" s="6"/>
      <c r="CPM52" s="6"/>
      <c r="CPN52" s="6"/>
      <c r="CPO52" s="6"/>
      <c r="CPP52" s="6"/>
      <c r="CPQ52" s="6"/>
      <c r="CPR52" s="6"/>
      <c r="CPS52" s="6"/>
      <c r="CPT52" s="6"/>
      <c r="CPU52" s="6"/>
      <c r="CPV52" s="6"/>
      <c r="CPW52" s="6"/>
      <c r="CPX52" s="6"/>
      <c r="CPY52" s="6"/>
      <c r="CPZ52" s="6"/>
      <c r="CQA52" s="6"/>
      <c r="CQB52" s="6"/>
      <c r="CQC52" s="6"/>
      <c r="CQD52" s="6"/>
      <c r="CQE52" s="6"/>
      <c r="CQF52" s="6"/>
      <c r="CQG52" s="6"/>
      <c r="CQH52" s="6"/>
      <c r="CQI52" s="6"/>
      <c r="CQJ52" s="6"/>
      <c r="CQK52" s="6"/>
      <c r="CQL52" s="6"/>
      <c r="CQM52" s="6"/>
      <c r="CQN52" s="6"/>
      <c r="CQO52" s="6"/>
      <c r="CQP52" s="6"/>
      <c r="CQQ52" s="6"/>
      <c r="CQR52" s="6"/>
      <c r="CQS52" s="6"/>
      <c r="CQT52" s="6"/>
      <c r="CQU52" s="6"/>
      <c r="CQV52" s="6"/>
      <c r="CQW52" s="6"/>
      <c r="CQX52" s="6"/>
      <c r="CQY52" s="6"/>
      <c r="CQZ52" s="6"/>
      <c r="CRA52" s="6"/>
      <c r="CRB52" s="6"/>
      <c r="CRC52" s="6"/>
      <c r="CRD52" s="6"/>
      <c r="CRE52" s="6"/>
      <c r="CRF52" s="6"/>
      <c r="CRG52" s="6"/>
      <c r="CRH52" s="6"/>
      <c r="CRI52" s="6"/>
      <c r="CRJ52" s="6"/>
      <c r="CRK52" s="6"/>
      <c r="CRL52" s="6"/>
      <c r="CRM52" s="6"/>
      <c r="CRN52" s="6"/>
      <c r="CRO52" s="6"/>
      <c r="CRP52" s="6"/>
      <c r="CRQ52" s="6"/>
      <c r="CRR52" s="6"/>
      <c r="CRS52" s="6"/>
      <c r="CRT52" s="6"/>
      <c r="CRU52" s="6"/>
      <c r="CRV52" s="6"/>
      <c r="CRW52" s="6"/>
      <c r="CRX52" s="6"/>
      <c r="CRY52" s="6"/>
      <c r="CRZ52" s="6"/>
      <c r="CSA52" s="6"/>
      <c r="CSB52" s="6"/>
      <c r="CSC52" s="6"/>
      <c r="CSD52" s="6"/>
      <c r="CSE52" s="6"/>
      <c r="CSF52" s="6"/>
      <c r="CSG52" s="6"/>
      <c r="CSH52" s="6"/>
      <c r="CSI52" s="6"/>
      <c r="CSJ52" s="6"/>
      <c r="CSK52" s="6"/>
      <c r="CSL52" s="6"/>
      <c r="CSM52" s="6"/>
      <c r="CSN52" s="6"/>
      <c r="CSO52" s="6"/>
      <c r="CSP52" s="6"/>
      <c r="CSQ52" s="6"/>
      <c r="CSR52" s="6"/>
      <c r="CSS52" s="6"/>
      <c r="CST52" s="6"/>
      <c r="CSU52" s="6"/>
      <c r="CSV52" s="6"/>
      <c r="CSW52" s="6"/>
      <c r="CSX52" s="6"/>
      <c r="CSY52" s="6"/>
      <c r="CSZ52" s="6"/>
      <c r="CTA52" s="6"/>
      <c r="CTB52" s="6"/>
      <c r="CTC52" s="6"/>
      <c r="CTD52" s="6"/>
      <c r="CTE52" s="6"/>
      <c r="CTF52" s="6"/>
      <c r="CTG52" s="6"/>
      <c r="CTH52" s="6"/>
      <c r="CTI52" s="6"/>
      <c r="CTJ52" s="6"/>
      <c r="CTK52" s="6"/>
      <c r="CTL52" s="6"/>
      <c r="CTM52" s="6"/>
      <c r="CTN52" s="6"/>
      <c r="CTO52" s="6"/>
      <c r="CTP52" s="6"/>
      <c r="CTQ52" s="6"/>
      <c r="CTR52" s="6"/>
      <c r="CTS52" s="6"/>
      <c r="CTT52" s="6"/>
      <c r="CTU52" s="6"/>
      <c r="CTV52" s="6"/>
      <c r="CTW52" s="6"/>
      <c r="CTX52" s="6"/>
      <c r="CTY52" s="6"/>
      <c r="CTZ52" s="6"/>
      <c r="CUA52" s="6"/>
      <c r="CUB52" s="6"/>
      <c r="CUC52" s="6"/>
      <c r="CUD52" s="6"/>
      <c r="CUE52" s="6"/>
      <c r="CUF52" s="6"/>
      <c r="CUG52" s="6"/>
      <c r="CUH52" s="6"/>
      <c r="CUI52" s="6"/>
      <c r="CUJ52" s="6"/>
      <c r="CUK52" s="6"/>
      <c r="CUL52" s="6"/>
      <c r="CUM52" s="6"/>
      <c r="CUN52" s="6"/>
      <c r="CUO52" s="6"/>
      <c r="CUP52" s="6"/>
      <c r="CUQ52" s="6"/>
      <c r="CUR52" s="6"/>
      <c r="CUS52" s="6"/>
      <c r="CUT52" s="6"/>
      <c r="CUU52" s="6"/>
      <c r="CUV52" s="6"/>
      <c r="CUW52" s="6"/>
      <c r="CUX52" s="6"/>
      <c r="CUY52" s="6"/>
      <c r="CUZ52" s="6"/>
      <c r="CVA52" s="6"/>
      <c r="CVB52" s="6"/>
      <c r="CVC52" s="6"/>
      <c r="CVD52" s="6"/>
      <c r="CVE52" s="6"/>
      <c r="CVF52" s="6"/>
      <c r="CVG52" s="6"/>
      <c r="CVH52" s="6"/>
      <c r="CVI52" s="6"/>
      <c r="CVJ52" s="6"/>
      <c r="CVK52" s="6"/>
      <c r="CVL52" s="6"/>
      <c r="CVM52" s="6"/>
      <c r="CVN52" s="6"/>
      <c r="CVO52" s="6"/>
      <c r="CVP52" s="6"/>
      <c r="CVQ52" s="6"/>
      <c r="CVR52" s="6"/>
      <c r="CVS52" s="6"/>
      <c r="CVT52" s="6"/>
      <c r="CVU52" s="6"/>
      <c r="CVV52" s="6"/>
      <c r="CVW52" s="6"/>
      <c r="CVX52" s="6"/>
      <c r="CVY52" s="6"/>
      <c r="CVZ52" s="6"/>
      <c r="CWA52" s="6"/>
      <c r="CWB52" s="6"/>
      <c r="CWC52" s="6"/>
      <c r="CWD52" s="6"/>
      <c r="CWE52" s="6"/>
      <c r="CWF52" s="6"/>
      <c r="CWG52" s="6"/>
      <c r="CWH52" s="6"/>
      <c r="CWI52" s="6"/>
      <c r="CWJ52" s="6"/>
      <c r="CWK52" s="6"/>
      <c r="CWL52" s="6"/>
      <c r="CWM52" s="6"/>
      <c r="CWN52" s="6"/>
      <c r="CWO52" s="6"/>
      <c r="CWP52" s="6"/>
      <c r="CWQ52" s="6"/>
      <c r="CWR52" s="6"/>
      <c r="CWS52" s="6"/>
      <c r="CWT52" s="6"/>
      <c r="CWU52" s="6"/>
      <c r="CWV52" s="6"/>
      <c r="CWW52" s="6"/>
      <c r="CWX52" s="6"/>
      <c r="CWY52" s="6"/>
      <c r="CWZ52" s="6"/>
      <c r="CXA52" s="6"/>
      <c r="CXB52" s="6"/>
      <c r="CXC52" s="6"/>
      <c r="CXD52" s="6"/>
      <c r="CXE52" s="6"/>
      <c r="CXF52" s="6"/>
      <c r="CXG52" s="6"/>
      <c r="CXH52" s="6"/>
      <c r="CXI52" s="6"/>
      <c r="CXJ52" s="6"/>
      <c r="CXK52" s="6"/>
      <c r="CXL52" s="6"/>
      <c r="CXM52" s="6"/>
      <c r="CXN52" s="6"/>
      <c r="CXO52" s="6"/>
      <c r="CXP52" s="6"/>
      <c r="CXQ52" s="6"/>
      <c r="CXR52" s="6"/>
      <c r="CXS52" s="6"/>
      <c r="CXT52" s="6"/>
      <c r="CXU52" s="6"/>
      <c r="CXV52" s="6"/>
      <c r="CXW52" s="6"/>
      <c r="CXX52" s="6"/>
      <c r="CXY52" s="6"/>
      <c r="CXZ52" s="6"/>
      <c r="CYA52" s="6"/>
      <c r="CYB52" s="6"/>
      <c r="CYC52" s="6"/>
      <c r="CYD52" s="6"/>
      <c r="CYE52" s="6"/>
      <c r="CYF52" s="6"/>
      <c r="CYG52" s="6"/>
      <c r="CYH52" s="6"/>
      <c r="CYI52" s="6"/>
      <c r="CYJ52" s="6"/>
      <c r="CYK52" s="6"/>
      <c r="CYL52" s="6"/>
      <c r="CYM52" s="6"/>
      <c r="CYN52" s="6"/>
      <c r="CYO52" s="6"/>
      <c r="CYP52" s="6"/>
      <c r="CYQ52" s="6"/>
      <c r="CYR52" s="6"/>
      <c r="CYS52" s="6"/>
      <c r="CYT52" s="6"/>
      <c r="CYU52" s="6"/>
      <c r="CYV52" s="6"/>
      <c r="CYW52" s="6"/>
      <c r="CYX52" s="6"/>
      <c r="CYY52" s="6"/>
      <c r="CYZ52" s="6"/>
      <c r="CZA52" s="6"/>
      <c r="CZB52" s="6"/>
      <c r="CZC52" s="6"/>
      <c r="CZD52" s="6"/>
      <c r="CZE52" s="6"/>
      <c r="CZF52" s="6"/>
      <c r="CZG52" s="6"/>
      <c r="CZH52" s="6"/>
      <c r="CZI52" s="6"/>
      <c r="CZJ52" s="6"/>
      <c r="CZK52" s="6"/>
      <c r="CZL52" s="6"/>
      <c r="CZM52" s="6"/>
      <c r="CZN52" s="6"/>
      <c r="CZO52" s="6"/>
      <c r="CZP52" s="6"/>
      <c r="CZQ52" s="6"/>
      <c r="CZR52" s="6"/>
      <c r="CZS52" s="6"/>
      <c r="CZT52" s="6"/>
      <c r="CZU52" s="6"/>
      <c r="CZV52" s="6"/>
      <c r="CZW52" s="6"/>
      <c r="CZX52" s="6"/>
      <c r="CZY52" s="6"/>
      <c r="CZZ52" s="6"/>
      <c r="DAA52" s="6"/>
      <c r="DAB52" s="6"/>
      <c r="DAC52" s="6"/>
      <c r="DAD52" s="6"/>
      <c r="DAE52" s="6"/>
      <c r="DAF52" s="6"/>
      <c r="DAG52" s="6"/>
      <c r="DAH52" s="6"/>
      <c r="DAI52" s="6"/>
      <c r="DAJ52" s="6"/>
      <c r="DAK52" s="6"/>
      <c r="DAL52" s="6"/>
      <c r="DAM52" s="6"/>
      <c r="DAN52" s="6"/>
      <c r="DAO52" s="6"/>
      <c r="DAP52" s="6"/>
      <c r="DAQ52" s="6"/>
      <c r="DAR52" s="6"/>
      <c r="DAS52" s="6"/>
      <c r="DAT52" s="6"/>
      <c r="DAU52" s="6"/>
      <c r="DAV52" s="6"/>
      <c r="DAW52" s="6"/>
      <c r="DAX52" s="6"/>
      <c r="DAY52" s="6"/>
      <c r="DAZ52" s="6"/>
      <c r="DBA52" s="6"/>
      <c r="DBB52" s="6"/>
      <c r="DBC52" s="6"/>
      <c r="DBD52" s="6"/>
      <c r="DBE52" s="6"/>
      <c r="DBF52" s="6"/>
      <c r="DBG52" s="6"/>
      <c r="DBH52" s="6"/>
      <c r="DBI52" s="6"/>
      <c r="DBJ52" s="6"/>
      <c r="DBK52" s="6"/>
      <c r="DBL52" s="6"/>
      <c r="DBM52" s="6"/>
      <c r="DBN52" s="6"/>
      <c r="DBO52" s="6"/>
      <c r="DBP52" s="6"/>
      <c r="DBQ52" s="6"/>
      <c r="DBR52" s="6"/>
      <c r="DBS52" s="6"/>
      <c r="DBT52" s="6"/>
      <c r="DBU52" s="6"/>
      <c r="DBV52" s="6"/>
      <c r="DBW52" s="6"/>
      <c r="DBX52" s="6"/>
      <c r="DBY52" s="6"/>
      <c r="DBZ52" s="6"/>
      <c r="DCA52" s="6"/>
      <c r="DCB52" s="6"/>
      <c r="DCC52" s="6"/>
      <c r="DCD52" s="6"/>
      <c r="DCE52" s="6"/>
      <c r="DCF52" s="6"/>
      <c r="DCG52" s="6"/>
      <c r="DCH52" s="6"/>
      <c r="DCI52" s="6"/>
      <c r="DCJ52" s="6"/>
      <c r="DCK52" s="6"/>
      <c r="DCL52" s="6"/>
      <c r="DCM52" s="6"/>
      <c r="DCN52" s="6"/>
      <c r="DCO52" s="6"/>
      <c r="DCP52" s="6"/>
      <c r="DCQ52" s="6"/>
      <c r="DCR52" s="6"/>
      <c r="DCS52" s="6"/>
      <c r="DCT52" s="6"/>
      <c r="DCU52" s="6"/>
      <c r="DCV52" s="6"/>
      <c r="DCW52" s="6"/>
      <c r="DCX52" s="6"/>
      <c r="DCY52" s="6"/>
      <c r="DCZ52" s="6"/>
      <c r="DDA52" s="6"/>
      <c r="DDB52" s="6"/>
      <c r="DDC52" s="6"/>
      <c r="DDD52" s="6"/>
      <c r="DDE52" s="6"/>
      <c r="DDF52" s="6"/>
      <c r="DDG52" s="6"/>
      <c r="DDH52" s="6"/>
      <c r="DDI52" s="6"/>
      <c r="DDJ52" s="6"/>
      <c r="DDK52" s="6"/>
      <c r="DDL52" s="6"/>
      <c r="DDM52" s="6"/>
      <c r="DDN52" s="6"/>
      <c r="DDO52" s="6"/>
      <c r="DDP52" s="6"/>
      <c r="DDQ52" s="6"/>
      <c r="DDR52" s="6"/>
      <c r="DDS52" s="6"/>
      <c r="DDT52" s="6"/>
      <c r="DDU52" s="6"/>
      <c r="DDV52" s="6"/>
      <c r="DDW52" s="6"/>
      <c r="DDX52" s="6"/>
      <c r="DDY52" s="6"/>
      <c r="DDZ52" s="6"/>
      <c r="DEA52" s="6"/>
      <c r="DEB52" s="6"/>
      <c r="DEC52" s="6"/>
      <c r="DED52" s="6"/>
      <c r="DEE52" s="6"/>
      <c r="DEF52" s="6"/>
      <c r="DEG52" s="6"/>
      <c r="DEH52" s="6"/>
      <c r="DEI52" s="6"/>
      <c r="DEJ52" s="6"/>
      <c r="DEK52" s="6"/>
      <c r="DEL52" s="6"/>
      <c r="DEM52" s="6"/>
      <c r="DEN52" s="6"/>
      <c r="DEO52" s="6"/>
      <c r="DEP52" s="6"/>
      <c r="DEQ52" s="6"/>
      <c r="DER52" s="6"/>
      <c r="DES52" s="6"/>
      <c r="DET52" s="6"/>
      <c r="DEU52" s="6"/>
      <c r="DEV52" s="6"/>
      <c r="DEW52" s="6"/>
      <c r="DEX52" s="6"/>
      <c r="DEY52" s="6"/>
      <c r="DEZ52" s="6"/>
      <c r="DFA52" s="6"/>
      <c r="DFB52" s="6"/>
      <c r="DFC52" s="6"/>
      <c r="DFD52" s="6"/>
      <c r="DFE52" s="6"/>
      <c r="DFF52" s="6"/>
      <c r="DFG52" s="6"/>
      <c r="DFH52" s="6"/>
      <c r="DFI52" s="6"/>
      <c r="DFJ52" s="6"/>
      <c r="DFK52" s="6"/>
      <c r="DFL52" s="6"/>
      <c r="DFM52" s="6"/>
      <c r="DFN52" s="6"/>
      <c r="DFO52" s="6"/>
      <c r="DFP52" s="6"/>
      <c r="DFQ52" s="6"/>
      <c r="DFR52" s="6"/>
      <c r="DFS52" s="6"/>
      <c r="DFT52" s="6"/>
      <c r="DFU52" s="6"/>
      <c r="DFV52" s="6"/>
      <c r="DFW52" s="6"/>
      <c r="DFX52" s="6"/>
      <c r="DFY52" s="6"/>
      <c r="DFZ52" s="6"/>
      <c r="DGA52" s="6"/>
      <c r="DGB52" s="6"/>
      <c r="DGC52" s="6"/>
      <c r="DGD52" s="6"/>
      <c r="DGE52" s="6"/>
      <c r="DGF52" s="6"/>
      <c r="DGG52" s="6"/>
      <c r="DGH52" s="6"/>
      <c r="DGI52" s="6"/>
      <c r="DGJ52" s="6"/>
      <c r="DGK52" s="6"/>
      <c r="DGL52" s="6"/>
      <c r="DGM52" s="6"/>
      <c r="DGN52" s="6"/>
      <c r="DGO52" s="6"/>
      <c r="DGP52" s="6"/>
      <c r="DGQ52" s="6"/>
      <c r="DGR52" s="6"/>
      <c r="DGS52" s="6"/>
      <c r="DGT52" s="6"/>
      <c r="DGU52" s="6"/>
      <c r="DGV52" s="6"/>
      <c r="DGW52" s="6"/>
      <c r="DGX52" s="6"/>
      <c r="DGY52" s="6"/>
      <c r="DGZ52" s="6"/>
      <c r="DHA52" s="6"/>
      <c r="DHB52" s="6"/>
      <c r="DHC52" s="6"/>
      <c r="DHD52" s="6"/>
      <c r="DHE52" s="6"/>
      <c r="DHF52" s="6"/>
      <c r="DHG52" s="6"/>
      <c r="DHH52" s="6"/>
      <c r="DHI52" s="6"/>
      <c r="DHJ52" s="6"/>
      <c r="DHK52" s="6"/>
      <c r="DHL52" s="6"/>
      <c r="DHM52" s="6"/>
      <c r="DHN52" s="6"/>
      <c r="DHO52" s="6"/>
      <c r="DHP52" s="6"/>
      <c r="DHQ52" s="6"/>
      <c r="DHR52" s="6"/>
      <c r="DHS52" s="6"/>
      <c r="DHT52" s="6"/>
      <c r="DHU52" s="6"/>
      <c r="DHV52" s="6"/>
      <c r="DHW52" s="6"/>
      <c r="DHX52" s="6"/>
      <c r="DHY52" s="6"/>
      <c r="DHZ52" s="6"/>
      <c r="DIA52" s="6"/>
      <c r="DIB52" s="6"/>
      <c r="DIC52" s="6"/>
      <c r="DID52" s="6"/>
      <c r="DIE52" s="6"/>
      <c r="DIF52" s="6"/>
      <c r="DIG52" s="6"/>
      <c r="DIH52" s="6"/>
      <c r="DII52" s="6"/>
      <c r="DIJ52" s="6"/>
      <c r="DIK52" s="6"/>
      <c r="DIL52" s="6"/>
      <c r="DIM52" s="6"/>
      <c r="DIN52" s="6"/>
      <c r="DIO52" s="6"/>
      <c r="DIP52" s="6"/>
      <c r="DIQ52" s="6"/>
      <c r="DIR52" s="6"/>
      <c r="DIS52" s="6"/>
      <c r="DIT52" s="6"/>
      <c r="DIU52" s="6"/>
      <c r="DIV52" s="6"/>
      <c r="DIW52" s="6"/>
      <c r="DIX52" s="6"/>
      <c r="DIY52" s="6"/>
      <c r="DIZ52" s="6"/>
      <c r="DJA52" s="6"/>
      <c r="DJB52" s="6"/>
      <c r="DJC52" s="6"/>
      <c r="DJD52" s="6"/>
      <c r="DJE52" s="6"/>
      <c r="DJF52" s="6"/>
      <c r="DJG52" s="6"/>
      <c r="DJH52" s="6"/>
      <c r="DJI52" s="6"/>
      <c r="DJJ52" s="6"/>
      <c r="DJK52" s="6"/>
      <c r="DJL52" s="6"/>
      <c r="DJM52" s="6"/>
      <c r="DJN52" s="6"/>
      <c r="DJO52" s="6"/>
      <c r="DJP52" s="6"/>
      <c r="DJQ52" s="6"/>
      <c r="DJR52" s="6"/>
      <c r="DJS52" s="6"/>
      <c r="DJT52" s="6"/>
      <c r="DJU52" s="6"/>
      <c r="DJV52" s="6"/>
      <c r="DJW52" s="6"/>
      <c r="DJX52" s="6"/>
      <c r="DJY52" s="6"/>
      <c r="DJZ52" s="6"/>
      <c r="DKA52" s="6"/>
      <c r="DKB52" s="6"/>
      <c r="DKC52" s="6"/>
      <c r="DKD52" s="6"/>
      <c r="DKE52" s="6"/>
      <c r="DKF52" s="6"/>
      <c r="DKG52" s="6"/>
      <c r="DKH52" s="6"/>
      <c r="DKI52" s="6"/>
      <c r="DKJ52" s="6"/>
      <c r="DKK52" s="6"/>
      <c r="DKL52" s="6"/>
      <c r="DKM52" s="6"/>
      <c r="DKN52" s="6"/>
      <c r="DKO52" s="6"/>
      <c r="DKP52" s="6"/>
      <c r="DKQ52" s="6"/>
      <c r="DKR52" s="6"/>
      <c r="DKS52" s="6"/>
      <c r="DKT52" s="6"/>
      <c r="DKU52" s="6"/>
      <c r="DKV52" s="6"/>
      <c r="DKW52" s="6"/>
      <c r="DKX52" s="6"/>
      <c r="DKY52" s="6"/>
      <c r="DKZ52" s="6"/>
      <c r="DLA52" s="6"/>
      <c r="DLB52" s="6"/>
      <c r="DLC52" s="6"/>
      <c r="DLD52" s="6"/>
      <c r="DLE52" s="6"/>
      <c r="DLF52" s="6"/>
      <c r="DLG52" s="6"/>
      <c r="DLH52" s="6"/>
      <c r="DLI52" s="6"/>
      <c r="DLJ52" s="6"/>
      <c r="DLK52" s="6"/>
      <c r="DLL52" s="6"/>
      <c r="DLM52" s="6"/>
      <c r="DLN52" s="6"/>
      <c r="DLO52" s="6"/>
      <c r="DLP52" s="6"/>
      <c r="DLQ52" s="6"/>
      <c r="DLR52" s="6"/>
      <c r="DLS52" s="6"/>
      <c r="DLT52" s="6"/>
      <c r="DLU52" s="6"/>
      <c r="DLV52" s="6"/>
      <c r="DLW52" s="6"/>
      <c r="DLX52" s="6"/>
      <c r="DLY52" s="6"/>
      <c r="DLZ52" s="6"/>
      <c r="DMA52" s="6"/>
      <c r="DMB52" s="6"/>
      <c r="DMC52" s="6"/>
      <c r="DMD52" s="6"/>
      <c r="DME52" s="6"/>
      <c r="DMF52" s="6"/>
      <c r="DMG52" s="6"/>
      <c r="DMH52" s="6"/>
      <c r="DMI52" s="6"/>
      <c r="DMJ52" s="6"/>
      <c r="DMK52" s="6"/>
      <c r="DML52" s="6"/>
      <c r="DMM52" s="6"/>
      <c r="DMN52" s="6"/>
      <c r="DMO52" s="6"/>
      <c r="DMP52" s="6"/>
      <c r="DMQ52" s="6"/>
      <c r="DMR52" s="6"/>
      <c r="DMS52" s="6"/>
      <c r="DMT52" s="6"/>
      <c r="DMU52" s="6"/>
      <c r="DMV52" s="6"/>
      <c r="DMW52" s="6"/>
      <c r="DMX52" s="6"/>
      <c r="DMY52" s="6"/>
      <c r="DMZ52" s="6"/>
      <c r="DNA52" s="6"/>
      <c r="DNB52" s="6"/>
      <c r="DNC52" s="6"/>
      <c r="DND52" s="6"/>
      <c r="DNE52" s="6"/>
      <c r="DNF52" s="6"/>
      <c r="DNG52" s="6"/>
      <c r="DNH52" s="6"/>
      <c r="DNI52" s="6"/>
      <c r="DNJ52" s="6"/>
      <c r="DNK52" s="6"/>
      <c r="DNL52" s="6"/>
      <c r="DNM52" s="6"/>
      <c r="DNN52" s="6"/>
      <c r="DNO52" s="6"/>
      <c r="DNP52" s="6"/>
      <c r="DNQ52" s="6"/>
      <c r="DNR52" s="6"/>
      <c r="DNS52" s="6"/>
      <c r="DNT52" s="6"/>
      <c r="DNU52" s="6"/>
      <c r="DNV52" s="6"/>
      <c r="DNW52" s="6"/>
      <c r="DNX52" s="6"/>
      <c r="DNY52" s="6"/>
      <c r="DNZ52" s="6"/>
      <c r="DOA52" s="6"/>
      <c r="DOB52" s="6"/>
      <c r="DOC52" s="6"/>
      <c r="DOD52" s="6"/>
      <c r="DOE52" s="6"/>
      <c r="DOF52" s="6"/>
      <c r="DOG52" s="6"/>
      <c r="DOH52" s="6"/>
      <c r="DOI52" s="6"/>
      <c r="DOJ52" s="6"/>
      <c r="DOK52" s="6"/>
      <c r="DOL52" s="6"/>
      <c r="DOM52" s="6"/>
      <c r="DON52" s="6"/>
      <c r="DOO52" s="6"/>
      <c r="DOP52" s="6"/>
      <c r="DOQ52" s="6"/>
      <c r="DOR52" s="6"/>
      <c r="DOS52" s="6"/>
      <c r="DOT52" s="6"/>
      <c r="DOU52" s="6"/>
      <c r="DOV52" s="6"/>
      <c r="DOW52" s="6"/>
      <c r="DOX52" s="6"/>
      <c r="DOY52" s="6"/>
      <c r="DOZ52" s="6"/>
      <c r="DPA52" s="6"/>
      <c r="DPB52" s="6"/>
      <c r="DPC52" s="6"/>
      <c r="DPD52" s="6"/>
      <c r="DPE52" s="6"/>
      <c r="DPF52" s="6"/>
      <c r="DPG52" s="6"/>
      <c r="DPH52" s="6"/>
      <c r="DPI52" s="6"/>
      <c r="DPJ52" s="6"/>
      <c r="DPK52" s="6"/>
      <c r="DPL52" s="6"/>
      <c r="DPM52" s="6"/>
      <c r="DPN52" s="6"/>
      <c r="DPO52" s="6"/>
      <c r="DPP52" s="6"/>
      <c r="DPQ52" s="6"/>
      <c r="DPR52" s="6"/>
      <c r="DPS52" s="6"/>
      <c r="DPT52" s="6"/>
      <c r="DPU52" s="6"/>
      <c r="DPV52" s="6"/>
      <c r="DPW52" s="6"/>
      <c r="DPX52" s="6"/>
      <c r="DPY52" s="6"/>
      <c r="DPZ52" s="6"/>
      <c r="DQA52" s="6"/>
      <c r="DQB52" s="6"/>
      <c r="DQC52" s="6"/>
      <c r="DQD52" s="6"/>
      <c r="DQE52" s="6"/>
      <c r="DQF52" s="6"/>
      <c r="DQG52" s="6"/>
      <c r="DQH52" s="6"/>
      <c r="DQI52" s="6"/>
      <c r="DQJ52" s="6"/>
      <c r="DQK52" s="6"/>
      <c r="DQL52" s="6"/>
      <c r="DQM52" s="6"/>
      <c r="DQN52" s="6"/>
      <c r="DQO52" s="6"/>
      <c r="DQP52" s="6"/>
      <c r="DQQ52" s="6"/>
      <c r="DQR52" s="6"/>
      <c r="DQS52" s="6"/>
      <c r="DQT52" s="6"/>
      <c r="DQU52" s="6"/>
      <c r="DQV52" s="6"/>
      <c r="DQW52" s="6"/>
      <c r="DQX52" s="6"/>
      <c r="DQY52" s="6"/>
      <c r="DQZ52" s="6"/>
      <c r="DRA52" s="6"/>
      <c r="DRB52" s="6"/>
      <c r="DRC52" s="6"/>
      <c r="DRD52" s="6"/>
      <c r="DRE52" s="6"/>
      <c r="DRF52" s="6"/>
      <c r="DRG52" s="6"/>
      <c r="DRH52" s="6"/>
      <c r="DRI52" s="6"/>
      <c r="DRJ52" s="6"/>
      <c r="DRK52" s="6"/>
      <c r="DRL52" s="6"/>
      <c r="DRM52" s="6"/>
      <c r="DRN52" s="6"/>
      <c r="DRO52" s="6"/>
      <c r="DRP52" s="6"/>
      <c r="DRQ52" s="6"/>
      <c r="DRR52" s="6"/>
      <c r="DRS52" s="6"/>
      <c r="DRT52" s="6"/>
      <c r="DRU52" s="6"/>
      <c r="DRV52" s="6"/>
      <c r="DRW52" s="6"/>
      <c r="DRX52" s="6"/>
      <c r="DRY52" s="6"/>
      <c r="DRZ52" s="6"/>
      <c r="DSA52" s="6"/>
      <c r="DSB52" s="6"/>
      <c r="DSC52" s="6"/>
      <c r="DSD52" s="6"/>
      <c r="DSE52" s="6"/>
      <c r="DSF52" s="6"/>
      <c r="DSG52" s="6"/>
      <c r="DSH52" s="6"/>
      <c r="DSI52" s="6"/>
      <c r="DSJ52" s="6"/>
      <c r="DSK52" s="6"/>
      <c r="DSL52" s="6"/>
      <c r="DSM52" s="6"/>
      <c r="DSN52" s="6"/>
      <c r="DSO52" s="6"/>
      <c r="DSP52" s="6"/>
      <c r="DSQ52" s="6"/>
      <c r="DSR52" s="6"/>
      <c r="DSS52" s="6"/>
      <c r="DST52" s="6"/>
      <c r="DSU52" s="6"/>
      <c r="DSV52" s="6"/>
      <c r="DSW52" s="6"/>
      <c r="DSX52" s="6"/>
      <c r="DSY52" s="6"/>
      <c r="DSZ52" s="6"/>
      <c r="DTA52" s="6"/>
      <c r="DTB52" s="6"/>
      <c r="DTC52" s="6"/>
      <c r="DTD52" s="6"/>
      <c r="DTE52" s="6"/>
      <c r="DTF52" s="6"/>
      <c r="DTG52" s="6"/>
      <c r="DTH52" s="6"/>
      <c r="DTI52" s="6"/>
      <c r="DTJ52" s="6"/>
      <c r="DTK52" s="6"/>
      <c r="DTL52" s="6"/>
      <c r="DTM52" s="6"/>
      <c r="DTN52" s="6"/>
      <c r="DTO52" s="6"/>
      <c r="DTP52" s="6"/>
      <c r="DTQ52" s="6"/>
      <c r="DTR52" s="6"/>
      <c r="DTS52" s="6"/>
      <c r="DTT52" s="6"/>
      <c r="DTU52" s="6"/>
      <c r="DTV52" s="6"/>
      <c r="DTW52" s="6"/>
      <c r="DTX52" s="6"/>
      <c r="DTY52" s="6"/>
      <c r="DTZ52" s="6"/>
      <c r="DUA52" s="6"/>
      <c r="DUB52" s="6"/>
      <c r="DUC52" s="6"/>
      <c r="DUD52" s="6"/>
      <c r="DUE52" s="6"/>
      <c r="DUF52" s="6"/>
      <c r="DUG52" s="6"/>
      <c r="DUH52" s="6"/>
      <c r="DUI52" s="6"/>
      <c r="DUJ52" s="6"/>
      <c r="DUK52" s="6"/>
      <c r="DUL52" s="6"/>
      <c r="DUM52" s="6"/>
      <c r="DUN52" s="6"/>
      <c r="DUO52" s="6"/>
      <c r="DUP52" s="6"/>
      <c r="DUQ52" s="6"/>
      <c r="DUR52" s="6"/>
      <c r="DUS52" s="6"/>
      <c r="DUT52" s="6"/>
      <c r="DUU52" s="6"/>
      <c r="DUV52" s="6"/>
      <c r="DUW52" s="6"/>
      <c r="DUX52" s="6"/>
      <c r="DUY52" s="6"/>
      <c r="DUZ52" s="6"/>
      <c r="DVA52" s="6"/>
      <c r="DVB52" s="6"/>
      <c r="DVC52" s="6"/>
      <c r="DVD52" s="6"/>
      <c r="DVE52" s="6"/>
      <c r="DVF52" s="6"/>
      <c r="DVG52" s="6"/>
      <c r="DVH52" s="6"/>
      <c r="DVI52" s="6"/>
      <c r="DVJ52" s="6"/>
      <c r="DVK52" s="6"/>
      <c r="DVL52" s="6"/>
      <c r="DVM52" s="6"/>
      <c r="DVN52" s="6"/>
      <c r="DVO52" s="6"/>
      <c r="DVP52" s="6"/>
      <c r="DVQ52" s="6"/>
      <c r="DVR52" s="6"/>
      <c r="DVS52" s="6"/>
      <c r="DVT52" s="6"/>
      <c r="DVU52" s="6"/>
      <c r="DVV52" s="6"/>
      <c r="DVW52" s="6"/>
      <c r="DVX52" s="6"/>
      <c r="DVY52" s="6"/>
      <c r="DVZ52" s="6"/>
      <c r="DWA52" s="6"/>
      <c r="DWB52" s="6"/>
      <c r="DWC52" s="6"/>
      <c r="DWD52" s="6"/>
      <c r="DWE52" s="6"/>
      <c r="DWF52" s="6"/>
      <c r="DWG52" s="6"/>
      <c r="DWH52" s="6"/>
      <c r="DWI52" s="6"/>
      <c r="DWJ52" s="6"/>
      <c r="DWK52" s="6"/>
      <c r="DWL52" s="6"/>
      <c r="DWM52" s="6"/>
      <c r="DWN52" s="6"/>
      <c r="DWO52" s="6"/>
      <c r="DWP52" s="6"/>
      <c r="DWQ52" s="6"/>
      <c r="DWR52" s="6"/>
      <c r="DWS52" s="6"/>
      <c r="DWT52" s="6"/>
      <c r="DWU52" s="6"/>
      <c r="DWV52" s="6"/>
      <c r="DWW52" s="6"/>
      <c r="DWX52" s="6"/>
      <c r="DWY52" s="6"/>
      <c r="DWZ52" s="6"/>
      <c r="DXA52" s="6"/>
      <c r="DXB52" s="6"/>
      <c r="DXC52" s="6"/>
      <c r="DXD52" s="6"/>
      <c r="DXE52" s="6"/>
      <c r="DXF52" s="6"/>
      <c r="DXG52" s="6"/>
      <c r="DXH52" s="6"/>
      <c r="DXI52" s="6"/>
      <c r="DXJ52" s="6"/>
      <c r="DXK52" s="6"/>
      <c r="DXL52" s="6"/>
      <c r="DXM52" s="6"/>
      <c r="DXN52" s="6"/>
      <c r="DXO52" s="6"/>
      <c r="DXP52" s="6"/>
      <c r="DXQ52" s="6"/>
      <c r="DXR52" s="6"/>
      <c r="DXS52" s="6"/>
      <c r="DXT52" s="6"/>
      <c r="DXU52" s="6"/>
      <c r="DXV52" s="6"/>
      <c r="DXW52" s="6"/>
      <c r="DXX52" s="6"/>
      <c r="DXY52" s="6"/>
      <c r="DXZ52" s="6"/>
      <c r="DYA52" s="6"/>
      <c r="DYB52" s="6"/>
      <c r="DYC52" s="6"/>
      <c r="DYD52" s="6"/>
      <c r="DYE52" s="6"/>
      <c r="DYF52" s="6"/>
      <c r="DYG52" s="6"/>
      <c r="DYH52" s="6"/>
      <c r="DYI52" s="6"/>
      <c r="DYJ52" s="6"/>
      <c r="DYK52" s="6"/>
      <c r="DYL52" s="6"/>
      <c r="DYM52" s="6"/>
      <c r="DYN52" s="6"/>
      <c r="DYO52" s="6"/>
      <c r="DYP52" s="6"/>
      <c r="DYQ52" s="6"/>
      <c r="DYR52" s="6"/>
      <c r="DYS52" s="6"/>
      <c r="DYT52" s="6"/>
      <c r="DYU52" s="6"/>
      <c r="DYV52" s="6"/>
      <c r="DYW52" s="6"/>
      <c r="DYX52" s="6"/>
      <c r="DYY52" s="6"/>
      <c r="DYZ52" s="6"/>
      <c r="DZA52" s="6"/>
      <c r="DZB52" s="6"/>
      <c r="DZC52" s="6"/>
      <c r="DZD52" s="6"/>
      <c r="DZE52" s="6"/>
      <c r="DZF52" s="6"/>
      <c r="DZG52" s="6"/>
      <c r="DZH52" s="6"/>
      <c r="DZI52" s="6"/>
      <c r="DZJ52" s="6"/>
      <c r="DZK52" s="6"/>
      <c r="DZL52" s="6"/>
      <c r="DZM52" s="6"/>
      <c r="DZN52" s="6"/>
      <c r="DZO52" s="6"/>
      <c r="DZP52" s="6"/>
      <c r="DZQ52" s="6"/>
      <c r="DZR52" s="6"/>
      <c r="DZS52" s="6"/>
      <c r="DZT52" s="6"/>
      <c r="DZU52" s="6"/>
      <c r="DZV52" s="6"/>
      <c r="DZW52" s="6"/>
      <c r="DZX52" s="6"/>
      <c r="DZY52" s="6"/>
      <c r="DZZ52" s="6"/>
      <c r="EAA52" s="6"/>
      <c r="EAB52" s="6"/>
      <c r="EAC52" s="6"/>
      <c r="EAD52" s="6"/>
      <c r="EAE52" s="6"/>
      <c r="EAF52" s="6"/>
      <c r="EAG52" s="6"/>
      <c r="EAH52" s="6"/>
      <c r="EAI52" s="6"/>
      <c r="EAJ52" s="6"/>
      <c r="EAK52" s="6"/>
      <c r="EAL52" s="6"/>
      <c r="EAM52" s="6"/>
      <c r="EAN52" s="6"/>
      <c r="EAO52" s="6"/>
      <c r="EAP52" s="6"/>
      <c r="EAQ52" s="6"/>
      <c r="EAR52" s="6"/>
      <c r="EAS52" s="6"/>
      <c r="EAT52" s="6"/>
      <c r="EAU52" s="6"/>
      <c r="EAV52" s="6"/>
      <c r="EAW52" s="6"/>
      <c r="EAX52" s="6"/>
      <c r="EAY52" s="6"/>
      <c r="EAZ52" s="6"/>
      <c r="EBA52" s="6"/>
      <c r="EBB52" s="6"/>
      <c r="EBC52" s="6"/>
      <c r="EBD52" s="6"/>
      <c r="EBE52" s="6"/>
      <c r="EBF52" s="6"/>
      <c r="EBG52" s="6"/>
      <c r="EBH52" s="6"/>
      <c r="EBI52" s="6"/>
      <c r="EBJ52" s="6"/>
      <c r="EBK52" s="6"/>
      <c r="EBL52" s="6"/>
      <c r="EBM52" s="6"/>
      <c r="EBN52" s="6"/>
      <c r="EBO52" s="6"/>
      <c r="EBP52" s="6"/>
      <c r="EBQ52" s="6"/>
      <c r="EBR52" s="6"/>
      <c r="EBS52" s="6"/>
      <c r="EBT52" s="6"/>
      <c r="EBU52" s="6"/>
      <c r="EBV52" s="6"/>
      <c r="EBW52" s="6"/>
      <c r="EBX52" s="6"/>
      <c r="EBY52" s="6"/>
      <c r="EBZ52" s="6"/>
      <c r="ECA52" s="6"/>
      <c r="ECB52" s="6"/>
      <c r="ECC52" s="6"/>
      <c r="ECD52" s="6"/>
      <c r="ECE52" s="6"/>
      <c r="ECF52" s="6"/>
      <c r="ECG52" s="6"/>
      <c r="ECH52" s="6"/>
      <c r="ECI52" s="6"/>
      <c r="ECJ52" s="6"/>
      <c r="ECK52" s="6"/>
      <c r="ECL52" s="6"/>
      <c r="ECM52" s="6"/>
      <c r="ECN52" s="6"/>
      <c r="ECO52" s="6"/>
      <c r="ECP52" s="6"/>
      <c r="ECQ52" s="6"/>
      <c r="ECR52" s="6"/>
      <c r="ECS52" s="6"/>
      <c r="ECT52" s="6"/>
      <c r="ECU52" s="6"/>
      <c r="ECV52" s="6"/>
      <c r="ECW52" s="6"/>
      <c r="ECX52" s="6"/>
      <c r="ECY52" s="6"/>
      <c r="ECZ52" s="6"/>
      <c r="EDA52" s="6"/>
      <c r="EDB52" s="6"/>
      <c r="EDC52" s="6"/>
      <c r="EDD52" s="6"/>
      <c r="EDE52" s="6"/>
      <c r="EDF52" s="6"/>
      <c r="EDG52" s="6"/>
      <c r="EDH52" s="6"/>
      <c r="EDI52" s="6"/>
      <c r="EDJ52" s="6"/>
      <c r="EDK52" s="6"/>
      <c r="EDL52" s="6"/>
      <c r="EDM52" s="6"/>
      <c r="EDN52" s="6"/>
      <c r="EDO52" s="6"/>
      <c r="EDP52" s="6"/>
      <c r="EDQ52" s="6"/>
      <c r="EDR52" s="6"/>
      <c r="EDS52" s="6"/>
      <c r="EDT52" s="6"/>
      <c r="EDU52" s="6"/>
      <c r="EDV52" s="6"/>
      <c r="EDW52" s="6"/>
      <c r="EDX52" s="6"/>
      <c r="EDY52" s="6"/>
      <c r="EDZ52" s="6"/>
      <c r="EEA52" s="6"/>
      <c r="EEB52" s="6"/>
      <c r="EEC52" s="6"/>
      <c r="EED52" s="6"/>
      <c r="EEE52" s="6"/>
      <c r="EEF52" s="6"/>
      <c r="EEG52" s="6"/>
      <c r="EEH52" s="6"/>
      <c r="EEI52" s="6"/>
      <c r="EEJ52" s="6"/>
      <c r="EEK52" s="6"/>
      <c r="EEL52" s="6"/>
      <c r="EEM52" s="6"/>
      <c r="EEN52" s="6"/>
      <c r="EEO52" s="6"/>
      <c r="EEP52" s="6"/>
      <c r="EEQ52" s="6"/>
      <c r="EER52" s="6"/>
      <c r="EES52" s="6"/>
      <c r="EET52" s="6"/>
      <c r="EEU52" s="6"/>
      <c r="EEV52" s="6"/>
      <c r="EEW52" s="6"/>
      <c r="EEX52" s="6"/>
      <c r="EEY52" s="6"/>
      <c r="EEZ52" s="6"/>
      <c r="EFA52" s="6"/>
      <c r="EFB52" s="6"/>
      <c r="EFC52" s="6"/>
      <c r="EFD52" s="6"/>
      <c r="EFE52" s="6"/>
      <c r="EFF52" s="6"/>
      <c r="EFG52" s="6"/>
      <c r="EFH52" s="6"/>
      <c r="EFI52" s="6"/>
      <c r="EFJ52" s="6"/>
      <c r="EFK52" s="6"/>
      <c r="EFL52" s="6"/>
      <c r="EFM52" s="6"/>
      <c r="EFN52" s="6"/>
      <c r="EFO52" s="6"/>
      <c r="EFP52" s="6"/>
      <c r="EFQ52" s="6"/>
      <c r="EFR52" s="6"/>
      <c r="EFS52" s="6"/>
      <c r="EFT52" s="6"/>
      <c r="EFU52" s="6"/>
      <c r="EFV52" s="6"/>
      <c r="EFW52" s="6"/>
      <c r="EFX52" s="6"/>
      <c r="EFY52" s="6"/>
      <c r="EFZ52" s="6"/>
      <c r="EGA52" s="6"/>
      <c r="EGB52" s="6"/>
      <c r="EGC52" s="6"/>
      <c r="EGD52" s="6"/>
      <c r="EGE52" s="6"/>
      <c r="EGF52" s="6"/>
      <c r="EGG52" s="6"/>
      <c r="EGH52" s="6"/>
      <c r="EGI52" s="6"/>
      <c r="EGJ52" s="6"/>
      <c r="EGK52" s="6"/>
      <c r="EGL52" s="6"/>
      <c r="EGM52" s="6"/>
      <c r="EGN52" s="6"/>
      <c r="EGO52" s="6"/>
      <c r="EGP52" s="6"/>
      <c r="EGQ52" s="6"/>
      <c r="EGR52" s="6"/>
      <c r="EGS52" s="6"/>
      <c r="EGT52" s="6"/>
      <c r="EGU52" s="6"/>
      <c r="EGV52" s="6"/>
      <c r="EGW52" s="6"/>
      <c r="EGX52" s="6"/>
      <c r="EGY52" s="6"/>
      <c r="EGZ52" s="6"/>
      <c r="EHA52" s="6"/>
      <c r="EHB52" s="6"/>
      <c r="EHC52" s="6"/>
      <c r="EHD52" s="6"/>
      <c r="EHE52" s="6"/>
      <c r="EHF52" s="6"/>
      <c r="EHG52" s="6"/>
      <c r="EHH52" s="6"/>
      <c r="EHI52" s="6"/>
      <c r="EHJ52" s="6"/>
      <c r="EHK52" s="6"/>
      <c r="EHL52" s="6"/>
      <c r="EHM52" s="6"/>
      <c r="EHN52" s="6"/>
      <c r="EHO52" s="6"/>
      <c r="EHP52" s="6"/>
      <c r="EHQ52" s="6"/>
      <c r="EHR52" s="6"/>
      <c r="EHS52" s="6"/>
      <c r="EHT52" s="6"/>
      <c r="EHU52" s="6"/>
      <c r="EHV52" s="6"/>
      <c r="EHW52" s="6"/>
      <c r="EHX52" s="6"/>
      <c r="EHY52" s="6"/>
      <c r="EHZ52" s="6"/>
      <c r="EIA52" s="6"/>
      <c r="EIB52" s="6"/>
      <c r="EIC52" s="6"/>
      <c r="EID52" s="6"/>
      <c r="EIE52" s="6"/>
      <c r="EIF52" s="6"/>
      <c r="EIG52" s="6"/>
      <c r="EIH52" s="6"/>
      <c r="EII52" s="6"/>
      <c r="EIJ52" s="6"/>
      <c r="EIK52" s="6"/>
      <c r="EIL52" s="6"/>
      <c r="EIM52" s="6"/>
      <c r="EIN52" s="6"/>
      <c r="EIO52" s="6"/>
      <c r="EIP52" s="6"/>
      <c r="EIQ52" s="6"/>
      <c r="EIR52" s="6"/>
      <c r="EIS52" s="6"/>
      <c r="EIT52" s="6"/>
      <c r="EIU52" s="6"/>
      <c r="EIV52" s="6"/>
      <c r="EIW52" s="6"/>
      <c r="EIX52" s="6"/>
      <c r="EIY52" s="6"/>
      <c r="EIZ52" s="6"/>
      <c r="EJA52" s="6"/>
      <c r="EJB52" s="6"/>
      <c r="EJC52" s="6"/>
      <c r="EJD52" s="6"/>
      <c r="EJE52" s="6"/>
      <c r="EJF52" s="6"/>
      <c r="EJG52" s="6"/>
      <c r="EJH52" s="6"/>
      <c r="EJI52" s="6"/>
      <c r="EJJ52" s="6"/>
      <c r="EJK52" s="6"/>
      <c r="EJL52" s="6"/>
      <c r="EJM52" s="6"/>
      <c r="EJN52" s="6"/>
      <c r="EJO52" s="6"/>
      <c r="EJP52" s="6"/>
      <c r="EJQ52" s="6"/>
      <c r="EJR52" s="6"/>
      <c r="EJS52" s="6"/>
      <c r="EJT52" s="6"/>
      <c r="EJU52" s="6"/>
      <c r="EJV52" s="6"/>
      <c r="EJW52" s="6"/>
      <c r="EJX52" s="6"/>
      <c r="EJY52" s="6"/>
      <c r="EJZ52" s="6"/>
      <c r="EKA52" s="6"/>
      <c r="EKB52" s="6"/>
      <c r="EKC52" s="6"/>
      <c r="EKD52" s="6"/>
      <c r="EKE52" s="6"/>
      <c r="EKF52" s="6"/>
      <c r="EKG52" s="6"/>
      <c r="EKH52" s="6"/>
      <c r="EKI52" s="6"/>
      <c r="EKJ52" s="6"/>
      <c r="EKK52" s="6"/>
      <c r="EKL52" s="6"/>
      <c r="EKM52" s="6"/>
      <c r="EKN52" s="6"/>
      <c r="EKO52" s="6"/>
      <c r="EKP52" s="6"/>
      <c r="EKQ52" s="6"/>
      <c r="EKR52" s="6"/>
      <c r="EKS52" s="6"/>
      <c r="EKT52" s="6"/>
      <c r="EKU52" s="6"/>
      <c r="EKV52" s="6"/>
      <c r="EKW52" s="6"/>
      <c r="EKX52" s="6"/>
      <c r="EKY52" s="6"/>
      <c r="EKZ52" s="6"/>
      <c r="ELA52" s="6"/>
      <c r="ELB52" s="6"/>
      <c r="ELC52" s="6"/>
      <c r="ELD52" s="6"/>
      <c r="ELE52" s="6"/>
      <c r="ELF52" s="6"/>
      <c r="ELG52" s="6"/>
      <c r="ELH52" s="6"/>
      <c r="ELI52" s="6"/>
      <c r="ELJ52" s="6"/>
      <c r="ELK52" s="6"/>
      <c r="ELL52" s="6"/>
      <c r="ELM52" s="6"/>
      <c r="ELN52" s="6"/>
      <c r="ELO52" s="6"/>
      <c r="ELP52" s="6"/>
      <c r="ELQ52" s="6"/>
      <c r="ELR52" s="6"/>
      <c r="ELS52" s="6"/>
      <c r="ELT52" s="6"/>
      <c r="ELU52" s="6"/>
      <c r="ELV52" s="6"/>
      <c r="ELW52" s="6"/>
      <c r="ELX52" s="6"/>
      <c r="ELY52" s="6"/>
      <c r="ELZ52" s="6"/>
      <c r="EMA52" s="6"/>
      <c r="EMB52" s="6"/>
      <c r="EMC52" s="6"/>
      <c r="EMD52" s="6"/>
      <c r="EME52" s="6"/>
      <c r="EMF52" s="6"/>
      <c r="EMG52" s="6"/>
      <c r="EMH52" s="6"/>
      <c r="EMI52" s="6"/>
      <c r="EMJ52" s="6"/>
      <c r="EMK52" s="6"/>
      <c r="EML52" s="6"/>
      <c r="EMM52" s="6"/>
      <c r="EMN52" s="6"/>
      <c r="EMO52" s="6"/>
      <c r="EMP52" s="6"/>
      <c r="EMQ52" s="6"/>
      <c r="EMR52" s="6"/>
      <c r="EMS52" s="6"/>
      <c r="EMT52" s="6"/>
      <c r="EMU52" s="6"/>
      <c r="EMV52" s="6"/>
      <c r="EMW52" s="6"/>
      <c r="EMX52" s="6"/>
      <c r="EMY52" s="6"/>
      <c r="EMZ52" s="6"/>
      <c r="ENA52" s="6"/>
      <c r="ENB52" s="6"/>
      <c r="ENC52" s="6"/>
      <c r="END52" s="6"/>
      <c r="ENE52" s="6"/>
      <c r="ENF52" s="6"/>
      <c r="ENG52" s="6"/>
      <c r="ENH52" s="6"/>
      <c r="ENI52" s="6"/>
      <c r="ENJ52" s="6"/>
      <c r="ENK52" s="6"/>
      <c r="ENL52" s="6"/>
      <c r="ENM52" s="6"/>
      <c r="ENN52" s="6"/>
      <c r="ENO52" s="6"/>
      <c r="ENP52" s="6"/>
      <c r="ENQ52" s="6"/>
      <c r="ENR52" s="6"/>
      <c r="ENS52" s="6"/>
      <c r="ENT52" s="6"/>
      <c r="ENU52" s="6"/>
      <c r="ENV52" s="6"/>
      <c r="ENW52" s="6"/>
      <c r="ENX52" s="6"/>
      <c r="ENY52" s="6"/>
      <c r="ENZ52" s="6"/>
      <c r="EOA52" s="6"/>
      <c r="EOB52" s="6"/>
      <c r="EOC52" s="6"/>
      <c r="EOD52" s="6"/>
      <c r="EOE52" s="6"/>
      <c r="EOF52" s="6"/>
      <c r="EOG52" s="6"/>
      <c r="EOH52" s="6"/>
      <c r="EOI52" s="6"/>
      <c r="EOJ52" s="6"/>
      <c r="EOK52" s="6"/>
      <c r="EOL52" s="6"/>
      <c r="EOM52" s="6"/>
      <c r="EON52" s="6"/>
      <c r="EOO52" s="6"/>
      <c r="EOP52" s="6"/>
      <c r="EOQ52" s="6"/>
      <c r="EOR52" s="6"/>
      <c r="EOS52" s="6"/>
      <c r="EOT52" s="6"/>
      <c r="EOU52" s="6"/>
      <c r="EOV52" s="6"/>
      <c r="EOW52" s="6"/>
      <c r="EOX52" s="6"/>
      <c r="EOY52" s="6"/>
      <c r="EOZ52" s="6"/>
      <c r="EPA52" s="6"/>
      <c r="EPB52" s="6"/>
      <c r="EPC52" s="6"/>
      <c r="EPD52" s="6"/>
      <c r="EPE52" s="6"/>
      <c r="EPF52" s="6"/>
      <c r="EPG52" s="6"/>
      <c r="EPH52" s="6"/>
      <c r="EPI52" s="6"/>
      <c r="EPJ52" s="6"/>
      <c r="EPK52" s="6"/>
      <c r="EPL52" s="6"/>
      <c r="EPM52" s="6"/>
      <c r="EPN52" s="6"/>
      <c r="EPO52" s="6"/>
      <c r="EPP52" s="6"/>
      <c r="EPQ52" s="6"/>
      <c r="EPR52" s="6"/>
      <c r="EPS52" s="6"/>
      <c r="EPT52" s="6"/>
      <c r="EPU52" s="6"/>
      <c r="EPV52" s="6"/>
      <c r="EPW52" s="6"/>
      <c r="EPX52" s="6"/>
      <c r="EPY52" s="6"/>
      <c r="EPZ52" s="6"/>
      <c r="EQA52" s="6"/>
      <c r="EQB52" s="6"/>
      <c r="EQC52" s="6"/>
      <c r="EQD52" s="6"/>
      <c r="EQE52" s="6"/>
      <c r="EQF52" s="6"/>
      <c r="EQG52" s="6"/>
      <c r="EQH52" s="6"/>
      <c r="EQI52" s="6"/>
      <c r="EQJ52" s="6"/>
      <c r="EQK52" s="6"/>
      <c r="EQL52" s="6"/>
      <c r="EQM52" s="6"/>
      <c r="EQN52" s="6"/>
      <c r="EQO52" s="6"/>
      <c r="EQP52" s="6"/>
      <c r="EQQ52" s="6"/>
      <c r="EQR52" s="6"/>
      <c r="EQS52" s="6"/>
      <c r="EQT52" s="6"/>
      <c r="EQU52" s="6"/>
      <c r="EQV52" s="6"/>
      <c r="EQW52" s="6"/>
      <c r="EQX52" s="6"/>
      <c r="EQY52" s="6"/>
      <c r="EQZ52" s="6"/>
      <c r="ERA52" s="6"/>
      <c r="ERB52" s="6"/>
      <c r="ERC52" s="6"/>
      <c r="ERD52" s="6"/>
      <c r="ERE52" s="6"/>
      <c r="ERF52" s="6"/>
      <c r="ERG52" s="6"/>
      <c r="ERH52" s="6"/>
      <c r="ERI52" s="6"/>
      <c r="ERJ52" s="6"/>
      <c r="ERK52" s="6"/>
      <c r="ERL52" s="6"/>
      <c r="ERM52" s="6"/>
      <c r="ERN52" s="6"/>
      <c r="ERO52" s="6"/>
      <c r="ERP52" s="6"/>
      <c r="ERQ52" s="6"/>
      <c r="ERR52" s="6"/>
      <c r="ERS52" s="6"/>
      <c r="ERT52" s="6"/>
      <c r="ERU52" s="6"/>
      <c r="ERV52" s="6"/>
      <c r="ERW52" s="6"/>
      <c r="ERX52" s="6"/>
      <c r="ERY52" s="6"/>
      <c r="ERZ52" s="6"/>
      <c r="ESA52" s="6"/>
      <c r="ESB52" s="6"/>
      <c r="ESC52" s="6"/>
      <c r="ESD52" s="6"/>
      <c r="ESE52" s="6"/>
      <c r="ESF52" s="6"/>
      <c r="ESG52" s="6"/>
      <c r="ESH52" s="6"/>
      <c r="ESI52" s="6"/>
      <c r="ESJ52" s="6"/>
      <c r="ESK52" s="6"/>
      <c r="ESL52" s="6"/>
      <c r="ESM52" s="6"/>
      <c r="ESN52" s="6"/>
      <c r="ESO52" s="6"/>
      <c r="ESP52" s="6"/>
      <c r="ESQ52" s="6"/>
      <c r="ESR52" s="6"/>
      <c r="ESS52" s="6"/>
      <c r="EST52" s="6"/>
      <c r="ESU52" s="6"/>
      <c r="ESV52" s="6"/>
      <c r="ESW52" s="6"/>
      <c r="ESX52" s="6"/>
      <c r="ESY52" s="6"/>
      <c r="ESZ52" s="6"/>
      <c r="ETA52" s="6"/>
      <c r="ETB52" s="6"/>
      <c r="ETC52" s="6"/>
      <c r="ETD52" s="6"/>
      <c r="ETE52" s="6"/>
      <c r="ETF52" s="6"/>
      <c r="ETG52" s="6"/>
      <c r="ETH52" s="6"/>
      <c r="ETI52" s="6"/>
      <c r="ETJ52" s="6"/>
      <c r="ETK52" s="6"/>
      <c r="ETL52" s="6"/>
      <c r="ETM52" s="6"/>
      <c r="ETN52" s="6"/>
      <c r="ETO52" s="6"/>
      <c r="ETP52" s="6"/>
      <c r="ETQ52" s="6"/>
      <c r="ETR52" s="6"/>
      <c r="ETS52" s="6"/>
      <c r="ETT52" s="6"/>
      <c r="ETU52" s="6"/>
      <c r="ETV52" s="6"/>
      <c r="ETW52" s="6"/>
      <c r="ETX52" s="6"/>
      <c r="ETY52" s="6"/>
      <c r="ETZ52" s="6"/>
      <c r="EUA52" s="6"/>
      <c r="EUB52" s="6"/>
      <c r="EUC52" s="6"/>
      <c r="EUD52" s="6"/>
      <c r="EUE52" s="6"/>
      <c r="EUF52" s="6"/>
      <c r="EUG52" s="6"/>
      <c r="EUH52" s="6"/>
      <c r="EUI52" s="6"/>
      <c r="EUJ52" s="6"/>
      <c r="EUK52" s="6"/>
      <c r="EUL52" s="6"/>
      <c r="EUM52" s="6"/>
      <c r="EUN52" s="6"/>
      <c r="EUO52" s="6"/>
      <c r="EUP52" s="6"/>
      <c r="EUQ52" s="6"/>
      <c r="EUR52" s="6"/>
      <c r="EUS52" s="6"/>
      <c r="EUT52" s="6"/>
      <c r="EUU52" s="6"/>
      <c r="EUV52" s="6"/>
      <c r="EUW52" s="6"/>
      <c r="EUX52" s="6"/>
      <c r="EUY52" s="6"/>
      <c r="EUZ52" s="6"/>
      <c r="EVA52" s="6"/>
      <c r="EVB52" s="6"/>
      <c r="EVC52" s="6"/>
      <c r="EVD52" s="6"/>
      <c r="EVE52" s="6"/>
      <c r="EVF52" s="6"/>
      <c r="EVG52" s="6"/>
      <c r="EVH52" s="6"/>
      <c r="EVI52" s="6"/>
      <c r="EVJ52" s="6"/>
      <c r="EVK52" s="6"/>
      <c r="EVL52" s="6"/>
      <c r="EVM52" s="6"/>
      <c r="EVN52" s="6"/>
      <c r="EVO52" s="6"/>
      <c r="EVP52" s="6"/>
      <c r="EVQ52" s="6"/>
      <c r="EVR52" s="6"/>
      <c r="EVS52" s="6"/>
      <c r="EVT52" s="6"/>
      <c r="EVU52" s="6"/>
      <c r="EVV52" s="6"/>
      <c r="EVW52" s="6"/>
      <c r="EVX52" s="6"/>
      <c r="EVY52" s="6"/>
      <c r="EVZ52" s="6"/>
      <c r="EWA52" s="6"/>
      <c r="EWB52" s="6"/>
      <c r="EWC52" s="6"/>
      <c r="EWD52" s="6"/>
      <c r="EWE52" s="6"/>
      <c r="EWF52" s="6"/>
      <c r="EWG52" s="6"/>
      <c r="EWH52" s="6"/>
      <c r="EWI52" s="6"/>
      <c r="EWJ52" s="6"/>
      <c r="EWK52" s="6"/>
      <c r="EWL52" s="6"/>
      <c r="EWM52" s="6"/>
      <c r="EWN52" s="6"/>
      <c r="EWO52" s="6"/>
      <c r="EWP52" s="6"/>
      <c r="EWQ52" s="6"/>
      <c r="EWR52" s="6"/>
      <c r="EWS52" s="6"/>
      <c r="EWT52" s="6"/>
      <c r="EWU52" s="6"/>
      <c r="EWV52" s="6"/>
      <c r="EWW52" s="6"/>
      <c r="EWX52" s="6"/>
      <c r="EWY52" s="6"/>
      <c r="EWZ52" s="6"/>
      <c r="EXA52" s="6"/>
      <c r="EXB52" s="6"/>
      <c r="EXC52" s="6"/>
      <c r="EXD52" s="6"/>
      <c r="EXE52" s="6"/>
      <c r="EXF52" s="6"/>
      <c r="EXG52" s="6"/>
      <c r="EXH52" s="6"/>
      <c r="EXI52" s="6"/>
      <c r="EXJ52" s="6"/>
      <c r="EXK52" s="6"/>
      <c r="EXL52" s="6"/>
      <c r="EXM52" s="6"/>
      <c r="EXN52" s="6"/>
      <c r="EXO52" s="6"/>
      <c r="EXP52" s="6"/>
      <c r="EXQ52" s="6"/>
      <c r="EXR52" s="6"/>
      <c r="EXS52" s="6"/>
      <c r="EXT52" s="6"/>
      <c r="EXU52" s="6"/>
      <c r="EXV52" s="6"/>
      <c r="EXW52" s="6"/>
      <c r="EXX52" s="6"/>
      <c r="EXY52" s="6"/>
      <c r="EXZ52" s="6"/>
      <c r="EYA52" s="6"/>
      <c r="EYB52" s="6"/>
      <c r="EYC52" s="6"/>
      <c r="EYD52" s="6"/>
      <c r="EYE52" s="6"/>
      <c r="EYF52" s="6"/>
      <c r="EYG52" s="6"/>
      <c r="EYH52" s="6"/>
      <c r="EYI52" s="6"/>
      <c r="EYJ52" s="6"/>
      <c r="EYK52" s="6"/>
      <c r="EYL52" s="6"/>
      <c r="EYM52" s="6"/>
      <c r="EYN52" s="6"/>
      <c r="EYO52" s="6"/>
      <c r="EYP52" s="6"/>
      <c r="EYQ52" s="6"/>
      <c r="EYR52" s="6"/>
      <c r="EYS52" s="6"/>
      <c r="EYT52" s="6"/>
      <c r="EYU52" s="6"/>
      <c r="EYV52" s="6"/>
      <c r="EYW52" s="6"/>
      <c r="EYX52" s="6"/>
      <c r="EYY52" s="6"/>
      <c r="EYZ52" s="6"/>
      <c r="EZA52" s="6"/>
      <c r="EZB52" s="6"/>
      <c r="EZC52" s="6"/>
      <c r="EZD52" s="6"/>
      <c r="EZE52" s="6"/>
      <c r="EZF52" s="6"/>
      <c r="EZG52" s="6"/>
      <c r="EZH52" s="6"/>
      <c r="EZI52" s="6"/>
      <c r="EZJ52" s="6"/>
      <c r="EZK52" s="6"/>
      <c r="EZL52" s="6"/>
      <c r="EZM52" s="6"/>
      <c r="EZN52" s="6"/>
      <c r="EZO52" s="6"/>
      <c r="EZP52" s="6"/>
      <c r="EZQ52" s="6"/>
      <c r="EZR52" s="6"/>
      <c r="EZS52" s="6"/>
      <c r="EZT52" s="6"/>
      <c r="EZU52" s="6"/>
      <c r="EZV52" s="6"/>
      <c r="EZW52" s="6"/>
      <c r="EZX52" s="6"/>
      <c r="EZY52" s="6"/>
      <c r="EZZ52" s="6"/>
      <c r="FAA52" s="6"/>
      <c r="FAB52" s="6"/>
      <c r="FAC52" s="6"/>
      <c r="FAD52" s="6"/>
      <c r="FAE52" s="6"/>
      <c r="FAF52" s="6"/>
      <c r="FAG52" s="6"/>
      <c r="FAH52" s="6"/>
      <c r="FAI52" s="6"/>
      <c r="FAJ52" s="6"/>
      <c r="FAK52" s="6"/>
      <c r="FAL52" s="6"/>
      <c r="FAM52" s="6"/>
      <c r="FAN52" s="6"/>
      <c r="FAO52" s="6"/>
      <c r="FAP52" s="6"/>
      <c r="FAQ52" s="6"/>
      <c r="FAR52" s="6"/>
      <c r="FAS52" s="6"/>
      <c r="FAT52" s="6"/>
      <c r="FAU52" s="6"/>
      <c r="FAV52" s="6"/>
      <c r="FAW52" s="6"/>
      <c r="FAX52" s="6"/>
      <c r="FAY52" s="6"/>
      <c r="FAZ52" s="6"/>
      <c r="FBA52" s="6"/>
      <c r="FBB52" s="6"/>
      <c r="FBC52" s="6"/>
      <c r="FBD52" s="6"/>
      <c r="FBE52" s="6"/>
      <c r="FBF52" s="6"/>
      <c r="FBG52" s="6"/>
      <c r="FBH52" s="6"/>
      <c r="FBI52" s="6"/>
      <c r="FBJ52" s="6"/>
      <c r="FBK52" s="6"/>
      <c r="FBL52" s="6"/>
      <c r="FBM52" s="6"/>
      <c r="FBN52" s="6"/>
      <c r="FBO52" s="6"/>
      <c r="FBP52" s="6"/>
      <c r="FBQ52" s="6"/>
      <c r="FBR52" s="6"/>
      <c r="FBS52" s="6"/>
      <c r="FBT52" s="6"/>
      <c r="FBU52" s="6"/>
      <c r="FBV52" s="6"/>
      <c r="FBW52" s="6"/>
      <c r="FBX52" s="6"/>
      <c r="FBY52" s="6"/>
      <c r="FBZ52" s="6"/>
      <c r="FCA52" s="6"/>
      <c r="FCB52" s="6"/>
      <c r="FCC52" s="6"/>
      <c r="FCD52" s="6"/>
      <c r="FCE52" s="6"/>
      <c r="FCF52" s="6"/>
      <c r="FCG52" s="6"/>
      <c r="FCH52" s="6"/>
      <c r="FCI52" s="6"/>
      <c r="FCJ52" s="6"/>
      <c r="FCK52" s="6"/>
      <c r="FCL52" s="6"/>
      <c r="FCM52" s="6"/>
      <c r="FCN52" s="6"/>
      <c r="FCO52" s="6"/>
      <c r="FCP52" s="6"/>
      <c r="FCQ52" s="6"/>
      <c r="FCR52" s="6"/>
      <c r="FCS52" s="6"/>
      <c r="FCT52" s="6"/>
      <c r="FCU52" s="6"/>
      <c r="FCV52" s="6"/>
      <c r="FCW52" s="6"/>
      <c r="FCX52" s="6"/>
      <c r="FCY52" s="6"/>
      <c r="FCZ52" s="6"/>
      <c r="FDA52" s="6"/>
      <c r="FDB52" s="6"/>
      <c r="FDC52" s="6"/>
      <c r="FDD52" s="6"/>
      <c r="FDE52" s="6"/>
      <c r="FDF52" s="6"/>
      <c r="FDG52" s="6"/>
      <c r="FDH52" s="6"/>
      <c r="FDI52" s="6"/>
      <c r="FDJ52" s="6"/>
      <c r="FDK52" s="6"/>
      <c r="FDL52" s="6"/>
      <c r="FDM52" s="6"/>
      <c r="FDN52" s="6"/>
      <c r="FDO52" s="6"/>
      <c r="FDP52" s="6"/>
      <c r="FDQ52" s="6"/>
      <c r="FDR52" s="6"/>
      <c r="FDS52" s="6"/>
      <c r="FDT52" s="6"/>
      <c r="FDU52" s="6"/>
      <c r="FDV52" s="6"/>
      <c r="FDW52" s="6"/>
      <c r="FDX52" s="6"/>
      <c r="FDY52" s="6"/>
      <c r="FDZ52" s="6"/>
      <c r="FEA52" s="6"/>
      <c r="FEB52" s="6"/>
      <c r="FEC52" s="6"/>
      <c r="FED52" s="6"/>
      <c r="FEE52" s="6"/>
      <c r="FEF52" s="6"/>
      <c r="FEG52" s="6"/>
      <c r="FEH52" s="6"/>
      <c r="FEI52" s="6"/>
      <c r="FEJ52" s="6"/>
      <c r="FEK52" s="6"/>
      <c r="FEL52" s="6"/>
      <c r="FEM52" s="6"/>
      <c r="FEN52" s="6"/>
      <c r="FEO52" s="6"/>
      <c r="FEP52" s="6"/>
      <c r="FEQ52" s="6"/>
      <c r="FER52" s="6"/>
      <c r="FES52" s="6"/>
      <c r="FET52" s="6"/>
      <c r="FEU52" s="6"/>
      <c r="FEV52" s="6"/>
      <c r="FEW52" s="6"/>
      <c r="FEX52" s="6"/>
      <c r="FEY52" s="6"/>
      <c r="FEZ52" s="6"/>
      <c r="FFA52" s="6"/>
      <c r="FFB52" s="6"/>
      <c r="FFC52" s="6"/>
      <c r="FFD52" s="6"/>
      <c r="FFE52" s="6"/>
      <c r="FFF52" s="6"/>
      <c r="FFG52" s="6"/>
      <c r="FFH52" s="6"/>
      <c r="FFI52" s="6"/>
      <c r="FFJ52" s="6"/>
      <c r="FFK52" s="6"/>
      <c r="FFL52" s="6"/>
      <c r="FFM52" s="6"/>
      <c r="FFN52" s="6"/>
      <c r="FFO52" s="6"/>
      <c r="FFP52" s="6"/>
      <c r="FFQ52" s="6"/>
      <c r="FFR52" s="6"/>
      <c r="FFS52" s="6"/>
      <c r="FFT52" s="6"/>
      <c r="FFU52" s="6"/>
      <c r="FFV52" s="6"/>
      <c r="FFW52" s="6"/>
      <c r="FFX52" s="6"/>
      <c r="FFY52" s="6"/>
      <c r="FFZ52" s="6"/>
      <c r="FGA52" s="6"/>
      <c r="FGB52" s="6"/>
      <c r="FGC52" s="6"/>
      <c r="FGD52" s="6"/>
      <c r="FGE52" s="6"/>
      <c r="FGF52" s="6"/>
      <c r="FGG52" s="6"/>
      <c r="FGH52" s="6"/>
      <c r="FGI52" s="6"/>
      <c r="FGJ52" s="6"/>
      <c r="FGK52" s="6"/>
      <c r="FGL52" s="6"/>
      <c r="FGM52" s="6"/>
      <c r="FGN52" s="6"/>
      <c r="FGO52" s="6"/>
      <c r="FGP52" s="6"/>
      <c r="FGQ52" s="6"/>
      <c r="FGR52" s="6"/>
      <c r="FGS52" s="6"/>
      <c r="FGT52" s="6"/>
      <c r="FGU52" s="6"/>
      <c r="FGV52" s="6"/>
      <c r="FGW52" s="6"/>
      <c r="FGX52" s="6"/>
      <c r="FGY52" s="6"/>
      <c r="FGZ52" s="6"/>
      <c r="FHA52" s="6"/>
      <c r="FHB52" s="6"/>
      <c r="FHC52" s="6"/>
      <c r="FHD52" s="6"/>
      <c r="FHE52" s="6"/>
      <c r="FHF52" s="6"/>
      <c r="FHG52" s="6"/>
      <c r="FHH52" s="6"/>
      <c r="FHI52" s="6"/>
      <c r="FHJ52" s="6"/>
      <c r="FHK52" s="6"/>
      <c r="FHL52" s="6"/>
      <c r="FHM52" s="6"/>
      <c r="FHN52" s="6"/>
      <c r="FHO52" s="6"/>
      <c r="FHP52" s="6"/>
      <c r="FHQ52" s="6"/>
      <c r="FHR52" s="6"/>
      <c r="FHS52" s="6"/>
      <c r="FHT52" s="6"/>
      <c r="FHU52" s="6"/>
      <c r="FHV52" s="6"/>
      <c r="FHW52" s="6"/>
      <c r="FHX52" s="6"/>
      <c r="FHY52" s="6"/>
      <c r="FHZ52" s="6"/>
      <c r="FIA52" s="6"/>
      <c r="FIB52" s="6"/>
      <c r="FIC52" s="6"/>
      <c r="FID52" s="6"/>
      <c r="FIE52" s="6"/>
      <c r="FIF52" s="6"/>
      <c r="FIG52" s="6"/>
      <c r="FIH52" s="6"/>
      <c r="FII52" s="6"/>
      <c r="FIJ52" s="6"/>
      <c r="FIK52" s="6"/>
      <c r="FIL52" s="6"/>
      <c r="FIM52" s="6"/>
      <c r="FIN52" s="6"/>
      <c r="FIO52" s="6"/>
      <c r="FIP52" s="6"/>
      <c r="FIQ52" s="6"/>
      <c r="FIR52" s="6"/>
      <c r="FIS52" s="6"/>
      <c r="FIT52" s="6"/>
      <c r="FIU52" s="6"/>
      <c r="FIV52" s="6"/>
      <c r="FIW52" s="6"/>
      <c r="FIX52" s="6"/>
      <c r="FIY52" s="6"/>
      <c r="FIZ52" s="6"/>
      <c r="FJA52" s="6"/>
      <c r="FJB52" s="6"/>
      <c r="FJC52" s="6"/>
      <c r="FJD52" s="6"/>
      <c r="FJE52" s="6"/>
      <c r="FJF52" s="6"/>
      <c r="FJG52" s="6"/>
      <c r="FJH52" s="6"/>
      <c r="FJI52" s="6"/>
      <c r="FJJ52" s="6"/>
      <c r="FJK52" s="6"/>
      <c r="FJL52" s="6"/>
      <c r="FJM52" s="6"/>
      <c r="FJN52" s="6"/>
      <c r="FJO52" s="6"/>
      <c r="FJP52" s="6"/>
      <c r="FJQ52" s="6"/>
      <c r="FJR52" s="6"/>
      <c r="FJS52" s="6"/>
      <c r="FJT52" s="6"/>
      <c r="FJU52" s="6"/>
      <c r="FJV52" s="6"/>
      <c r="FJW52" s="6"/>
      <c r="FJX52" s="6"/>
      <c r="FJY52" s="6"/>
      <c r="FJZ52" s="6"/>
      <c r="FKA52" s="6"/>
      <c r="FKB52" s="6"/>
      <c r="FKC52" s="6"/>
      <c r="FKD52" s="6"/>
      <c r="FKE52" s="6"/>
      <c r="FKF52" s="6"/>
      <c r="FKG52" s="6"/>
      <c r="FKH52" s="6"/>
      <c r="FKI52" s="6"/>
      <c r="FKJ52" s="6"/>
      <c r="FKK52" s="6"/>
      <c r="FKL52" s="6"/>
      <c r="FKM52" s="6"/>
      <c r="FKN52" s="6"/>
      <c r="FKO52" s="6"/>
      <c r="FKP52" s="6"/>
      <c r="FKQ52" s="6"/>
      <c r="FKR52" s="6"/>
      <c r="FKS52" s="6"/>
      <c r="FKT52" s="6"/>
      <c r="FKU52" s="6"/>
      <c r="FKV52" s="6"/>
      <c r="FKW52" s="6"/>
      <c r="FKX52" s="6"/>
      <c r="FKY52" s="6"/>
      <c r="FKZ52" s="6"/>
      <c r="FLA52" s="6"/>
      <c r="FLB52" s="6"/>
      <c r="FLC52" s="6"/>
      <c r="FLD52" s="6"/>
      <c r="FLE52" s="6"/>
      <c r="FLF52" s="6"/>
      <c r="FLG52" s="6"/>
      <c r="FLH52" s="6"/>
      <c r="FLI52" s="6"/>
      <c r="FLJ52" s="6"/>
      <c r="FLK52" s="6"/>
      <c r="FLL52" s="6"/>
      <c r="FLM52" s="6"/>
      <c r="FLN52" s="6"/>
      <c r="FLO52" s="6"/>
      <c r="FLP52" s="6"/>
      <c r="FLQ52" s="6"/>
      <c r="FLR52" s="6"/>
      <c r="FLS52" s="6"/>
      <c r="FLT52" s="6"/>
      <c r="FLU52" s="6"/>
      <c r="FLV52" s="6"/>
      <c r="FLW52" s="6"/>
      <c r="FLX52" s="6"/>
      <c r="FLY52" s="6"/>
      <c r="FLZ52" s="6"/>
      <c r="FMA52" s="6"/>
      <c r="FMB52" s="6"/>
      <c r="FMC52" s="6"/>
      <c r="FMD52" s="6"/>
      <c r="FME52" s="6"/>
      <c r="FMF52" s="6"/>
      <c r="FMG52" s="6"/>
      <c r="FMH52" s="6"/>
      <c r="FMI52" s="6"/>
      <c r="FMJ52" s="6"/>
      <c r="FMK52" s="6"/>
      <c r="FML52" s="6"/>
      <c r="FMM52" s="6"/>
      <c r="FMN52" s="6"/>
      <c r="FMO52" s="6"/>
      <c r="FMP52" s="6"/>
      <c r="FMQ52" s="6"/>
      <c r="FMR52" s="6"/>
      <c r="FMS52" s="6"/>
      <c r="FMT52" s="6"/>
      <c r="FMU52" s="6"/>
      <c r="FMV52" s="6"/>
      <c r="FMW52" s="6"/>
      <c r="FMX52" s="6"/>
      <c r="FMY52" s="6"/>
      <c r="FMZ52" s="6"/>
      <c r="FNA52" s="6"/>
      <c r="FNB52" s="6"/>
      <c r="FNC52" s="6"/>
      <c r="FND52" s="6"/>
      <c r="FNE52" s="6"/>
      <c r="FNF52" s="6"/>
      <c r="FNG52" s="6"/>
      <c r="FNH52" s="6"/>
      <c r="FNI52" s="6"/>
      <c r="FNJ52" s="6"/>
      <c r="FNK52" s="6"/>
      <c r="FNL52" s="6"/>
      <c r="FNM52" s="6"/>
      <c r="FNN52" s="6"/>
      <c r="FNO52" s="6"/>
      <c r="FNP52" s="6"/>
      <c r="FNQ52" s="6"/>
      <c r="FNR52" s="6"/>
      <c r="FNS52" s="6"/>
      <c r="FNT52" s="6"/>
      <c r="FNU52" s="6"/>
      <c r="FNV52" s="6"/>
      <c r="FNW52" s="6"/>
      <c r="FNX52" s="6"/>
      <c r="FNY52" s="6"/>
      <c r="FNZ52" s="6"/>
      <c r="FOA52" s="6"/>
      <c r="FOB52" s="6"/>
      <c r="FOC52" s="6"/>
      <c r="FOD52" s="6"/>
      <c r="FOE52" s="6"/>
      <c r="FOF52" s="6"/>
      <c r="FOG52" s="6"/>
      <c r="FOH52" s="6"/>
      <c r="FOI52" s="6"/>
      <c r="FOJ52" s="6"/>
      <c r="FOK52" s="6"/>
      <c r="FOL52" s="6"/>
      <c r="FOM52" s="6"/>
      <c r="FON52" s="6"/>
      <c r="FOO52" s="6"/>
      <c r="FOP52" s="6"/>
      <c r="FOQ52" s="6"/>
      <c r="FOR52" s="6"/>
      <c r="FOS52" s="6"/>
      <c r="FOT52" s="6"/>
      <c r="FOU52" s="6"/>
      <c r="FOV52" s="6"/>
      <c r="FOW52" s="6"/>
      <c r="FOX52" s="6"/>
      <c r="FOY52" s="6"/>
      <c r="FOZ52" s="6"/>
      <c r="FPA52" s="6"/>
      <c r="FPB52" s="6"/>
      <c r="FPC52" s="6"/>
      <c r="FPD52" s="6"/>
      <c r="FPE52" s="6"/>
      <c r="FPF52" s="6"/>
      <c r="FPG52" s="6"/>
      <c r="FPH52" s="6"/>
      <c r="FPI52" s="6"/>
      <c r="FPJ52" s="6"/>
      <c r="FPK52" s="6"/>
      <c r="FPL52" s="6"/>
      <c r="FPM52" s="6"/>
      <c r="FPN52" s="6"/>
      <c r="FPO52" s="6"/>
      <c r="FPP52" s="6"/>
      <c r="FPQ52" s="6"/>
      <c r="FPR52" s="6"/>
      <c r="FPS52" s="6"/>
      <c r="FPT52" s="6"/>
      <c r="FPU52" s="6"/>
      <c r="FPV52" s="6"/>
      <c r="FPW52" s="6"/>
      <c r="FPX52" s="6"/>
      <c r="FPY52" s="6"/>
      <c r="FPZ52" s="6"/>
      <c r="FQA52" s="6"/>
      <c r="FQB52" s="6"/>
      <c r="FQC52" s="6"/>
      <c r="FQD52" s="6"/>
      <c r="FQE52" s="6"/>
      <c r="FQF52" s="6"/>
      <c r="FQG52" s="6"/>
      <c r="FQH52" s="6"/>
      <c r="FQI52" s="6"/>
      <c r="FQJ52" s="6"/>
      <c r="FQK52" s="6"/>
      <c r="FQL52" s="6"/>
      <c r="FQM52" s="6"/>
      <c r="FQN52" s="6"/>
      <c r="FQO52" s="6"/>
      <c r="FQP52" s="6"/>
      <c r="FQQ52" s="6"/>
      <c r="FQR52" s="6"/>
      <c r="FQS52" s="6"/>
      <c r="FQT52" s="6"/>
      <c r="FQU52" s="6"/>
      <c r="FQV52" s="6"/>
      <c r="FQW52" s="6"/>
      <c r="FQX52" s="6"/>
      <c r="FQY52" s="6"/>
      <c r="FQZ52" s="6"/>
      <c r="FRA52" s="6"/>
      <c r="FRB52" s="6"/>
      <c r="FRC52" s="6"/>
      <c r="FRD52" s="6"/>
      <c r="FRE52" s="6"/>
      <c r="FRF52" s="6"/>
      <c r="FRG52" s="6"/>
      <c r="FRH52" s="6"/>
      <c r="FRI52" s="6"/>
      <c r="FRJ52" s="6"/>
      <c r="FRK52" s="6"/>
      <c r="FRL52" s="6"/>
      <c r="FRM52" s="6"/>
      <c r="FRN52" s="6"/>
      <c r="FRO52" s="6"/>
      <c r="FRP52" s="6"/>
      <c r="FRQ52" s="6"/>
      <c r="FRR52" s="6"/>
      <c r="FRS52" s="6"/>
      <c r="FRT52" s="6"/>
      <c r="FRU52" s="6"/>
      <c r="FRV52" s="6"/>
      <c r="FRW52" s="6"/>
      <c r="FRX52" s="6"/>
      <c r="FRY52" s="6"/>
      <c r="FRZ52" s="6"/>
      <c r="FSA52" s="6"/>
      <c r="FSB52" s="6"/>
      <c r="FSC52" s="6"/>
      <c r="FSD52" s="6"/>
      <c r="FSE52" s="6"/>
      <c r="FSF52" s="6"/>
      <c r="FSG52" s="6"/>
      <c r="FSH52" s="6"/>
      <c r="FSI52" s="6"/>
      <c r="FSJ52" s="6"/>
      <c r="FSK52" s="6"/>
      <c r="FSL52" s="6"/>
      <c r="FSM52" s="6"/>
      <c r="FSN52" s="6"/>
      <c r="FSO52" s="6"/>
      <c r="FSP52" s="6"/>
      <c r="FSQ52" s="6"/>
      <c r="FSR52" s="6"/>
      <c r="FSS52" s="6"/>
      <c r="FST52" s="6"/>
      <c r="FSU52" s="6"/>
      <c r="FSV52" s="6"/>
      <c r="FSW52" s="6"/>
      <c r="FSX52" s="6"/>
      <c r="FSY52" s="6"/>
      <c r="FSZ52" s="6"/>
      <c r="FTA52" s="6"/>
      <c r="FTB52" s="6"/>
      <c r="FTC52" s="6"/>
      <c r="FTD52" s="6"/>
      <c r="FTE52" s="6"/>
      <c r="FTF52" s="6"/>
      <c r="FTG52" s="6"/>
      <c r="FTH52" s="6"/>
      <c r="FTI52" s="6"/>
      <c r="FTJ52" s="6"/>
      <c r="FTK52" s="6"/>
      <c r="FTL52" s="6"/>
      <c r="FTM52" s="6"/>
      <c r="FTN52" s="6"/>
      <c r="FTO52" s="6"/>
      <c r="FTP52" s="6"/>
      <c r="FTQ52" s="6"/>
      <c r="FTR52" s="6"/>
      <c r="FTS52" s="6"/>
      <c r="FTT52" s="6"/>
      <c r="FTU52" s="6"/>
      <c r="FTV52" s="6"/>
      <c r="FTW52" s="6"/>
      <c r="FTX52" s="6"/>
      <c r="FTY52" s="6"/>
      <c r="FTZ52" s="6"/>
      <c r="FUA52" s="6"/>
      <c r="FUB52" s="6"/>
      <c r="FUC52" s="6"/>
      <c r="FUD52" s="6"/>
      <c r="FUE52" s="6"/>
      <c r="FUF52" s="6"/>
      <c r="FUG52" s="6"/>
      <c r="FUH52" s="6"/>
      <c r="FUI52" s="6"/>
      <c r="FUJ52" s="6"/>
      <c r="FUK52" s="6"/>
      <c r="FUL52" s="6"/>
      <c r="FUM52" s="6"/>
      <c r="FUN52" s="6"/>
      <c r="FUO52" s="6"/>
      <c r="FUP52" s="6"/>
      <c r="FUQ52" s="6"/>
      <c r="FUR52" s="6"/>
      <c r="FUS52" s="6"/>
      <c r="FUT52" s="6"/>
      <c r="FUU52" s="6"/>
      <c r="FUV52" s="6"/>
      <c r="FUW52" s="6"/>
      <c r="FUX52" s="6"/>
      <c r="FUY52" s="6"/>
      <c r="FUZ52" s="6"/>
      <c r="FVA52" s="6"/>
      <c r="FVB52" s="6"/>
      <c r="FVC52" s="6"/>
      <c r="FVD52" s="6"/>
      <c r="FVE52" s="6"/>
      <c r="FVF52" s="6"/>
      <c r="FVG52" s="6"/>
      <c r="FVH52" s="6"/>
      <c r="FVI52" s="6"/>
      <c r="FVJ52" s="6"/>
      <c r="FVK52" s="6"/>
      <c r="FVL52" s="6"/>
      <c r="FVM52" s="6"/>
      <c r="FVN52" s="6"/>
      <c r="FVO52" s="6"/>
      <c r="FVP52" s="6"/>
      <c r="FVQ52" s="6"/>
      <c r="FVR52" s="6"/>
      <c r="FVS52" s="6"/>
      <c r="FVT52" s="6"/>
      <c r="FVU52" s="6"/>
      <c r="FVV52" s="6"/>
      <c r="FVW52" s="6"/>
      <c r="FVX52" s="6"/>
      <c r="FVY52" s="6"/>
      <c r="FVZ52" s="6"/>
      <c r="FWA52" s="6"/>
      <c r="FWB52" s="6"/>
      <c r="FWC52" s="6"/>
      <c r="FWD52" s="6"/>
      <c r="FWE52" s="6"/>
      <c r="FWF52" s="6"/>
      <c r="FWG52" s="6"/>
      <c r="FWH52" s="6"/>
      <c r="FWI52" s="6"/>
      <c r="FWJ52" s="6"/>
      <c r="FWK52" s="6"/>
      <c r="FWL52" s="6"/>
      <c r="FWM52" s="6"/>
      <c r="FWN52" s="6"/>
      <c r="FWO52" s="6"/>
      <c r="FWP52" s="6"/>
      <c r="FWQ52" s="6"/>
      <c r="FWR52" s="6"/>
      <c r="FWS52" s="6"/>
      <c r="FWT52" s="6"/>
      <c r="FWU52" s="6"/>
      <c r="FWV52" s="6"/>
      <c r="FWW52" s="6"/>
      <c r="FWX52" s="6"/>
      <c r="FWY52" s="6"/>
      <c r="FWZ52" s="6"/>
      <c r="FXA52" s="6"/>
      <c r="FXB52" s="6"/>
      <c r="FXC52" s="6"/>
      <c r="FXD52" s="6"/>
      <c r="FXE52" s="6"/>
      <c r="FXF52" s="6"/>
      <c r="FXG52" s="6"/>
      <c r="FXH52" s="6"/>
      <c r="FXI52" s="6"/>
      <c r="FXJ52" s="6"/>
      <c r="FXK52" s="6"/>
      <c r="FXL52" s="6"/>
      <c r="FXM52" s="6"/>
      <c r="FXN52" s="6"/>
      <c r="FXO52" s="6"/>
      <c r="FXP52" s="6"/>
      <c r="FXQ52" s="6"/>
      <c r="FXR52" s="6"/>
      <c r="FXS52" s="6"/>
      <c r="FXT52" s="6"/>
      <c r="FXU52" s="6"/>
      <c r="FXV52" s="6"/>
      <c r="FXW52" s="6"/>
      <c r="FXX52" s="6"/>
      <c r="FXY52" s="6"/>
      <c r="FXZ52" s="6"/>
      <c r="FYA52" s="6"/>
      <c r="FYB52" s="6"/>
      <c r="FYC52" s="6"/>
      <c r="FYD52" s="6"/>
      <c r="FYE52" s="6"/>
      <c r="FYF52" s="6"/>
      <c r="FYG52" s="6"/>
      <c r="FYH52" s="6"/>
      <c r="FYI52" s="6"/>
      <c r="FYJ52" s="6"/>
      <c r="FYK52" s="6"/>
      <c r="FYL52" s="6"/>
      <c r="FYM52" s="6"/>
      <c r="FYN52" s="6"/>
      <c r="FYO52" s="6"/>
      <c r="FYP52" s="6"/>
      <c r="FYQ52" s="6"/>
      <c r="FYR52" s="6"/>
      <c r="FYS52" s="6"/>
      <c r="FYT52" s="6"/>
      <c r="FYU52" s="6"/>
      <c r="FYV52" s="6"/>
      <c r="FYW52" s="6"/>
      <c r="FYX52" s="6"/>
      <c r="FYY52" s="6"/>
      <c r="FYZ52" s="6"/>
      <c r="FZA52" s="6"/>
      <c r="FZB52" s="6"/>
      <c r="FZC52" s="6"/>
      <c r="FZD52" s="6"/>
      <c r="FZE52" s="6"/>
      <c r="FZF52" s="6"/>
      <c r="FZG52" s="6"/>
      <c r="FZH52" s="6"/>
      <c r="FZI52" s="6"/>
      <c r="FZJ52" s="6"/>
      <c r="FZK52" s="6"/>
      <c r="FZL52" s="6"/>
      <c r="FZM52" s="6"/>
      <c r="FZN52" s="6"/>
      <c r="FZO52" s="6"/>
      <c r="FZP52" s="6"/>
      <c r="FZQ52" s="6"/>
      <c r="FZR52" s="6"/>
      <c r="FZS52" s="6"/>
      <c r="FZT52" s="6"/>
      <c r="FZU52" s="6"/>
      <c r="FZV52" s="6"/>
      <c r="FZW52" s="6"/>
      <c r="FZX52" s="6"/>
      <c r="FZY52" s="6"/>
      <c r="FZZ52" s="6"/>
      <c r="GAA52" s="6"/>
      <c r="GAB52" s="6"/>
      <c r="GAC52" s="6"/>
      <c r="GAD52" s="6"/>
      <c r="GAE52" s="6"/>
      <c r="GAF52" s="6"/>
      <c r="GAG52" s="6"/>
      <c r="GAH52" s="6"/>
      <c r="GAI52" s="6"/>
      <c r="GAJ52" s="6"/>
      <c r="GAK52" s="6"/>
      <c r="GAL52" s="6"/>
      <c r="GAM52" s="6"/>
      <c r="GAN52" s="6"/>
      <c r="GAO52" s="6"/>
      <c r="GAP52" s="6"/>
      <c r="GAQ52" s="6"/>
      <c r="GAR52" s="6"/>
      <c r="GAS52" s="6"/>
      <c r="GAT52" s="6"/>
      <c r="GAU52" s="6"/>
      <c r="GAV52" s="6"/>
      <c r="GAW52" s="6"/>
      <c r="GAX52" s="6"/>
      <c r="GAY52" s="6"/>
      <c r="GAZ52" s="6"/>
      <c r="GBA52" s="6"/>
      <c r="GBB52" s="6"/>
      <c r="GBC52" s="6"/>
      <c r="GBD52" s="6"/>
      <c r="GBE52" s="6"/>
      <c r="GBF52" s="6"/>
      <c r="GBG52" s="6"/>
      <c r="GBH52" s="6"/>
      <c r="GBI52" s="6"/>
      <c r="GBJ52" s="6"/>
      <c r="GBK52" s="6"/>
      <c r="GBL52" s="6"/>
      <c r="GBM52" s="6"/>
      <c r="GBN52" s="6"/>
      <c r="GBO52" s="6"/>
      <c r="GBP52" s="6"/>
      <c r="GBQ52" s="6"/>
      <c r="GBR52" s="6"/>
      <c r="GBS52" s="6"/>
      <c r="GBT52" s="6"/>
      <c r="GBU52" s="6"/>
      <c r="GBV52" s="6"/>
      <c r="GBW52" s="6"/>
      <c r="GBX52" s="6"/>
      <c r="GBY52" s="6"/>
      <c r="GBZ52" s="6"/>
      <c r="GCA52" s="6"/>
      <c r="GCB52" s="6"/>
      <c r="GCC52" s="6"/>
      <c r="GCD52" s="6"/>
      <c r="GCE52" s="6"/>
      <c r="GCF52" s="6"/>
      <c r="GCG52" s="6"/>
      <c r="GCH52" s="6"/>
      <c r="GCI52" s="6"/>
      <c r="GCJ52" s="6"/>
      <c r="GCK52" s="6"/>
      <c r="GCL52" s="6"/>
      <c r="GCM52" s="6"/>
      <c r="GCN52" s="6"/>
      <c r="GCO52" s="6"/>
      <c r="GCP52" s="6"/>
      <c r="GCQ52" s="6"/>
      <c r="GCR52" s="6"/>
      <c r="GCS52" s="6"/>
      <c r="GCT52" s="6"/>
      <c r="GCU52" s="6"/>
      <c r="GCV52" s="6"/>
      <c r="GCW52" s="6"/>
      <c r="GCX52" s="6"/>
      <c r="GCY52" s="6"/>
      <c r="GCZ52" s="6"/>
      <c r="GDA52" s="6"/>
      <c r="GDB52" s="6"/>
      <c r="GDC52" s="6"/>
      <c r="GDD52" s="6"/>
      <c r="GDE52" s="6"/>
      <c r="GDF52" s="6"/>
      <c r="GDG52" s="6"/>
      <c r="GDH52" s="6"/>
      <c r="GDI52" s="6"/>
      <c r="GDJ52" s="6"/>
      <c r="GDK52" s="6"/>
      <c r="GDL52" s="6"/>
      <c r="GDM52" s="6"/>
      <c r="GDN52" s="6"/>
      <c r="GDO52" s="6"/>
      <c r="GDP52" s="6"/>
      <c r="GDQ52" s="6"/>
      <c r="GDR52" s="6"/>
      <c r="GDS52" s="6"/>
      <c r="GDT52" s="6"/>
      <c r="GDU52" s="6"/>
      <c r="GDV52" s="6"/>
      <c r="GDW52" s="6"/>
      <c r="GDX52" s="6"/>
      <c r="GDY52" s="6"/>
      <c r="GDZ52" s="6"/>
      <c r="GEA52" s="6"/>
      <c r="GEB52" s="6"/>
      <c r="GEC52" s="6"/>
      <c r="GED52" s="6"/>
      <c r="GEE52" s="6"/>
      <c r="GEF52" s="6"/>
      <c r="GEG52" s="6"/>
      <c r="GEH52" s="6"/>
      <c r="GEI52" s="6"/>
      <c r="GEJ52" s="6"/>
      <c r="GEK52" s="6"/>
      <c r="GEL52" s="6"/>
      <c r="GEM52" s="6"/>
      <c r="GEN52" s="6"/>
      <c r="GEO52" s="6"/>
      <c r="GEP52" s="6"/>
      <c r="GEQ52" s="6"/>
      <c r="GER52" s="6"/>
      <c r="GES52" s="6"/>
      <c r="GET52" s="6"/>
      <c r="GEU52" s="6"/>
      <c r="GEV52" s="6"/>
      <c r="GEW52" s="6"/>
      <c r="GEX52" s="6"/>
      <c r="GEY52" s="6"/>
      <c r="GEZ52" s="6"/>
      <c r="GFA52" s="6"/>
      <c r="GFB52" s="6"/>
      <c r="GFC52" s="6"/>
      <c r="GFD52" s="6"/>
      <c r="GFE52" s="6"/>
      <c r="GFF52" s="6"/>
      <c r="GFG52" s="6"/>
      <c r="GFH52" s="6"/>
      <c r="GFI52" s="6"/>
      <c r="GFJ52" s="6"/>
      <c r="GFK52" s="6"/>
      <c r="GFL52" s="6"/>
      <c r="GFM52" s="6"/>
      <c r="GFN52" s="6"/>
      <c r="GFO52" s="6"/>
      <c r="GFP52" s="6"/>
      <c r="GFQ52" s="6"/>
      <c r="GFR52" s="6"/>
      <c r="GFS52" s="6"/>
      <c r="GFT52" s="6"/>
      <c r="GFU52" s="6"/>
      <c r="GFV52" s="6"/>
      <c r="GFW52" s="6"/>
      <c r="GFX52" s="6"/>
      <c r="GFY52" s="6"/>
      <c r="GFZ52" s="6"/>
      <c r="GGA52" s="6"/>
      <c r="GGB52" s="6"/>
      <c r="GGC52" s="6"/>
      <c r="GGD52" s="6"/>
      <c r="GGE52" s="6"/>
      <c r="GGF52" s="6"/>
      <c r="GGG52" s="6"/>
      <c r="GGH52" s="6"/>
      <c r="GGI52" s="6"/>
      <c r="GGJ52" s="6"/>
      <c r="GGK52" s="6"/>
      <c r="GGL52" s="6"/>
      <c r="GGM52" s="6"/>
      <c r="GGN52" s="6"/>
      <c r="GGO52" s="6"/>
      <c r="GGP52" s="6"/>
      <c r="GGQ52" s="6"/>
      <c r="GGR52" s="6"/>
      <c r="GGS52" s="6"/>
      <c r="GGT52" s="6"/>
      <c r="GGU52" s="6"/>
      <c r="GGV52" s="6"/>
      <c r="GGW52" s="6"/>
      <c r="GGX52" s="6"/>
      <c r="GGY52" s="6"/>
      <c r="GGZ52" s="6"/>
      <c r="GHA52" s="6"/>
      <c r="GHB52" s="6"/>
      <c r="GHC52" s="6"/>
      <c r="GHD52" s="6"/>
      <c r="GHE52" s="6"/>
      <c r="GHF52" s="6"/>
      <c r="GHG52" s="6"/>
      <c r="GHH52" s="6"/>
      <c r="GHI52" s="6"/>
      <c r="GHJ52" s="6"/>
      <c r="GHK52" s="6"/>
      <c r="GHL52" s="6"/>
      <c r="GHM52" s="6"/>
      <c r="GHN52" s="6"/>
      <c r="GHO52" s="6"/>
      <c r="GHP52" s="6"/>
      <c r="GHQ52" s="6"/>
      <c r="GHR52" s="6"/>
      <c r="GHS52" s="6"/>
      <c r="GHT52" s="6"/>
      <c r="GHU52" s="6"/>
      <c r="GHV52" s="6"/>
      <c r="GHW52" s="6"/>
      <c r="GHX52" s="6"/>
      <c r="GHY52" s="6"/>
      <c r="GHZ52" s="6"/>
      <c r="GIA52" s="6"/>
      <c r="GIB52" s="6"/>
      <c r="GIC52" s="6"/>
      <c r="GID52" s="6"/>
      <c r="GIE52" s="6"/>
      <c r="GIF52" s="6"/>
      <c r="GIG52" s="6"/>
      <c r="GIH52" s="6"/>
      <c r="GII52" s="6"/>
      <c r="GIJ52" s="6"/>
      <c r="GIK52" s="6"/>
      <c r="GIL52" s="6"/>
      <c r="GIM52" s="6"/>
      <c r="GIN52" s="6"/>
      <c r="GIO52" s="6"/>
      <c r="GIP52" s="6"/>
      <c r="GIQ52" s="6"/>
      <c r="GIR52" s="6"/>
      <c r="GIS52" s="6"/>
      <c r="GIT52" s="6"/>
      <c r="GIU52" s="6"/>
      <c r="GIV52" s="6"/>
      <c r="GIW52" s="6"/>
      <c r="GIX52" s="6"/>
      <c r="GIY52" s="6"/>
      <c r="GIZ52" s="6"/>
      <c r="GJA52" s="6"/>
      <c r="GJB52" s="6"/>
      <c r="GJC52" s="6"/>
      <c r="GJD52" s="6"/>
      <c r="GJE52" s="6"/>
      <c r="GJF52" s="6"/>
      <c r="GJG52" s="6"/>
      <c r="GJH52" s="6"/>
      <c r="GJI52" s="6"/>
      <c r="GJJ52" s="6"/>
      <c r="GJK52" s="6"/>
      <c r="GJL52" s="6"/>
      <c r="GJM52" s="6"/>
      <c r="GJN52" s="6"/>
      <c r="GJO52" s="6"/>
      <c r="GJP52" s="6"/>
      <c r="GJQ52" s="6"/>
      <c r="GJR52" s="6"/>
      <c r="GJS52" s="6"/>
      <c r="GJT52" s="6"/>
      <c r="GJU52" s="6"/>
      <c r="GJV52" s="6"/>
      <c r="GJW52" s="6"/>
      <c r="GJX52" s="6"/>
      <c r="GJY52" s="6"/>
      <c r="GJZ52" s="6"/>
      <c r="GKA52" s="6"/>
      <c r="GKB52" s="6"/>
      <c r="GKC52" s="6"/>
      <c r="GKD52" s="6"/>
      <c r="GKE52" s="6"/>
      <c r="GKF52" s="6"/>
      <c r="GKG52" s="6"/>
      <c r="GKH52" s="6"/>
      <c r="GKI52" s="6"/>
      <c r="GKJ52" s="6"/>
      <c r="GKK52" s="6"/>
      <c r="GKL52" s="6"/>
      <c r="GKM52" s="6"/>
      <c r="GKN52" s="6"/>
      <c r="GKO52" s="6"/>
      <c r="GKP52" s="6"/>
      <c r="GKQ52" s="6"/>
      <c r="GKR52" s="6"/>
      <c r="GKS52" s="6"/>
      <c r="GKT52" s="6"/>
      <c r="GKU52" s="6"/>
      <c r="GKV52" s="6"/>
      <c r="GKW52" s="6"/>
      <c r="GKX52" s="6"/>
      <c r="GKY52" s="6"/>
      <c r="GKZ52" s="6"/>
      <c r="GLA52" s="6"/>
      <c r="GLB52" s="6"/>
      <c r="GLC52" s="6"/>
      <c r="GLD52" s="6"/>
      <c r="GLE52" s="6"/>
      <c r="GLF52" s="6"/>
      <c r="GLG52" s="6"/>
      <c r="GLH52" s="6"/>
      <c r="GLI52" s="6"/>
      <c r="GLJ52" s="6"/>
      <c r="GLK52" s="6"/>
      <c r="GLL52" s="6"/>
      <c r="GLM52" s="6"/>
      <c r="GLN52" s="6"/>
      <c r="GLO52" s="6"/>
      <c r="GLP52" s="6"/>
      <c r="GLQ52" s="6"/>
      <c r="GLR52" s="6"/>
      <c r="GLS52" s="6"/>
      <c r="GLT52" s="6"/>
      <c r="GLU52" s="6"/>
      <c r="GLV52" s="6"/>
      <c r="GLW52" s="6"/>
      <c r="GLX52" s="6"/>
      <c r="GLY52" s="6"/>
      <c r="GLZ52" s="6"/>
      <c r="GMA52" s="6"/>
      <c r="GMB52" s="6"/>
      <c r="GMC52" s="6"/>
      <c r="GMD52" s="6"/>
      <c r="GME52" s="6"/>
      <c r="GMF52" s="6"/>
      <c r="GMG52" s="6"/>
      <c r="GMH52" s="6"/>
      <c r="GMI52" s="6"/>
      <c r="GMJ52" s="6"/>
      <c r="GMK52" s="6"/>
      <c r="GML52" s="6"/>
      <c r="GMM52" s="6"/>
      <c r="GMN52" s="6"/>
      <c r="GMO52" s="6"/>
      <c r="GMP52" s="6"/>
      <c r="GMQ52" s="6"/>
      <c r="GMR52" s="6"/>
      <c r="GMS52" s="6"/>
      <c r="GMT52" s="6"/>
      <c r="GMU52" s="6"/>
      <c r="GMV52" s="6"/>
      <c r="GMW52" s="6"/>
      <c r="GMX52" s="6"/>
      <c r="GMY52" s="6"/>
      <c r="GMZ52" s="6"/>
      <c r="GNA52" s="6"/>
      <c r="GNB52" s="6"/>
      <c r="GNC52" s="6"/>
      <c r="GND52" s="6"/>
      <c r="GNE52" s="6"/>
      <c r="GNF52" s="6"/>
      <c r="GNG52" s="6"/>
      <c r="GNH52" s="6"/>
      <c r="GNI52" s="6"/>
      <c r="GNJ52" s="6"/>
      <c r="GNK52" s="6"/>
      <c r="GNL52" s="6"/>
      <c r="GNM52" s="6"/>
      <c r="GNN52" s="6"/>
      <c r="GNO52" s="6"/>
      <c r="GNP52" s="6"/>
      <c r="GNQ52" s="6"/>
      <c r="GNR52" s="6"/>
      <c r="GNS52" s="6"/>
      <c r="GNT52" s="6"/>
      <c r="GNU52" s="6"/>
      <c r="GNV52" s="6"/>
      <c r="GNW52" s="6"/>
      <c r="GNX52" s="6"/>
      <c r="GNY52" s="6"/>
      <c r="GNZ52" s="6"/>
      <c r="GOA52" s="6"/>
      <c r="GOB52" s="6"/>
      <c r="GOC52" s="6"/>
      <c r="GOD52" s="6"/>
      <c r="GOE52" s="6"/>
      <c r="GOF52" s="6"/>
      <c r="GOG52" s="6"/>
      <c r="GOH52" s="6"/>
      <c r="GOI52" s="6"/>
      <c r="GOJ52" s="6"/>
      <c r="GOK52" s="6"/>
      <c r="GOL52" s="6"/>
      <c r="GOM52" s="6"/>
      <c r="GON52" s="6"/>
      <c r="GOO52" s="6"/>
      <c r="GOP52" s="6"/>
      <c r="GOQ52" s="6"/>
      <c r="GOR52" s="6"/>
      <c r="GOS52" s="6"/>
      <c r="GOT52" s="6"/>
      <c r="GOU52" s="6"/>
      <c r="GOV52" s="6"/>
      <c r="GOW52" s="6"/>
      <c r="GOX52" s="6"/>
      <c r="GOY52" s="6"/>
      <c r="GOZ52" s="6"/>
      <c r="GPA52" s="6"/>
      <c r="GPB52" s="6"/>
      <c r="GPC52" s="6"/>
      <c r="GPD52" s="6"/>
      <c r="GPE52" s="6"/>
      <c r="GPF52" s="6"/>
      <c r="GPG52" s="6"/>
      <c r="GPH52" s="6"/>
      <c r="GPI52" s="6"/>
      <c r="GPJ52" s="6"/>
      <c r="GPK52" s="6"/>
      <c r="GPL52" s="6"/>
      <c r="GPM52" s="6"/>
      <c r="GPN52" s="6"/>
      <c r="GPO52" s="6"/>
      <c r="GPP52" s="6"/>
      <c r="GPQ52" s="6"/>
      <c r="GPR52" s="6"/>
      <c r="GPS52" s="6"/>
      <c r="GPT52" s="6"/>
      <c r="GPU52" s="6"/>
      <c r="GPV52" s="6"/>
      <c r="GPW52" s="6"/>
      <c r="GPX52" s="6"/>
      <c r="GPY52" s="6"/>
      <c r="GPZ52" s="6"/>
      <c r="GQA52" s="6"/>
      <c r="GQB52" s="6"/>
      <c r="GQC52" s="6"/>
      <c r="GQD52" s="6"/>
      <c r="GQE52" s="6"/>
      <c r="GQF52" s="6"/>
      <c r="GQG52" s="6"/>
      <c r="GQH52" s="6"/>
      <c r="GQI52" s="6"/>
      <c r="GQJ52" s="6"/>
      <c r="GQK52" s="6"/>
      <c r="GQL52" s="6"/>
      <c r="GQM52" s="6"/>
      <c r="GQN52" s="6"/>
      <c r="GQO52" s="6"/>
      <c r="GQP52" s="6"/>
      <c r="GQQ52" s="6"/>
      <c r="GQR52" s="6"/>
      <c r="GQS52" s="6"/>
      <c r="GQT52" s="6"/>
      <c r="GQU52" s="6"/>
      <c r="GQV52" s="6"/>
      <c r="GQW52" s="6"/>
      <c r="GQX52" s="6"/>
      <c r="GQY52" s="6"/>
      <c r="GQZ52" s="6"/>
      <c r="GRA52" s="6"/>
      <c r="GRB52" s="6"/>
      <c r="GRC52" s="6"/>
      <c r="GRD52" s="6"/>
      <c r="GRE52" s="6"/>
      <c r="GRF52" s="6"/>
      <c r="GRG52" s="6"/>
      <c r="GRH52" s="6"/>
      <c r="GRI52" s="6"/>
      <c r="GRJ52" s="6"/>
      <c r="GRK52" s="6"/>
      <c r="GRL52" s="6"/>
      <c r="GRM52" s="6"/>
      <c r="GRN52" s="6"/>
      <c r="GRO52" s="6"/>
      <c r="GRP52" s="6"/>
      <c r="GRQ52" s="6"/>
      <c r="GRR52" s="6"/>
      <c r="GRS52" s="6"/>
      <c r="GRT52" s="6"/>
      <c r="GRU52" s="6"/>
      <c r="GRV52" s="6"/>
      <c r="GRW52" s="6"/>
      <c r="GRX52" s="6"/>
      <c r="GRY52" s="6"/>
      <c r="GRZ52" s="6"/>
      <c r="GSA52" s="6"/>
      <c r="GSB52" s="6"/>
      <c r="GSC52" s="6"/>
      <c r="GSD52" s="6"/>
      <c r="GSE52" s="6"/>
      <c r="GSF52" s="6"/>
      <c r="GSG52" s="6"/>
      <c r="GSH52" s="6"/>
      <c r="GSI52" s="6"/>
      <c r="GSJ52" s="6"/>
      <c r="GSK52" s="6"/>
      <c r="GSL52" s="6"/>
      <c r="GSM52" s="6"/>
      <c r="GSN52" s="6"/>
      <c r="GSO52" s="6"/>
      <c r="GSP52" s="6"/>
      <c r="GSQ52" s="6"/>
      <c r="GSR52" s="6"/>
      <c r="GSS52" s="6"/>
      <c r="GST52" s="6"/>
      <c r="GSU52" s="6"/>
      <c r="GSV52" s="6"/>
      <c r="GSW52" s="6"/>
      <c r="GSX52" s="6"/>
      <c r="GSY52" s="6"/>
      <c r="GSZ52" s="6"/>
      <c r="GTA52" s="6"/>
      <c r="GTB52" s="6"/>
      <c r="GTC52" s="6"/>
      <c r="GTD52" s="6"/>
      <c r="GTE52" s="6"/>
      <c r="GTF52" s="6"/>
      <c r="GTG52" s="6"/>
      <c r="GTH52" s="6"/>
      <c r="GTI52" s="6"/>
      <c r="GTJ52" s="6"/>
      <c r="GTK52" s="6"/>
      <c r="GTL52" s="6"/>
      <c r="GTM52" s="6"/>
      <c r="GTN52" s="6"/>
      <c r="GTO52" s="6"/>
      <c r="GTP52" s="6"/>
      <c r="GTQ52" s="6"/>
      <c r="GTR52" s="6"/>
      <c r="GTS52" s="6"/>
      <c r="GTT52" s="6"/>
      <c r="GTU52" s="6"/>
      <c r="GTV52" s="6"/>
      <c r="GTW52" s="6"/>
      <c r="GTX52" s="6"/>
      <c r="GTY52" s="6"/>
      <c r="GTZ52" s="6"/>
      <c r="GUA52" s="6"/>
      <c r="GUB52" s="6"/>
      <c r="GUC52" s="6"/>
      <c r="GUD52" s="6"/>
      <c r="GUE52" s="6"/>
      <c r="GUF52" s="6"/>
      <c r="GUG52" s="6"/>
      <c r="GUH52" s="6"/>
      <c r="GUI52" s="6"/>
      <c r="GUJ52" s="6"/>
      <c r="GUK52" s="6"/>
      <c r="GUL52" s="6"/>
      <c r="GUM52" s="6"/>
      <c r="GUN52" s="6"/>
      <c r="GUO52" s="6"/>
      <c r="GUP52" s="6"/>
      <c r="GUQ52" s="6"/>
      <c r="GUR52" s="6"/>
      <c r="GUS52" s="6"/>
      <c r="GUT52" s="6"/>
      <c r="GUU52" s="6"/>
      <c r="GUV52" s="6"/>
      <c r="GUW52" s="6"/>
      <c r="GUX52" s="6"/>
      <c r="GUY52" s="6"/>
      <c r="GUZ52" s="6"/>
      <c r="GVA52" s="6"/>
      <c r="GVB52" s="6"/>
      <c r="GVC52" s="6"/>
      <c r="GVD52" s="6"/>
      <c r="GVE52" s="6"/>
      <c r="GVF52" s="6"/>
      <c r="GVG52" s="6"/>
      <c r="GVH52" s="6"/>
      <c r="GVI52" s="6"/>
      <c r="GVJ52" s="6"/>
      <c r="GVK52" s="6"/>
      <c r="GVL52" s="6"/>
      <c r="GVM52" s="6"/>
      <c r="GVN52" s="6"/>
      <c r="GVO52" s="6"/>
      <c r="GVP52" s="6"/>
      <c r="GVQ52" s="6"/>
      <c r="GVR52" s="6"/>
      <c r="GVS52" s="6"/>
      <c r="GVT52" s="6"/>
      <c r="GVU52" s="6"/>
      <c r="GVV52" s="6"/>
      <c r="GVW52" s="6"/>
      <c r="GVX52" s="6"/>
      <c r="GVY52" s="6"/>
      <c r="GVZ52" s="6"/>
      <c r="GWA52" s="6"/>
      <c r="GWB52" s="6"/>
      <c r="GWC52" s="6"/>
      <c r="GWD52" s="6"/>
      <c r="GWE52" s="6"/>
      <c r="GWF52" s="6"/>
      <c r="GWG52" s="6"/>
      <c r="GWH52" s="6"/>
      <c r="GWI52" s="6"/>
      <c r="GWJ52" s="6"/>
      <c r="GWK52" s="6"/>
      <c r="GWL52" s="6"/>
      <c r="GWM52" s="6"/>
      <c r="GWN52" s="6"/>
      <c r="GWO52" s="6"/>
      <c r="GWP52" s="6"/>
      <c r="GWQ52" s="6"/>
      <c r="GWR52" s="6"/>
      <c r="GWS52" s="6"/>
      <c r="GWT52" s="6"/>
      <c r="GWU52" s="6"/>
      <c r="GWV52" s="6"/>
      <c r="GWW52" s="6"/>
      <c r="GWX52" s="6"/>
      <c r="GWY52" s="6"/>
      <c r="GWZ52" s="6"/>
      <c r="GXA52" s="6"/>
      <c r="GXB52" s="6"/>
      <c r="GXC52" s="6"/>
      <c r="GXD52" s="6"/>
      <c r="GXE52" s="6"/>
      <c r="GXF52" s="6"/>
      <c r="GXG52" s="6"/>
      <c r="GXH52" s="6"/>
      <c r="GXI52" s="6"/>
      <c r="GXJ52" s="6"/>
      <c r="GXK52" s="6"/>
      <c r="GXL52" s="6"/>
      <c r="GXM52" s="6"/>
      <c r="GXN52" s="6"/>
      <c r="GXO52" s="6"/>
      <c r="GXP52" s="6"/>
      <c r="GXQ52" s="6"/>
      <c r="GXR52" s="6"/>
      <c r="GXS52" s="6"/>
      <c r="GXT52" s="6"/>
      <c r="GXU52" s="6"/>
      <c r="GXV52" s="6"/>
      <c r="GXW52" s="6"/>
      <c r="GXX52" s="6"/>
      <c r="GXY52" s="6"/>
      <c r="GXZ52" s="6"/>
      <c r="GYA52" s="6"/>
      <c r="GYB52" s="6"/>
      <c r="GYC52" s="6"/>
      <c r="GYD52" s="6"/>
      <c r="GYE52" s="6"/>
      <c r="GYF52" s="6"/>
      <c r="GYG52" s="6"/>
      <c r="GYH52" s="6"/>
      <c r="GYI52" s="6"/>
      <c r="GYJ52" s="6"/>
      <c r="GYK52" s="6"/>
      <c r="GYL52" s="6"/>
      <c r="GYM52" s="6"/>
      <c r="GYN52" s="6"/>
      <c r="GYO52" s="6"/>
      <c r="GYP52" s="6"/>
      <c r="GYQ52" s="6"/>
      <c r="GYR52" s="6"/>
      <c r="GYS52" s="6"/>
      <c r="GYT52" s="6"/>
      <c r="GYU52" s="6"/>
      <c r="GYV52" s="6"/>
      <c r="GYW52" s="6"/>
      <c r="GYX52" s="6"/>
      <c r="GYY52" s="6"/>
      <c r="GYZ52" s="6"/>
      <c r="GZA52" s="6"/>
      <c r="GZB52" s="6"/>
      <c r="GZC52" s="6"/>
      <c r="GZD52" s="6"/>
      <c r="GZE52" s="6"/>
      <c r="GZF52" s="6"/>
      <c r="GZG52" s="6"/>
      <c r="GZH52" s="6"/>
      <c r="GZI52" s="6"/>
      <c r="GZJ52" s="6"/>
      <c r="GZK52" s="6"/>
      <c r="GZL52" s="6"/>
      <c r="GZM52" s="6"/>
      <c r="GZN52" s="6"/>
      <c r="GZO52" s="6"/>
      <c r="GZP52" s="6"/>
      <c r="GZQ52" s="6"/>
      <c r="GZR52" s="6"/>
      <c r="GZS52" s="6"/>
      <c r="GZT52" s="6"/>
      <c r="GZU52" s="6"/>
      <c r="GZV52" s="6"/>
      <c r="GZW52" s="6"/>
      <c r="GZX52" s="6"/>
      <c r="GZY52" s="6"/>
      <c r="GZZ52" s="6"/>
      <c r="HAA52" s="6"/>
      <c r="HAB52" s="6"/>
      <c r="HAC52" s="6"/>
      <c r="HAD52" s="6"/>
      <c r="HAE52" s="6"/>
      <c r="HAF52" s="6"/>
      <c r="HAG52" s="6"/>
      <c r="HAH52" s="6"/>
      <c r="HAI52" s="6"/>
      <c r="HAJ52" s="6"/>
      <c r="HAK52" s="6"/>
      <c r="HAL52" s="6"/>
      <c r="HAM52" s="6"/>
      <c r="HAN52" s="6"/>
      <c r="HAO52" s="6"/>
      <c r="HAP52" s="6"/>
      <c r="HAQ52" s="6"/>
      <c r="HAR52" s="6"/>
      <c r="HAS52" s="6"/>
      <c r="HAT52" s="6"/>
      <c r="HAU52" s="6"/>
      <c r="HAV52" s="6"/>
      <c r="HAW52" s="6"/>
      <c r="HAX52" s="6"/>
      <c r="HAY52" s="6"/>
      <c r="HAZ52" s="6"/>
      <c r="HBA52" s="6"/>
      <c r="HBB52" s="6"/>
      <c r="HBC52" s="6"/>
      <c r="HBD52" s="6"/>
      <c r="HBE52" s="6"/>
      <c r="HBF52" s="6"/>
      <c r="HBG52" s="6"/>
      <c r="HBH52" s="6"/>
      <c r="HBI52" s="6"/>
      <c r="HBJ52" s="6"/>
      <c r="HBK52" s="6"/>
      <c r="HBL52" s="6"/>
      <c r="HBM52" s="6"/>
      <c r="HBN52" s="6"/>
      <c r="HBO52" s="6"/>
      <c r="HBP52" s="6"/>
      <c r="HBQ52" s="6"/>
      <c r="HBR52" s="6"/>
      <c r="HBS52" s="6"/>
      <c r="HBT52" s="6"/>
      <c r="HBU52" s="6"/>
      <c r="HBV52" s="6"/>
      <c r="HBW52" s="6"/>
      <c r="HBX52" s="6"/>
      <c r="HBY52" s="6"/>
      <c r="HBZ52" s="6"/>
      <c r="HCA52" s="6"/>
      <c r="HCB52" s="6"/>
      <c r="HCC52" s="6"/>
      <c r="HCD52" s="6"/>
      <c r="HCE52" s="6"/>
      <c r="HCF52" s="6"/>
      <c r="HCG52" s="6"/>
      <c r="HCH52" s="6"/>
      <c r="HCI52" s="6"/>
      <c r="HCJ52" s="6"/>
      <c r="HCK52" s="6"/>
      <c r="HCL52" s="6"/>
      <c r="HCM52" s="6"/>
      <c r="HCN52" s="6"/>
      <c r="HCO52" s="6"/>
      <c r="HCP52" s="6"/>
      <c r="HCQ52" s="6"/>
      <c r="HCR52" s="6"/>
      <c r="HCS52" s="6"/>
      <c r="HCT52" s="6"/>
      <c r="HCU52" s="6"/>
      <c r="HCV52" s="6"/>
      <c r="HCW52" s="6"/>
      <c r="HCX52" s="6"/>
      <c r="HCY52" s="6"/>
      <c r="HCZ52" s="6"/>
      <c r="HDA52" s="6"/>
      <c r="HDB52" s="6"/>
      <c r="HDC52" s="6"/>
      <c r="HDD52" s="6"/>
      <c r="HDE52" s="6"/>
      <c r="HDF52" s="6"/>
      <c r="HDG52" s="6"/>
      <c r="HDH52" s="6"/>
      <c r="HDI52" s="6"/>
      <c r="HDJ52" s="6"/>
      <c r="HDK52" s="6"/>
      <c r="HDL52" s="6"/>
      <c r="HDM52" s="6"/>
      <c r="HDN52" s="6"/>
      <c r="HDO52" s="6"/>
      <c r="HDP52" s="6"/>
      <c r="HDQ52" s="6"/>
      <c r="HDR52" s="6"/>
      <c r="HDS52" s="6"/>
      <c r="HDT52" s="6"/>
      <c r="HDU52" s="6"/>
      <c r="HDV52" s="6"/>
      <c r="HDW52" s="6"/>
      <c r="HDX52" s="6"/>
      <c r="HDY52" s="6"/>
      <c r="HDZ52" s="6"/>
      <c r="HEA52" s="6"/>
      <c r="HEB52" s="6"/>
      <c r="HEC52" s="6"/>
      <c r="HED52" s="6"/>
      <c r="HEE52" s="6"/>
      <c r="HEF52" s="6"/>
      <c r="HEG52" s="6"/>
      <c r="HEH52" s="6"/>
      <c r="HEI52" s="6"/>
      <c r="HEJ52" s="6"/>
      <c r="HEK52" s="6"/>
      <c r="HEL52" s="6"/>
      <c r="HEM52" s="6"/>
      <c r="HEN52" s="6"/>
      <c r="HEO52" s="6"/>
      <c r="HEP52" s="6"/>
      <c r="HEQ52" s="6"/>
      <c r="HER52" s="6"/>
      <c r="HES52" s="6"/>
      <c r="HET52" s="6"/>
      <c r="HEU52" s="6"/>
      <c r="HEV52" s="6"/>
      <c r="HEW52" s="6"/>
      <c r="HEX52" s="6"/>
      <c r="HEY52" s="6"/>
      <c r="HEZ52" s="6"/>
      <c r="HFA52" s="6"/>
      <c r="HFB52" s="6"/>
      <c r="HFC52" s="6"/>
      <c r="HFD52" s="6"/>
      <c r="HFE52" s="6"/>
      <c r="HFF52" s="6"/>
      <c r="HFG52" s="6"/>
      <c r="HFH52" s="6"/>
      <c r="HFI52" s="6"/>
      <c r="HFJ52" s="6"/>
      <c r="HFK52" s="6"/>
      <c r="HFL52" s="6"/>
      <c r="HFM52" s="6"/>
      <c r="HFN52" s="6"/>
      <c r="HFO52" s="6"/>
      <c r="HFP52" s="6"/>
      <c r="HFQ52" s="6"/>
      <c r="HFR52" s="6"/>
      <c r="HFS52" s="6"/>
      <c r="HFT52" s="6"/>
      <c r="HFU52" s="6"/>
      <c r="HFV52" s="6"/>
      <c r="HFW52" s="6"/>
      <c r="HFX52" s="6"/>
      <c r="HFY52" s="6"/>
      <c r="HFZ52" s="6"/>
      <c r="HGA52" s="6"/>
      <c r="HGB52" s="6"/>
      <c r="HGC52" s="6"/>
      <c r="HGD52" s="6"/>
      <c r="HGE52" s="6"/>
      <c r="HGF52" s="6"/>
      <c r="HGG52" s="6"/>
      <c r="HGH52" s="6"/>
      <c r="HGI52" s="6"/>
      <c r="HGJ52" s="6"/>
      <c r="HGK52" s="6"/>
      <c r="HGL52" s="6"/>
      <c r="HGM52" s="6"/>
      <c r="HGN52" s="6"/>
      <c r="HGO52" s="6"/>
      <c r="HGP52" s="6"/>
      <c r="HGQ52" s="6"/>
      <c r="HGR52" s="6"/>
      <c r="HGS52" s="6"/>
      <c r="HGT52" s="6"/>
      <c r="HGU52" s="6"/>
      <c r="HGV52" s="6"/>
      <c r="HGW52" s="6"/>
      <c r="HGX52" s="6"/>
      <c r="HGY52" s="6"/>
      <c r="HGZ52" s="6"/>
      <c r="HHA52" s="6"/>
      <c r="HHB52" s="6"/>
      <c r="HHC52" s="6"/>
      <c r="HHD52" s="6"/>
      <c r="HHE52" s="6"/>
      <c r="HHF52" s="6"/>
      <c r="HHG52" s="6"/>
      <c r="HHH52" s="6"/>
      <c r="HHI52" s="6"/>
      <c r="HHJ52" s="6"/>
      <c r="HHK52" s="6"/>
      <c r="HHL52" s="6"/>
      <c r="HHM52" s="6"/>
      <c r="HHN52" s="6"/>
      <c r="HHO52" s="6"/>
      <c r="HHP52" s="6"/>
      <c r="HHQ52" s="6"/>
      <c r="HHR52" s="6"/>
      <c r="HHS52" s="6"/>
      <c r="HHT52" s="6"/>
      <c r="HHU52" s="6"/>
      <c r="HHV52" s="6"/>
      <c r="HHW52" s="6"/>
      <c r="HHX52" s="6"/>
      <c r="HHY52" s="6"/>
      <c r="HHZ52" s="6"/>
      <c r="HIA52" s="6"/>
      <c r="HIB52" s="6"/>
      <c r="HIC52" s="6"/>
      <c r="HID52" s="6"/>
      <c r="HIE52" s="6"/>
      <c r="HIF52" s="6"/>
      <c r="HIG52" s="6"/>
      <c r="HIH52" s="6"/>
      <c r="HII52" s="6"/>
      <c r="HIJ52" s="6"/>
      <c r="HIK52" s="6"/>
      <c r="HIL52" s="6"/>
      <c r="HIM52" s="6"/>
      <c r="HIN52" s="6"/>
      <c r="HIO52" s="6"/>
      <c r="HIP52" s="6"/>
      <c r="HIQ52" s="6"/>
      <c r="HIR52" s="6"/>
      <c r="HIS52" s="6"/>
      <c r="HIT52" s="6"/>
      <c r="HIU52" s="6"/>
      <c r="HIV52" s="6"/>
      <c r="HIW52" s="6"/>
      <c r="HIX52" s="6"/>
      <c r="HIY52" s="6"/>
      <c r="HIZ52" s="6"/>
      <c r="HJA52" s="6"/>
      <c r="HJB52" s="6"/>
      <c r="HJC52" s="6"/>
      <c r="HJD52" s="6"/>
      <c r="HJE52" s="6"/>
      <c r="HJF52" s="6"/>
      <c r="HJG52" s="6"/>
      <c r="HJH52" s="6"/>
      <c r="HJI52" s="6"/>
      <c r="HJJ52" s="6"/>
      <c r="HJK52" s="6"/>
      <c r="HJL52" s="6"/>
      <c r="HJM52" s="6"/>
      <c r="HJN52" s="6"/>
      <c r="HJO52" s="6"/>
      <c r="HJP52" s="6"/>
      <c r="HJQ52" s="6"/>
      <c r="HJR52" s="6"/>
      <c r="HJS52" s="6"/>
      <c r="HJT52" s="6"/>
      <c r="HJU52" s="6"/>
      <c r="HJV52" s="6"/>
      <c r="HJW52" s="6"/>
      <c r="HJX52" s="6"/>
      <c r="HJY52" s="6"/>
      <c r="HJZ52" s="6"/>
      <c r="HKA52" s="6"/>
      <c r="HKB52" s="6"/>
      <c r="HKC52" s="6"/>
      <c r="HKD52" s="6"/>
      <c r="HKE52" s="6"/>
      <c r="HKF52" s="6"/>
      <c r="HKG52" s="6"/>
      <c r="HKH52" s="6"/>
      <c r="HKI52" s="6"/>
      <c r="HKJ52" s="6"/>
      <c r="HKK52" s="6"/>
      <c r="HKL52" s="6"/>
      <c r="HKM52" s="6"/>
      <c r="HKN52" s="6"/>
      <c r="HKO52" s="6"/>
      <c r="HKP52" s="6"/>
      <c r="HKQ52" s="6"/>
      <c r="HKR52" s="6"/>
      <c r="HKS52" s="6"/>
      <c r="HKT52" s="6"/>
      <c r="HKU52" s="6"/>
      <c r="HKV52" s="6"/>
      <c r="HKW52" s="6"/>
      <c r="HKX52" s="6"/>
      <c r="HKY52" s="6"/>
      <c r="HKZ52" s="6"/>
      <c r="HLA52" s="6"/>
      <c r="HLB52" s="6"/>
      <c r="HLC52" s="6"/>
      <c r="HLD52" s="6"/>
      <c r="HLE52" s="6"/>
      <c r="HLF52" s="6"/>
      <c r="HLG52" s="6"/>
      <c r="HLH52" s="6"/>
      <c r="HLI52" s="6"/>
      <c r="HLJ52" s="6"/>
      <c r="HLK52" s="6"/>
      <c r="HLL52" s="6"/>
      <c r="HLM52" s="6"/>
      <c r="HLN52" s="6"/>
      <c r="HLO52" s="6"/>
      <c r="HLP52" s="6"/>
      <c r="HLQ52" s="6"/>
      <c r="HLR52" s="6"/>
      <c r="HLS52" s="6"/>
      <c r="HLT52" s="6"/>
      <c r="HLU52" s="6"/>
      <c r="HLV52" s="6"/>
      <c r="HLW52" s="6"/>
      <c r="HLX52" s="6"/>
      <c r="HLY52" s="6"/>
      <c r="HLZ52" s="6"/>
      <c r="HMA52" s="6"/>
      <c r="HMB52" s="6"/>
      <c r="HMC52" s="6"/>
      <c r="HMD52" s="6"/>
      <c r="HME52" s="6"/>
      <c r="HMF52" s="6"/>
      <c r="HMG52" s="6"/>
      <c r="HMH52" s="6"/>
      <c r="HMI52" s="6"/>
      <c r="HMJ52" s="6"/>
      <c r="HMK52" s="6"/>
      <c r="HML52" s="6"/>
      <c r="HMM52" s="6"/>
      <c r="HMN52" s="6"/>
      <c r="HMO52" s="6"/>
      <c r="HMP52" s="6"/>
      <c r="HMQ52" s="6"/>
      <c r="HMR52" s="6"/>
      <c r="HMS52" s="6"/>
      <c r="HMT52" s="6"/>
      <c r="HMU52" s="6"/>
      <c r="HMV52" s="6"/>
      <c r="HMW52" s="6"/>
      <c r="HMX52" s="6"/>
      <c r="HMY52" s="6"/>
      <c r="HMZ52" s="6"/>
      <c r="HNA52" s="6"/>
      <c r="HNB52" s="6"/>
      <c r="HNC52" s="6"/>
      <c r="HND52" s="6"/>
      <c r="HNE52" s="6"/>
      <c r="HNF52" s="6"/>
      <c r="HNG52" s="6"/>
      <c r="HNH52" s="6"/>
      <c r="HNI52" s="6"/>
      <c r="HNJ52" s="6"/>
      <c r="HNK52" s="6"/>
      <c r="HNL52" s="6"/>
      <c r="HNM52" s="6"/>
      <c r="HNN52" s="6"/>
      <c r="HNO52" s="6"/>
      <c r="HNP52" s="6"/>
      <c r="HNQ52" s="6"/>
      <c r="HNR52" s="6"/>
      <c r="HNS52" s="6"/>
      <c r="HNT52" s="6"/>
      <c r="HNU52" s="6"/>
      <c r="HNV52" s="6"/>
      <c r="HNW52" s="6"/>
      <c r="HNX52" s="6"/>
      <c r="HNY52" s="6"/>
      <c r="HNZ52" s="6"/>
      <c r="HOA52" s="6"/>
      <c r="HOB52" s="6"/>
      <c r="HOC52" s="6"/>
      <c r="HOD52" s="6"/>
      <c r="HOE52" s="6"/>
      <c r="HOF52" s="6"/>
      <c r="HOG52" s="6"/>
      <c r="HOH52" s="6"/>
      <c r="HOI52" s="6"/>
      <c r="HOJ52" s="6"/>
      <c r="HOK52" s="6"/>
      <c r="HOL52" s="6"/>
      <c r="HOM52" s="6"/>
      <c r="HON52" s="6"/>
      <c r="HOO52" s="6"/>
      <c r="HOP52" s="6"/>
      <c r="HOQ52" s="6"/>
      <c r="HOR52" s="6"/>
      <c r="HOS52" s="6"/>
      <c r="HOT52" s="6"/>
      <c r="HOU52" s="6"/>
      <c r="HOV52" s="6"/>
      <c r="HOW52" s="6"/>
      <c r="HOX52" s="6"/>
      <c r="HOY52" s="6"/>
      <c r="HOZ52" s="6"/>
      <c r="HPA52" s="6"/>
      <c r="HPB52" s="6"/>
      <c r="HPC52" s="6"/>
      <c r="HPD52" s="6"/>
      <c r="HPE52" s="6"/>
      <c r="HPF52" s="6"/>
      <c r="HPG52" s="6"/>
      <c r="HPH52" s="6"/>
      <c r="HPI52" s="6"/>
      <c r="HPJ52" s="6"/>
      <c r="HPK52" s="6"/>
      <c r="HPL52" s="6"/>
      <c r="HPM52" s="6"/>
      <c r="HPN52" s="6"/>
      <c r="HPO52" s="6"/>
      <c r="HPP52" s="6"/>
      <c r="HPQ52" s="6"/>
      <c r="HPR52" s="6"/>
      <c r="HPS52" s="6"/>
      <c r="HPT52" s="6"/>
      <c r="HPU52" s="6"/>
      <c r="HPV52" s="6"/>
      <c r="HPW52" s="6"/>
      <c r="HPX52" s="6"/>
      <c r="HPY52" s="6"/>
      <c r="HPZ52" s="6"/>
      <c r="HQA52" s="6"/>
      <c r="HQB52" s="6"/>
      <c r="HQC52" s="6"/>
      <c r="HQD52" s="6"/>
      <c r="HQE52" s="6"/>
      <c r="HQF52" s="6"/>
      <c r="HQG52" s="6"/>
      <c r="HQH52" s="6"/>
      <c r="HQI52" s="6"/>
      <c r="HQJ52" s="6"/>
      <c r="HQK52" s="6"/>
      <c r="HQL52" s="6"/>
      <c r="HQM52" s="6"/>
      <c r="HQN52" s="6"/>
      <c r="HQO52" s="6"/>
      <c r="HQP52" s="6"/>
      <c r="HQQ52" s="6"/>
      <c r="HQR52" s="6"/>
      <c r="HQS52" s="6"/>
      <c r="HQT52" s="6"/>
      <c r="HQU52" s="6"/>
      <c r="HQV52" s="6"/>
      <c r="HQW52" s="6"/>
      <c r="HQX52" s="6"/>
      <c r="HQY52" s="6"/>
      <c r="HQZ52" s="6"/>
      <c r="HRA52" s="6"/>
      <c r="HRB52" s="6"/>
      <c r="HRC52" s="6"/>
      <c r="HRD52" s="6"/>
      <c r="HRE52" s="6"/>
      <c r="HRF52" s="6"/>
      <c r="HRG52" s="6"/>
      <c r="HRH52" s="6"/>
      <c r="HRI52" s="6"/>
      <c r="HRJ52" s="6"/>
      <c r="HRK52" s="6"/>
      <c r="HRL52" s="6"/>
      <c r="HRM52" s="6"/>
      <c r="HRN52" s="6"/>
      <c r="HRO52" s="6"/>
      <c r="HRP52" s="6"/>
      <c r="HRQ52" s="6"/>
      <c r="HRR52" s="6"/>
      <c r="HRS52" s="6"/>
      <c r="HRT52" s="6"/>
      <c r="HRU52" s="6"/>
      <c r="HRV52" s="6"/>
      <c r="HRW52" s="6"/>
      <c r="HRX52" s="6"/>
      <c r="HRY52" s="6"/>
      <c r="HRZ52" s="6"/>
      <c r="HSA52" s="6"/>
      <c r="HSB52" s="6"/>
      <c r="HSC52" s="6"/>
      <c r="HSD52" s="6"/>
      <c r="HSE52" s="6"/>
      <c r="HSF52" s="6"/>
      <c r="HSG52" s="6"/>
      <c r="HSH52" s="6"/>
      <c r="HSI52" s="6"/>
      <c r="HSJ52" s="6"/>
      <c r="HSK52" s="6"/>
      <c r="HSL52" s="6"/>
      <c r="HSM52" s="6"/>
      <c r="HSN52" s="6"/>
      <c r="HSO52" s="6"/>
      <c r="HSP52" s="6"/>
      <c r="HSQ52" s="6"/>
      <c r="HSR52" s="6"/>
      <c r="HSS52" s="6"/>
      <c r="HST52" s="6"/>
      <c r="HSU52" s="6"/>
      <c r="HSV52" s="6"/>
      <c r="HSW52" s="6"/>
      <c r="HSX52" s="6"/>
      <c r="HSY52" s="6"/>
      <c r="HSZ52" s="6"/>
      <c r="HTA52" s="6"/>
      <c r="HTB52" s="6"/>
      <c r="HTC52" s="6"/>
      <c r="HTD52" s="6"/>
      <c r="HTE52" s="6"/>
      <c r="HTF52" s="6"/>
      <c r="HTG52" s="6"/>
      <c r="HTH52" s="6"/>
      <c r="HTI52" s="6"/>
      <c r="HTJ52" s="6"/>
      <c r="HTK52" s="6"/>
      <c r="HTL52" s="6"/>
      <c r="HTM52" s="6"/>
      <c r="HTN52" s="6"/>
      <c r="HTO52" s="6"/>
      <c r="HTP52" s="6"/>
      <c r="HTQ52" s="6"/>
      <c r="HTR52" s="6"/>
      <c r="HTS52" s="6"/>
      <c r="HTT52" s="6"/>
      <c r="HTU52" s="6"/>
      <c r="HTV52" s="6"/>
      <c r="HTW52" s="6"/>
      <c r="HTX52" s="6"/>
      <c r="HTY52" s="6"/>
      <c r="HTZ52" s="6"/>
      <c r="HUA52" s="6"/>
      <c r="HUB52" s="6"/>
      <c r="HUC52" s="6"/>
      <c r="HUD52" s="6"/>
      <c r="HUE52" s="6"/>
      <c r="HUF52" s="6"/>
      <c r="HUG52" s="6"/>
      <c r="HUH52" s="6"/>
      <c r="HUI52" s="6"/>
      <c r="HUJ52" s="6"/>
      <c r="HUK52" s="6"/>
      <c r="HUL52" s="6"/>
      <c r="HUM52" s="6"/>
      <c r="HUN52" s="6"/>
      <c r="HUO52" s="6"/>
      <c r="HUP52" s="6"/>
      <c r="HUQ52" s="6"/>
      <c r="HUR52" s="6"/>
      <c r="HUS52" s="6"/>
      <c r="HUT52" s="6"/>
      <c r="HUU52" s="6"/>
      <c r="HUV52" s="6"/>
      <c r="HUW52" s="6"/>
      <c r="HUX52" s="6"/>
      <c r="HUY52" s="6"/>
      <c r="HUZ52" s="6"/>
      <c r="HVA52" s="6"/>
      <c r="HVB52" s="6"/>
      <c r="HVC52" s="6"/>
      <c r="HVD52" s="6"/>
      <c r="HVE52" s="6"/>
      <c r="HVF52" s="6"/>
      <c r="HVG52" s="6"/>
      <c r="HVH52" s="6"/>
      <c r="HVI52" s="6"/>
      <c r="HVJ52" s="6"/>
      <c r="HVK52" s="6"/>
      <c r="HVL52" s="6"/>
      <c r="HVM52" s="6"/>
      <c r="HVN52" s="6"/>
      <c r="HVO52" s="6"/>
      <c r="HVP52" s="6"/>
      <c r="HVQ52" s="6"/>
      <c r="HVR52" s="6"/>
      <c r="HVS52" s="6"/>
      <c r="HVT52" s="6"/>
      <c r="HVU52" s="6"/>
      <c r="HVV52" s="6"/>
      <c r="HVW52" s="6"/>
      <c r="HVX52" s="6"/>
      <c r="HVY52" s="6"/>
      <c r="HVZ52" s="6"/>
      <c r="HWA52" s="6"/>
      <c r="HWB52" s="6"/>
      <c r="HWC52" s="6"/>
      <c r="HWD52" s="6"/>
      <c r="HWE52" s="6"/>
      <c r="HWF52" s="6"/>
      <c r="HWG52" s="6"/>
      <c r="HWH52" s="6"/>
      <c r="HWI52" s="6"/>
      <c r="HWJ52" s="6"/>
      <c r="HWK52" s="6"/>
      <c r="HWL52" s="6"/>
      <c r="HWM52" s="6"/>
      <c r="HWN52" s="6"/>
      <c r="HWO52" s="6"/>
      <c r="HWP52" s="6"/>
      <c r="HWQ52" s="6"/>
      <c r="HWR52" s="6"/>
      <c r="HWS52" s="6"/>
      <c r="HWT52" s="6"/>
      <c r="HWU52" s="6"/>
      <c r="HWV52" s="6"/>
      <c r="HWW52" s="6"/>
      <c r="HWX52" s="6"/>
      <c r="HWY52" s="6"/>
      <c r="HWZ52" s="6"/>
      <c r="HXA52" s="6"/>
      <c r="HXB52" s="6"/>
      <c r="HXC52" s="6"/>
      <c r="HXD52" s="6"/>
      <c r="HXE52" s="6"/>
      <c r="HXF52" s="6"/>
      <c r="HXG52" s="6"/>
      <c r="HXH52" s="6"/>
      <c r="HXI52" s="6"/>
      <c r="HXJ52" s="6"/>
      <c r="HXK52" s="6"/>
      <c r="HXL52" s="6"/>
      <c r="HXM52" s="6"/>
      <c r="HXN52" s="6"/>
      <c r="HXO52" s="6"/>
      <c r="HXP52" s="6"/>
      <c r="HXQ52" s="6"/>
      <c r="HXR52" s="6"/>
      <c r="HXS52" s="6"/>
      <c r="HXT52" s="6"/>
      <c r="HXU52" s="6"/>
      <c r="HXV52" s="6"/>
      <c r="HXW52" s="6"/>
      <c r="HXX52" s="6"/>
      <c r="HXY52" s="6"/>
      <c r="HXZ52" s="6"/>
      <c r="HYA52" s="6"/>
      <c r="HYB52" s="6"/>
      <c r="HYC52" s="6"/>
      <c r="HYD52" s="6"/>
      <c r="HYE52" s="6"/>
      <c r="HYF52" s="6"/>
      <c r="HYG52" s="6"/>
      <c r="HYH52" s="6"/>
      <c r="HYI52" s="6"/>
      <c r="HYJ52" s="6"/>
      <c r="HYK52" s="6"/>
      <c r="HYL52" s="6"/>
      <c r="HYM52" s="6"/>
      <c r="HYN52" s="6"/>
      <c r="HYO52" s="6"/>
      <c r="HYP52" s="6"/>
      <c r="HYQ52" s="6"/>
      <c r="HYR52" s="6"/>
      <c r="HYS52" s="6"/>
      <c r="HYT52" s="6"/>
      <c r="HYU52" s="6"/>
      <c r="HYV52" s="6"/>
      <c r="HYW52" s="6"/>
      <c r="HYX52" s="6"/>
      <c r="HYY52" s="6"/>
      <c r="HYZ52" s="6"/>
      <c r="HZA52" s="6"/>
      <c r="HZB52" s="6"/>
      <c r="HZC52" s="6"/>
      <c r="HZD52" s="6"/>
      <c r="HZE52" s="6"/>
      <c r="HZF52" s="6"/>
      <c r="HZG52" s="6"/>
      <c r="HZH52" s="6"/>
      <c r="HZI52" s="6"/>
      <c r="HZJ52" s="6"/>
      <c r="HZK52" s="6"/>
      <c r="HZL52" s="6"/>
      <c r="HZM52" s="6"/>
      <c r="HZN52" s="6"/>
      <c r="HZO52" s="6"/>
      <c r="HZP52" s="6"/>
      <c r="HZQ52" s="6"/>
      <c r="HZR52" s="6"/>
      <c r="HZS52" s="6"/>
      <c r="HZT52" s="6"/>
      <c r="HZU52" s="6"/>
      <c r="HZV52" s="6"/>
      <c r="HZW52" s="6"/>
      <c r="HZX52" s="6"/>
      <c r="HZY52" s="6"/>
      <c r="HZZ52" s="6"/>
      <c r="IAA52" s="6"/>
      <c r="IAB52" s="6"/>
      <c r="IAC52" s="6"/>
      <c r="IAD52" s="6"/>
      <c r="IAE52" s="6"/>
      <c r="IAF52" s="6"/>
      <c r="IAG52" s="6"/>
      <c r="IAH52" s="6"/>
      <c r="IAI52" s="6"/>
      <c r="IAJ52" s="6"/>
      <c r="IAK52" s="6"/>
      <c r="IAL52" s="6"/>
      <c r="IAM52" s="6"/>
      <c r="IAN52" s="6"/>
      <c r="IAO52" s="6"/>
      <c r="IAP52" s="6"/>
      <c r="IAQ52" s="6"/>
      <c r="IAR52" s="6"/>
      <c r="IAS52" s="6"/>
      <c r="IAT52" s="6"/>
      <c r="IAU52" s="6"/>
      <c r="IAV52" s="6"/>
      <c r="IAW52" s="6"/>
      <c r="IAX52" s="6"/>
      <c r="IAY52" s="6"/>
      <c r="IAZ52" s="6"/>
      <c r="IBA52" s="6"/>
      <c r="IBB52" s="6"/>
      <c r="IBC52" s="6"/>
      <c r="IBD52" s="6"/>
      <c r="IBE52" s="6"/>
      <c r="IBF52" s="6"/>
      <c r="IBG52" s="6"/>
      <c r="IBH52" s="6"/>
      <c r="IBI52" s="6"/>
      <c r="IBJ52" s="6"/>
      <c r="IBK52" s="6"/>
      <c r="IBL52" s="6"/>
      <c r="IBM52" s="6"/>
      <c r="IBN52" s="6"/>
      <c r="IBO52" s="6"/>
      <c r="IBP52" s="6"/>
      <c r="IBQ52" s="6"/>
      <c r="IBR52" s="6"/>
      <c r="IBS52" s="6"/>
      <c r="IBT52" s="6"/>
      <c r="IBU52" s="6"/>
      <c r="IBV52" s="6"/>
      <c r="IBW52" s="6"/>
      <c r="IBX52" s="6"/>
      <c r="IBY52" s="6"/>
      <c r="IBZ52" s="6"/>
      <c r="ICA52" s="6"/>
      <c r="ICB52" s="6"/>
      <c r="ICC52" s="6"/>
      <c r="ICD52" s="6"/>
      <c r="ICE52" s="6"/>
      <c r="ICF52" s="6"/>
      <c r="ICG52" s="6"/>
      <c r="ICH52" s="6"/>
      <c r="ICI52" s="6"/>
      <c r="ICJ52" s="6"/>
      <c r="ICK52" s="6"/>
      <c r="ICL52" s="6"/>
      <c r="ICM52" s="6"/>
      <c r="ICN52" s="6"/>
      <c r="ICO52" s="6"/>
      <c r="ICP52" s="6"/>
      <c r="ICQ52" s="6"/>
      <c r="ICR52" s="6"/>
      <c r="ICS52" s="6"/>
      <c r="ICT52" s="6"/>
      <c r="ICU52" s="6"/>
      <c r="ICV52" s="6"/>
      <c r="ICW52" s="6"/>
      <c r="ICX52" s="6"/>
      <c r="ICY52" s="6"/>
      <c r="ICZ52" s="6"/>
      <c r="IDA52" s="6"/>
      <c r="IDB52" s="6"/>
      <c r="IDC52" s="6"/>
      <c r="IDD52" s="6"/>
      <c r="IDE52" s="6"/>
      <c r="IDF52" s="6"/>
      <c r="IDG52" s="6"/>
      <c r="IDH52" s="6"/>
      <c r="IDI52" s="6"/>
      <c r="IDJ52" s="6"/>
      <c r="IDK52" s="6"/>
      <c r="IDL52" s="6"/>
      <c r="IDM52" s="6"/>
      <c r="IDN52" s="6"/>
      <c r="IDO52" s="6"/>
      <c r="IDP52" s="6"/>
      <c r="IDQ52" s="6"/>
      <c r="IDR52" s="6"/>
      <c r="IDS52" s="6"/>
      <c r="IDT52" s="6"/>
      <c r="IDU52" s="6"/>
      <c r="IDV52" s="6"/>
      <c r="IDW52" s="6"/>
      <c r="IDX52" s="6"/>
      <c r="IDY52" s="6"/>
      <c r="IDZ52" s="6"/>
      <c r="IEA52" s="6"/>
      <c r="IEB52" s="6"/>
      <c r="IEC52" s="6"/>
      <c r="IED52" s="6"/>
      <c r="IEE52" s="6"/>
      <c r="IEF52" s="6"/>
      <c r="IEG52" s="6"/>
      <c r="IEH52" s="6"/>
      <c r="IEI52" s="6"/>
      <c r="IEJ52" s="6"/>
      <c r="IEK52" s="6"/>
      <c r="IEL52" s="6"/>
      <c r="IEM52" s="6"/>
      <c r="IEN52" s="6"/>
      <c r="IEO52" s="6"/>
      <c r="IEP52" s="6"/>
      <c r="IEQ52" s="6"/>
      <c r="IER52" s="6"/>
      <c r="IES52" s="6"/>
      <c r="IET52" s="6"/>
      <c r="IEU52" s="6"/>
      <c r="IEV52" s="6"/>
      <c r="IEW52" s="6"/>
      <c r="IEX52" s="6"/>
      <c r="IEY52" s="6"/>
      <c r="IEZ52" s="6"/>
      <c r="IFA52" s="6"/>
      <c r="IFB52" s="6"/>
      <c r="IFC52" s="6"/>
      <c r="IFD52" s="6"/>
      <c r="IFE52" s="6"/>
      <c r="IFF52" s="6"/>
      <c r="IFG52" s="6"/>
      <c r="IFH52" s="6"/>
      <c r="IFI52" s="6"/>
      <c r="IFJ52" s="6"/>
      <c r="IFK52" s="6"/>
      <c r="IFL52" s="6"/>
      <c r="IFM52" s="6"/>
      <c r="IFN52" s="6"/>
      <c r="IFO52" s="6"/>
      <c r="IFP52" s="6"/>
      <c r="IFQ52" s="6"/>
      <c r="IFR52" s="6"/>
      <c r="IFS52" s="6"/>
      <c r="IFT52" s="6"/>
      <c r="IFU52" s="6"/>
      <c r="IFV52" s="6"/>
      <c r="IFW52" s="6"/>
      <c r="IFX52" s="6"/>
      <c r="IFY52" s="6"/>
      <c r="IFZ52" s="6"/>
      <c r="IGA52" s="6"/>
      <c r="IGB52" s="6"/>
      <c r="IGC52" s="6"/>
      <c r="IGD52" s="6"/>
      <c r="IGE52" s="6"/>
      <c r="IGF52" s="6"/>
      <c r="IGG52" s="6"/>
      <c r="IGH52" s="6"/>
      <c r="IGI52" s="6"/>
      <c r="IGJ52" s="6"/>
      <c r="IGK52" s="6"/>
      <c r="IGL52" s="6"/>
      <c r="IGM52" s="6"/>
      <c r="IGN52" s="6"/>
      <c r="IGO52" s="6"/>
      <c r="IGP52" s="6"/>
      <c r="IGQ52" s="6"/>
      <c r="IGR52" s="6"/>
      <c r="IGS52" s="6"/>
      <c r="IGT52" s="6"/>
      <c r="IGU52" s="6"/>
      <c r="IGV52" s="6"/>
      <c r="IGW52" s="6"/>
      <c r="IGX52" s="6"/>
      <c r="IGY52" s="6"/>
      <c r="IGZ52" s="6"/>
      <c r="IHA52" s="6"/>
      <c r="IHB52" s="6"/>
      <c r="IHC52" s="6"/>
      <c r="IHD52" s="6"/>
      <c r="IHE52" s="6"/>
      <c r="IHF52" s="6"/>
      <c r="IHG52" s="6"/>
      <c r="IHH52" s="6"/>
      <c r="IHI52" s="6"/>
      <c r="IHJ52" s="6"/>
      <c r="IHK52" s="6"/>
      <c r="IHL52" s="6"/>
      <c r="IHM52" s="6"/>
      <c r="IHN52" s="6"/>
      <c r="IHO52" s="6"/>
      <c r="IHP52" s="6"/>
      <c r="IHQ52" s="6"/>
      <c r="IHR52" s="6"/>
      <c r="IHS52" s="6"/>
      <c r="IHT52" s="6"/>
      <c r="IHU52" s="6"/>
      <c r="IHV52" s="6"/>
      <c r="IHW52" s="6"/>
      <c r="IHX52" s="6"/>
      <c r="IHY52" s="6"/>
      <c r="IHZ52" s="6"/>
      <c r="IIA52" s="6"/>
      <c r="IIB52" s="6"/>
      <c r="IIC52" s="6"/>
      <c r="IID52" s="6"/>
      <c r="IIE52" s="6"/>
      <c r="IIF52" s="6"/>
      <c r="IIG52" s="6"/>
      <c r="IIH52" s="6"/>
      <c r="III52" s="6"/>
      <c r="IIJ52" s="6"/>
      <c r="IIK52" s="6"/>
      <c r="IIL52" s="6"/>
      <c r="IIM52" s="6"/>
      <c r="IIN52" s="6"/>
      <c r="IIO52" s="6"/>
      <c r="IIP52" s="6"/>
      <c r="IIQ52" s="6"/>
      <c r="IIR52" s="6"/>
      <c r="IIS52" s="6"/>
      <c r="IIT52" s="6"/>
      <c r="IIU52" s="6"/>
      <c r="IIV52" s="6"/>
      <c r="IIW52" s="6"/>
      <c r="IIX52" s="6"/>
      <c r="IIY52" s="6"/>
      <c r="IIZ52" s="6"/>
      <c r="IJA52" s="6"/>
      <c r="IJB52" s="6"/>
      <c r="IJC52" s="6"/>
      <c r="IJD52" s="6"/>
      <c r="IJE52" s="6"/>
      <c r="IJF52" s="6"/>
      <c r="IJG52" s="6"/>
      <c r="IJH52" s="6"/>
      <c r="IJI52" s="6"/>
      <c r="IJJ52" s="6"/>
      <c r="IJK52" s="6"/>
      <c r="IJL52" s="6"/>
      <c r="IJM52" s="6"/>
      <c r="IJN52" s="6"/>
      <c r="IJO52" s="6"/>
      <c r="IJP52" s="6"/>
      <c r="IJQ52" s="6"/>
      <c r="IJR52" s="6"/>
      <c r="IJS52" s="6"/>
      <c r="IJT52" s="6"/>
      <c r="IJU52" s="6"/>
      <c r="IJV52" s="6"/>
      <c r="IJW52" s="6"/>
      <c r="IJX52" s="6"/>
      <c r="IJY52" s="6"/>
      <c r="IJZ52" s="6"/>
      <c r="IKA52" s="6"/>
      <c r="IKB52" s="6"/>
      <c r="IKC52" s="6"/>
      <c r="IKD52" s="6"/>
      <c r="IKE52" s="6"/>
      <c r="IKF52" s="6"/>
      <c r="IKG52" s="6"/>
      <c r="IKH52" s="6"/>
      <c r="IKI52" s="6"/>
      <c r="IKJ52" s="6"/>
      <c r="IKK52" s="6"/>
      <c r="IKL52" s="6"/>
      <c r="IKM52" s="6"/>
      <c r="IKN52" s="6"/>
      <c r="IKO52" s="6"/>
      <c r="IKP52" s="6"/>
      <c r="IKQ52" s="6"/>
      <c r="IKR52" s="6"/>
      <c r="IKS52" s="6"/>
      <c r="IKT52" s="6"/>
      <c r="IKU52" s="6"/>
      <c r="IKV52" s="6"/>
      <c r="IKW52" s="6"/>
      <c r="IKX52" s="6"/>
      <c r="IKY52" s="6"/>
      <c r="IKZ52" s="6"/>
      <c r="ILA52" s="6"/>
      <c r="ILB52" s="6"/>
      <c r="ILC52" s="6"/>
      <c r="ILD52" s="6"/>
      <c r="ILE52" s="6"/>
      <c r="ILF52" s="6"/>
      <c r="ILG52" s="6"/>
      <c r="ILH52" s="6"/>
      <c r="ILI52" s="6"/>
      <c r="ILJ52" s="6"/>
      <c r="ILK52" s="6"/>
      <c r="ILL52" s="6"/>
      <c r="ILM52" s="6"/>
      <c r="ILN52" s="6"/>
      <c r="ILO52" s="6"/>
      <c r="ILP52" s="6"/>
      <c r="ILQ52" s="6"/>
      <c r="ILR52" s="6"/>
      <c r="ILS52" s="6"/>
      <c r="ILT52" s="6"/>
      <c r="ILU52" s="6"/>
      <c r="ILV52" s="6"/>
      <c r="ILW52" s="6"/>
      <c r="ILX52" s="6"/>
      <c r="ILY52" s="6"/>
      <c r="ILZ52" s="6"/>
      <c r="IMA52" s="6"/>
      <c r="IMB52" s="6"/>
      <c r="IMC52" s="6"/>
      <c r="IMD52" s="6"/>
      <c r="IME52" s="6"/>
      <c r="IMF52" s="6"/>
      <c r="IMG52" s="6"/>
      <c r="IMH52" s="6"/>
      <c r="IMI52" s="6"/>
      <c r="IMJ52" s="6"/>
      <c r="IMK52" s="6"/>
      <c r="IML52" s="6"/>
      <c r="IMM52" s="6"/>
      <c r="IMN52" s="6"/>
      <c r="IMO52" s="6"/>
      <c r="IMP52" s="6"/>
      <c r="IMQ52" s="6"/>
      <c r="IMR52" s="6"/>
      <c r="IMS52" s="6"/>
      <c r="IMT52" s="6"/>
      <c r="IMU52" s="6"/>
      <c r="IMV52" s="6"/>
      <c r="IMW52" s="6"/>
      <c r="IMX52" s="6"/>
      <c r="IMY52" s="6"/>
      <c r="IMZ52" s="6"/>
      <c r="INA52" s="6"/>
      <c r="INB52" s="6"/>
      <c r="INC52" s="6"/>
      <c r="IND52" s="6"/>
      <c r="INE52" s="6"/>
      <c r="INF52" s="6"/>
      <c r="ING52" s="6"/>
      <c r="INH52" s="6"/>
      <c r="INI52" s="6"/>
      <c r="INJ52" s="6"/>
      <c r="INK52" s="6"/>
      <c r="INL52" s="6"/>
      <c r="INM52" s="6"/>
      <c r="INN52" s="6"/>
      <c r="INO52" s="6"/>
      <c r="INP52" s="6"/>
      <c r="INQ52" s="6"/>
      <c r="INR52" s="6"/>
      <c r="INS52" s="6"/>
      <c r="INT52" s="6"/>
      <c r="INU52" s="6"/>
      <c r="INV52" s="6"/>
      <c r="INW52" s="6"/>
      <c r="INX52" s="6"/>
      <c r="INY52" s="6"/>
      <c r="INZ52" s="6"/>
      <c r="IOA52" s="6"/>
      <c r="IOB52" s="6"/>
      <c r="IOC52" s="6"/>
      <c r="IOD52" s="6"/>
      <c r="IOE52" s="6"/>
      <c r="IOF52" s="6"/>
      <c r="IOG52" s="6"/>
      <c r="IOH52" s="6"/>
      <c r="IOI52" s="6"/>
      <c r="IOJ52" s="6"/>
      <c r="IOK52" s="6"/>
      <c r="IOL52" s="6"/>
      <c r="IOM52" s="6"/>
      <c r="ION52" s="6"/>
      <c r="IOO52" s="6"/>
      <c r="IOP52" s="6"/>
      <c r="IOQ52" s="6"/>
      <c r="IOR52" s="6"/>
      <c r="IOS52" s="6"/>
      <c r="IOT52" s="6"/>
      <c r="IOU52" s="6"/>
      <c r="IOV52" s="6"/>
      <c r="IOW52" s="6"/>
      <c r="IOX52" s="6"/>
      <c r="IOY52" s="6"/>
      <c r="IOZ52" s="6"/>
      <c r="IPA52" s="6"/>
      <c r="IPB52" s="6"/>
      <c r="IPC52" s="6"/>
      <c r="IPD52" s="6"/>
      <c r="IPE52" s="6"/>
      <c r="IPF52" s="6"/>
      <c r="IPG52" s="6"/>
      <c r="IPH52" s="6"/>
      <c r="IPI52" s="6"/>
      <c r="IPJ52" s="6"/>
      <c r="IPK52" s="6"/>
      <c r="IPL52" s="6"/>
      <c r="IPM52" s="6"/>
      <c r="IPN52" s="6"/>
      <c r="IPO52" s="6"/>
      <c r="IPP52" s="6"/>
      <c r="IPQ52" s="6"/>
      <c r="IPR52" s="6"/>
      <c r="IPS52" s="6"/>
      <c r="IPT52" s="6"/>
      <c r="IPU52" s="6"/>
      <c r="IPV52" s="6"/>
      <c r="IPW52" s="6"/>
      <c r="IPX52" s="6"/>
      <c r="IPY52" s="6"/>
      <c r="IPZ52" s="6"/>
      <c r="IQA52" s="6"/>
      <c r="IQB52" s="6"/>
      <c r="IQC52" s="6"/>
      <c r="IQD52" s="6"/>
      <c r="IQE52" s="6"/>
      <c r="IQF52" s="6"/>
      <c r="IQG52" s="6"/>
      <c r="IQH52" s="6"/>
      <c r="IQI52" s="6"/>
      <c r="IQJ52" s="6"/>
      <c r="IQK52" s="6"/>
      <c r="IQL52" s="6"/>
      <c r="IQM52" s="6"/>
      <c r="IQN52" s="6"/>
      <c r="IQO52" s="6"/>
      <c r="IQP52" s="6"/>
      <c r="IQQ52" s="6"/>
      <c r="IQR52" s="6"/>
      <c r="IQS52" s="6"/>
      <c r="IQT52" s="6"/>
      <c r="IQU52" s="6"/>
      <c r="IQV52" s="6"/>
      <c r="IQW52" s="6"/>
      <c r="IQX52" s="6"/>
      <c r="IQY52" s="6"/>
      <c r="IQZ52" s="6"/>
      <c r="IRA52" s="6"/>
      <c r="IRB52" s="6"/>
      <c r="IRC52" s="6"/>
      <c r="IRD52" s="6"/>
      <c r="IRE52" s="6"/>
      <c r="IRF52" s="6"/>
      <c r="IRG52" s="6"/>
      <c r="IRH52" s="6"/>
      <c r="IRI52" s="6"/>
      <c r="IRJ52" s="6"/>
      <c r="IRK52" s="6"/>
      <c r="IRL52" s="6"/>
      <c r="IRM52" s="6"/>
      <c r="IRN52" s="6"/>
      <c r="IRO52" s="6"/>
      <c r="IRP52" s="6"/>
      <c r="IRQ52" s="6"/>
      <c r="IRR52" s="6"/>
      <c r="IRS52" s="6"/>
      <c r="IRT52" s="6"/>
      <c r="IRU52" s="6"/>
      <c r="IRV52" s="6"/>
      <c r="IRW52" s="6"/>
      <c r="IRX52" s="6"/>
      <c r="IRY52" s="6"/>
      <c r="IRZ52" s="6"/>
      <c r="ISA52" s="6"/>
      <c r="ISB52" s="6"/>
      <c r="ISC52" s="6"/>
      <c r="ISD52" s="6"/>
      <c r="ISE52" s="6"/>
      <c r="ISF52" s="6"/>
      <c r="ISG52" s="6"/>
      <c r="ISH52" s="6"/>
      <c r="ISI52" s="6"/>
      <c r="ISJ52" s="6"/>
      <c r="ISK52" s="6"/>
      <c r="ISL52" s="6"/>
      <c r="ISM52" s="6"/>
      <c r="ISN52" s="6"/>
      <c r="ISO52" s="6"/>
      <c r="ISP52" s="6"/>
      <c r="ISQ52" s="6"/>
      <c r="ISR52" s="6"/>
      <c r="ISS52" s="6"/>
      <c r="IST52" s="6"/>
      <c r="ISU52" s="6"/>
      <c r="ISV52" s="6"/>
      <c r="ISW52" s="6"/>
      <c r="ISX52" s="6"/>
      <c r="ISY52" s="6"/>
      <c r="ISZ52" s="6"/>
      <c r="ITA52" s="6"/>
      <c r="ITB52" s="6"/>
      <c r="ITC52" s="6"/>
      <c r="ITD52" s="6"/>
      <c r="ITE52" s="6"/>
      <c r="ITF52" s="6"/>
      <c r="ITG52" s="6"/>
      <c r="ITH52" s="6"/>
      <c r="ITI52" s="6"/>
      <c r="ITJ52" s="6"/>
      <c r="ITK52" s="6"/>
      <c r="ITL52" s="6"/>
      <c r="ITM52" s="6"/>
      <c r="ITN52" s="6"/>
      <c r="ITO52" s="6"/>
      <c r="ITP52" s="6"/>
      <c r="ITQ52" s="6"/>
      <c r="ITR52" s="6"/>
      <c r="ITS52" s="6"/>
      <c r="ITT52" s="6"/>
      <c r="ITU52" s="6"/>
      <c r="ITV52" s="6"/>
      <c r="ITW52" s="6"/>
      <c r="ITX52" s="6"/>
      <c r="ITY52" s="6"/>
      <c r="ITZ52" s="6"/>
      <c r="IUA52" s="6"/>
      <c r="IUB52" s="6"/>
      <c r="IUC52" s="6"/>
      <c r="IUD52" s="6"/>
      <c r="IUE52" s="6"/>
      <c r="IUF52" s="6"/>
      <c r="IUG52" s="6"/>
      <c r="IUH52" s="6"/>
      <c r="IUI52" s="6"/>
      <c r="IUJ52" s="6"/>
      <c r="IUK52" s="6"/>
      <c r="IUL52" s="6"/>
      <c r="IUM52" s="6"/>
      <c r="IUN52" s="6"/>
      <c r="IUO52" s="6"/>
      <c r="IUP52" s="6"/>
      <c r="IUQ52" s="6"/>
      <c r="IUR52" s="6"/>
      <c r="IUS52" s="6"/>
      <c r="IUT52" s="6"/>
      <c r="IUU52" s="6"/>
      <c r="IUV52" s="6"/>
      <c r="IUW52" s="6"/>
      <c r="IUX52" s="6"/>
      <c r="IUY52" s="6"/>
      <c r="IUZ52" s="6"/>
      <c r="IVA52" s="6"/>
      <c r="IVB52" s="6"/>
      <c r="IVC52" s="6"/>
      <c r="IVD52" s="6"/>
      <c r="IVE52" s="6"/>
      <c r="IVF52" s="6"/>
      <c r="IVG52" s="6"/>
      <c r="IVH52" s="6"/>
      <c r="IVI52" s="6"/>
      <c r="IVJ52" s="6"/>
      <c r="IVK52" s="6"/>
      <c r="IVL52" s="6"/>
      <c r="IVM52" s="6"/>
      <c r="IVN52" s="6"/>
      <c r="IVO52" s="6"/>
      <c r="IVP52" s="6"/>
      <c r="IVQ52" s="6"/>
      <c r="IVR52" s="6"/>
      <c r="IVS52" s="6"/>
      <c r="IVT52" s="6"/>
      <c r="IVU52" s="6"/>
      <c r="IVV52" s="6"/>
      <c r="IVW52" s="6"/>
      <c r="IVX52" s="6"/>
      <c r="IVY52" s="6"/>
      <c r="IVZ52" s="6"/>
      <c r="IWA52" s="6"/>
      <c r="IWB52" s="6"/>
      <c r="IWC52" s="6"/>
      <c r="IWD52" s="6"/>
      <c r="IWE52" s="6"/>
      <c r="IWF52" s="6"/>
      <c r="IWG52" s="6"/>
      <c r="IWH52" s="6"/>
      <c r="IWI52" s="6"/>
      <c r="IWJ52" s="6"/>
      <c r="IWK52" s="6"/>
      <c r="IWL52" s="6"/>
      <c r="IWM52" s="6"/>
      <c r="IWN52" s="6"/>
      <c r="IWO52" s="6"/>
      <c r="IWP52" s="6"/>
      <c r="IWQ52" s="6"/>
      <c r="IWR52" s="6"/>
      <c r="IWS52" s="6"/>
      <c r="IWT52" s="6"/>
      <c r="IWU52" s="6"/>
      <c r="IWV52" s="6"/>
      <c r="IWW52" s="6"/>
      <c r="IWX52" s="6"/>
      <c r="IWY52" s="6"/>
      <c r="IWZ52" s="6"/>
      <c r="IXA52" s="6"/>
      <c r="IXB52" s="6"/>
      <c r="IXC52" s="6"/>
      <c r="IXD52" s="6"/>
      <c r="IXE52" s="6"/>
      <c r="IXF52" s="6"/>
      <c r="IXG52" s="6"/>
      <c r="IXH52" s="6"/>
      <c r="IXI52" s="6"/>
      <c r="IXJ52" s="6"/>
      <c r="IXK52" s="6"/>
      <c r="IXL52" s="6"/>
      <c r="IXM52" s="6"/>
      <c r="IXN52" s="6"/>
      <c r="IXO52" s="6"/>
      <c r="IXP52" s="6"/>
      <c r="IXQ52" s="6"/>
      <c r="IXR52" s="6"/>
      <c r="IXS52" s="6"/>
      <c r="IXT52" s="6"/>
      <c r="IXU52" s="6"/>
      <c r="IXV52" s="6"/>
      <c r="IXW52" s="6"/>
      <c r="IXX52" s="6"/>
      <c r="IXY52" s="6"/>
      <c r="IXZ52" s="6"/>
      <c r="IYA52" s="6"/>
      <c r="IYB52" s="6"/>
      <c r="IYC52" s="6"/>
      <c r="IYD52" s="6"/>
      <c r="IYE52" s="6"/>
      <c r="IYF52" s="6"/>
      <c r="IYG52" s="6"/>
      <c r="IYH52" s="6"/>
      <c r="IYI52" s="6"/>
      <c r="IYJ52" s="6"/>
      <c r="IYK52" s="6"/>
      <c r="IYL52" s="6"/>
      <c r="IYM52" s="6"/>
      <c r="IYN52" s="6"/>
      <c r="IYO52" s="6"/>
      <c r="IYP52" s="6"/>
      <c r="IYQ52" s="6"/>
      <c r="IYR52" s="6"/>
      <c r="IYS52" s="6"/>
      <c r="IYT52" s="6"/>
      <c r="IYU52" s="6"/>
      <c r="IYV52" s="6"/>
      <c r="IYW52" s="6"/>
      <c r="IYX52" s="6"/>
      <c r="IYY52" s="6"/>
      <c r="IYZ52" s="6"/>
      <c r="IZA52" s="6"/>
      <c r="IZB52" s="6"/>
      <c r="IZC52" s="6"/>
      <c r="IZD52" s="6"/>
      <c r="IZE52" s="6"/>
      <c r="IZF52" s="6"/>
      <c r="IZG52" s="6"/>
      <c r="IZH52" s="6"/>
      <c r="IZI52" s="6"/>
      <c r="IZJ52" s="6"/>
      <c r="IZK52" s="6"/>
      <c r="IZL52" s="6"/>
      <c r="IZM52" s="6"/>
      <c r="IZN52" s="6"/>
      <c r="IZO52" s="6"/>
      <c r="IZP52" s="6"/>
      <c r="IZQ52" s="6"/>
      <c r="IZR52" s="6"/>
      <c r="IZS52" s="6"/>
      <c r="IZT52" s="6"/>
      <c r="IZU52" s="6"/>
      <c r="IZV52" s="6"/>
      <c r="IZW52" s="6"/>
      <c r="IZX52" s="6"/>
      <c r="IZY52" s="6"/>
      <c r="IZZ52" s="6"/>
      <c r="JAA52" s="6"/>
      <c r="JAB52" s="6"/>
      <c r="JAC52" s="6"/>
      <c r="JAD52" s="6"/>
      <c r="JAE52" s="6"/>
      <c r="JAF52" s="6"/>
      <c r="JAG52" s="6"/>
      <c r="JAH52" s="6"/>
      <c r="JAI52" s="6"/>
      <c r="JAJ52" s="6"/>
      <c r="JAK52" s="6"/>
      <c r="JAL52" s="6"/>
      <c r="JAM52" s="6"/>
      <c r="JAN52" s="6"/>
      <c r="JAO52" s="6"/>
      <c r="JAP52" s="6"/>
      <c r="JAQ52" s="6"/>
      <c r="JAR52" s="6"/>
      <c r="JAS52" s="6"/>
      <c r="JAT52" s="6"/>
      <c r="JAU52" s="6"/>
      <c r="JAV52" s="6"/>
      <c r="JAW52" s="6"/>
      <c r="JAX52" s="6"/>
      <c r="JAY52" s="6"/>
      <c r="JAZ52" s="6"/>
      <c r="JBA52" s="6"/>
      <c r="JBB52" s="6"/>
      <c r="JBC52" s="6"/>
      <c r="JBD52" s="6"/>
      <c r="JBE52" s="6"/>
      <c r="JBF52" s="6"/>
      <c r="JBG52" s="6"/>
      <c r="JBH52" s="6"/>
      <c r="JBI52" s="6"/>
      <c r="JBJ52" s="6"/>
      <c r="JBK52" s="6"/>
      <c r="JBL52" s="6"/>
      <c r="JBM52" s="6"/>
      <c r="JBN52" s="6"/>
      <c r="JBO52" s="6"/>
      <c r="JBP52" s="6"/>
      <c r="JBQ52" s="6"/>
      <c r="JBR52" s="6"/>
      <c r="JBS52" s="6"/>
      <c r="JBT52" s="6"/>
      <c r="JBU52" s="6"/>
      <c r="JBV52" s="6"/>
      <c r="JBW52" s="6"/>
      <c r="JBX52" s="6"/>
      <c r="JBY52" s="6"/>
      <c r="JBZ52" s="6"/>
      <c r="JCA52" s="6"/>
      <c r="JCB52" s="6"/>
      <c r="JCC52" s="6"/>
      <c r="JCD52" s="6"/>
      <c r="JCE52" s="6"/>
      <c r="JCF52" s="6"/>
      <c r="JCG52" s="6"/>
      <c r="JCH52" s="6"/>
      <c r="JCI52" s="6"/>
      <c r="JCJ52" s="6"/>
      <c r="JCK52" s="6"/>
      <c r="JCL52" s="6"/>
      <c r="JCM52" s="6"/>
      <c r="JCN52" s="6"/>
      <c r="JCO52" s="6"/>
      <c r="JCP52" s="6"/>
      <c r="JCQ52" s="6"/>
      <c r="JCR52" s="6"/>
      <c r="JCS52" s="6"/>
      <c r="JCT52" s="6"/>
      <c r="JCU52" s="6"/>
      <c r="JCV52" s="6"/>
      <c r="JCW52" s="6"/>
      <c r="JCX52" s="6"/>
      <c r="JCY52" s="6"/>
      <c r="JCZ52" s="6"/>
      <c r="JDA52" s="6"/>
      <c r="JDB52" s="6"/>
      <c r="JDC52" s="6"/>
      <c r="JDD52" s="6"/>
      <c r="JDE52" s="6"/>
      <c r="JDF52" s="6"/>
      <c r="JDG52" s="6"/>
      <c r="JDH52" s="6"/>
      <c r="JDI52" s="6"/>
      <c r="JDJ52" s="6"/>
      <c r="JDK52" s="6"/>
      <c r="JDL52" s="6"/>
      <c r="JDM52" s="6"/>
      <c r="JDN52" s="6"/>
      <c r="JDO52" s="6"/>
      <c r="JDP52" s="6"/>
      <c r="JDQ52" s="6"/>
      <c r="JDR52" s="6"/>
      <c r="JDS52" s="6"/>
      <c r="JDT52" s="6"/>
      <c r="JDU52" s="6"/>
      <c r="JDV52" s="6"/>
      <c r="JDW52" s="6"/>
      <c r="JDX52" s="6"/>
      <c r="JDY52" s="6"/>
      <c r="JDZ52" s="6"/>
      <c r="JEA52" s="6"/>
      <c r="JEB52" s="6"/>
      <c r="JEC52" s="6"/>
      <c r="JED52" s="6"/>
      <c r="JEE52" s="6"/>
      <c r="JEF52" s="6"/>
      <c r="JEG52" s="6"/>
      <c r="JEH52" s="6"/>
      <c r="JEI52" s="6"/>
      <c r="JEJ52" s="6"/>
      <c r="JEK52" s="6"/>
      <c r="JEL52" s="6"/>
      <c r="JEM52" s="6"/>
      <c r="JEN52" s="6"/>
      <c r="JEO52" s="6"/>
      <c r="JEP52" s="6"/>
      <c r="JEQ52" s="6"/>
      <c r="JER52" s="6"/>
      <c r="JES52" s="6"/>
      <c r="JET52" s="6"/>
      <c r="JEU52" s="6"/>
      <c r="JEV52" s="6"/>
      <c r="JEW52" s="6"/>
      <c r="JEX52" s="6"/>
      <c r="JEY52" s="6"/>
      <c r="JEZ52" s="6"/>
      <c r="JFA52" s="6"/>
      <c r="JFB52" s="6"/>
      <c r="JFC52" s="6"/>
      <c r="JFD52" s="6"/>
      <c r="JFE52" s="6"/>
      <c r="JFF52" s="6"/>
      <c r="JFG52" s="6"/>
      <c r="JFH52" s="6"/>
      <c r="JFI52" s="6"/>
      <c r="JFJ52" s="6"/>
      <c r="JFK52" s="6"/>
      <c r="JFL52" s="6"/>
      <c r="JFM52" s="6"/>
      <c r="JFN52" s="6"/>
      <c r="JFO52" s="6"/>
      <c r="JFP52" s="6"/>
      <c r="JFQ52" s="6"/>
      <c r="JFR52" s="6"/>
      <c r="JFS52" s="6"/>
      <c r="JFT52" s="6"/>
      <c r="JFU52" s="6"/>
      <c r="JFV52" s="6"/>
      <c r="JFW52" s="6"/>
      <c r="JFX52" s="6"/>
      <c r="JFY52" s="6"/>
      <c r="JFZ52" s="6"/>
      <c r="JGA52" s="6"/>
      <c r="JGB52" s="6"/>
      <c r="JGC52" s="6"/>
      <c r="JGD52" s="6"/>
      <c r="JGE52" s="6"/>
      <c r="JGF52" s="6"/>
      <c r="JGG52" s="6"/>
      <c r="JGH52" s="6"/>
      <c r="JGI52" s="6"/>
      <c r="JGJ52" s="6"/>
      <c r="JGK52" s="6"/>
      <c r="JGL52" s="6"/>
      <c r="JGM52" s="6"/>
      <c r="JGN52" s="6"/>
      <c r="JGO52" s="6"/>
      <c r="JGP52" s="6"/>
      <c r="JGQ52" s="6"/>
      <c r="JGR52" s="6"/>
      <c r="JGS52" s="6"/>
      <c r="JGT52" s="6"/>
      <c r="JGU52" s="6"/>
      <c r="JGV52" s="6"/>
      <c r="JGW52" s="6"/>
      <c r="JGX52" s="6"/>
      <c r="JGY52" s="6"/>
      <c r="JGZ52" s="6"/>
      <c r="JHA52" s="6"/>
      <c r="JHB52" s="6"/>
      <c r="JHC52" s="6"/>
      <c r="JHD52" s="6"/>
      <c r="JHE52" s="6"/>
      <c r="JHF52" s="6"/>
      <c r="JHG52" s="6"/>
      <c r="JHH52" s="6"/>
      <c r="JHI52" s="6"/>
      <c r="JHJ52" s="6"/>
      <c r="JHK52" s="6"/>
      <c r="JHL52" s="6"/>
      <c r="JHM52" s="6"/>
      <c r="JHN52" s="6"/>
      <c r="JHO52" s="6"/>
      <c r="JHP52" s="6"/>
      <c r="JHQ52" s="6"/>
      <c r="JHR52" s="6"/>
      <c r="JHS52" s="6"/>
      <c r="JHT52" s="6"/>
      <c r="JHU52" s="6"/>
      <c r="JHV52" s="6"/>
      <c r="JHW52" s="6"/>
      <c r="JHX52" s="6"/>
      <c r="JHY52" s="6"/>
      <c r="JHZ52" s="6"/>
      <c r="JIA52" s="6"/>
      <c r="JIB52" s="6"/>
      <c r="JIC52" s="6"/>
      <c r="JID52" s="6"/>
      <c r="JIE52" s="6"/>
      <c r="JIF52" s="6"/>
      <c r="JIG52" s="6"/>
      <c r="JIH52" s="6"/>
      <c r="JII52" s="6"/>
      <c r="JIJ52" s="6"/>
      <c r="JIK52" s="6"/>
      <c r="JIL52" s="6"/>
      <c r="JIM52" s="6"/>
      <c r="JIN52" s="6"/>
      <c r="JIO52" s="6"/>
      <c r="JIP52" s="6"/>
      <c r="JIQ52" s="6"/>
      <c r="JIR52" s="6"/>
      <c r="JIS52" s="6"/>
      <c r="JIT52" s="6"/>
      <c r="JIU52" s="6"/>
      <c r="JIV52" s="6"/>
      <c r="JIW52" s="6"/>
      <c r="JIX52" s="6"/>
      <c r="JIY52" s="6"/>
      <c r="JIZ52" s="6"/>
      <c r="JJA52" s="6"/>
      <c r="JJB52" s="6"/>
      <c r="JJC52" s="6"/>
      <c r="JJD52" s="6"/>
      <c r="JJE52" s="6"/>
      <c r="JJF52" s="6"/>
      <c r="JJG52" s="6"/>
      <c r="JJH52" s="6"/>
      <c r="JJI52" s="6"/>
      <c r="JJJ52" s="6"/>
      <c r="JJK52" s="6"/>
      <c r="JJL52" s="6"/>
      <c r="JJM52" s="6"/>
      <c r="JJN52" s="6"/>
      <c r="JJO52" s="6"/>
      <c r="JJP52" s="6"/>
      <c r="JJQ52" s="6"/>
      <c r="JJR52" s="6"/>
      <c r="JJS52" s="6"/>
      <c r="JJT52" s="6"/>
      <c r="JJU52" s="6"/>
      <c r="JJV52" s="6"/>
      <c r="JJW52" s="6"/>
      <c r="JJX52" s="6"/>
      <c r="JJY52" s="6"/>
      <c r="JJZ52" s="6"/>
      <c r="JKA52" s="6"/>
      <c r="JKB52" s="6"/>
      <c r="JKC52" s="6"/>
      <c r="JKD52" s="6"/>
      <c r="JKE52" s="6"/>
      <c r="JKF52" s="6"/>
      <c r="JKG52" s="6"/>
      <c r="JKH52" s="6"/>
      <c r="JKI52" s="6"/>
      <c r="JKJ52" s="6"/>
      <c r="JKK52" s="6"/>
      <c r="JKL52" s="6"/>
      <c r="JKM52" s="6"/>
      <c r="JKN52" s="6"/>
      <c r="JKO52" s="6"/>
      <c r="JKP52" s="6"/>
      <c r="JKQ52" s="6"/>
      <c r="JKR52" s="6"/>
      <c r="JKS52" s="6"/>
      <c r="JKT52" s="6"/>
      <c r="JKU52" s="6"/>
      <c r="JKV52" s="6"/>
      <c r="JKW52" s="6"/>
      <c r="JKX52" s="6"/>
      <c r="JKY52" s="6"/>
      <c r="JKZ52" s="6"/>
      <c r="JLA52" s="6"/>
      <c r="JLB52" s="6"/>
      <c r="JLC52" s="6"/>
      <c r="JLD52" s="6"/>
      <c r="JLE52" s="6"/>
      <c r="JLF52" s="6"/>
      <c r="JLG52" s="6"/>
      <c r="JLH52" s="6"/>
      <c r="JLI52" s="6"/>
      <c r="JLJ52" s="6"/>
      <c r="JLK52" s="6"/>
      <c r="JLL52" s="6"/>
      <c r="JLM52" s="6"/>
      <c r="JLN52" s="6"/>
      <c r="JLO52" s="6"/>
      <c r="JLP52" s="6"/>
      <c r="JLQ52" s="6"/>
      <c r="JLR52" s="6"/>
      <c r="JLS52" s="6"/>
      <c r="JLT52" s="6"/>
      <c r="JLU52" s="6"/>
      <c r="JLV52" s="6"/>
      <c r="JLW52" s="6"/>
      <c r="JLX52" s="6"/>
      <c r="JLY52" s="6"/>
      <c r="JLZ52" s="6"/>
      <c r="JMA52" s="6"/>
      <c r="JMB52" s="6"/>
      <c r="JMC52" s="6"/>
      <c r="JMD52" s="6"/>
      <c r="JME52" s="6"/>
      <c r="JMF52" s="6"/>
      <c r="JMG52" s="6"/>
      <c r="JMH52" s="6"/>
      <c r="JMI52" s="6"/>
      <c r="JMJ52" s="6"/>
      <c r="JMK52" s="6"/>
      <c r="JML52" s="6"/>
      <c r="JMM52" s="6"/>
      <c r="JMN52" s="6"/>
      <c r="JMO52" s="6"/>
      <c r="JMP52" s="6"/>
      <c r="JMQ52" s="6"/>
      <c r="JMR52" s="6"/>
      <c r="JMS52" s="6"/>
      <c r="JMT52" s="6"/>
      <c r="JMU52" s="6"/>
      <c r="JMV52" s="6"/>
      <c r="JMW52" s="6"/>
      <c r="JMX52" s="6"/>
      <c r="JMY52" s="6"/>
      <c r="JMZ52" s="6"/>
      <c r="JNA52" s="6"/>
      <c r="JNB52" s="6"/>
      <c r="JNC52" s="6"/>
      <c r="JND52" s="6"/>
      <c r="JNE52" s="6"/>
      <c r="JNF52" s="6"/>
      <c r="JNG52" s="6"/>
      <c r="JNH52" s="6"/>
      <c r="JNI52" s="6"/>
      <c r="JNJ52" s="6"/>
      <c r="JNK52" s="6"/>
      <c r="JNL52" s="6"/>
      <c r="JNM52" s="6"/>
      <c r="JNN52" s="6"/>
      <c r="JNO52" s="6"/>
      <c r="JNP52" s="6"/>
      <c r="JNQ52" s="6"/>
      <c r="JNR52" s="6"/>
      <c r="JNS52" s="6"/>
      <c r="JNT52" s="6"/>
      <c r="JNU52" s="6"/>
      <c r="JNV52" s="6"/>
      <c r="JNW52" s="6"/>
      <c r="JNX52" s="6"/>
      <c r="JNY52" s="6"/>
      <c r="JNZ52" s="6"/>
      <c r="JOA52" s="6"/>
      <c r="JOB52" s="6"/>
      <c r="JOC52" s="6"/>
      <c r="JOD52" s="6"/>
      <c r="JOE52" s="6"/>
      <c r="JOF52" s="6"/>
      <c r="JOG52" s="6"/>
      <c r="JOH52" s="6"/>
      <c r="JOI52" s="6"/>
      <c r="JOJ52" s="6"/>
      <c r="JOK52" s="6"/>
      <c r="JOL52" s="6"/>
      <c r="JOM52" s="6"/>
      <c r="JON52" s="6"/>
      <c r="JOO52" s="6"/>
      <c r="JOP52" s="6"/>
      <c r="JOQ52" s="6"/>
      <c r="JOR52" s="6"/>
      <c r="JOS52" s="6"/>
      <c r="JOT52" s="6"/>
      <c r="JOU52" s="6"/>
      <c r="JOV52" s="6"/>
      <c r="JOW52" s="6"/>
      <c r="JOX52" s="6"/>
      <c r="JOY52" s="6"/>
      <c r="JOZ52" s="6"/>
      <c r="JPA52" s="6"/>
      <c r="JPB52" s="6"/>
      <c r="JPC52" s="6"/>
      <c r="JPD52" s="6"/>
      <c r="JPE52" s="6"/>
      <c r="JPF52" s="6"/>
      <c r="JPG52" s="6"/>
      <c r="JPH52" s="6"/>
      <c r="JPI52" s="6"/>
      <c r="JPJ52" s="6"/>
      <c r="JPK52" s="6"/>
      <c r="JPL52" s="6"/>
      <c r="JPM52" s="6"/>
      <c r="JPN52" s="6"/>
      <c r="JPO52" s="6"/>
      <c r="JPP52" s="6"/>
      <c r="JPQ52" s="6"/>
      <c r="JPR52" s="6"/>
      <c r="JPS52" s="6"/>
      <c r="JPT52" s="6"/>
      <c r="JPU52" s="6"/>
      <c r="JPV52" s="6"/>
      <c r="JPW52" s="6"/>
      <c r="JPX52" s="6"/>
      <c r="JPY52" s="6"/>
      <c r="JPZ52" s="6"/>
      <c r="JQA52" s="6"/>
      <c r="JQB52" s="6"/>
      <c r="JQC52" s="6"/>
      <c r="JQD52" s="6"/>
      <c r="JQE52" s="6"/>
      <c r="JQF52" s="6"/>
      <c r="JQG52" s="6"/>
      <c r="JQH52" s="6"/>
      <c r="JQI52" s="6"/>
      <c r="JQJ52" s="6"/>
      <c r="JQK52" s="6"/>
      <c r="JQL52" s="6"/>
      <c r="JQM52" s="6"/>
      <c r="JQN52" s="6"/>
      <c r="JQO52" s="6"/>
      <c r="JQP52" s="6"/>
      <c r="JQQ52" s="6"/>
      <c r="JQR52" s="6"/>
      <c r="JQS52" s="6"/>
      <c r="JQT52" s="6"/>
      <c r="JQU52" s="6"/>
      <c r="JQV52" s="6"/>
      <c r="JQW52" s="6"/>
      <c r="JQX52" s="6"/>
      <c r="JQY52" s="6"/>
      <c r="JQZ52" s="6"/>
      <c r="JRA52" s="6"/>
      <c r="JRB52" s="6"/>
      <c r="JRC52" s="6"/>
      <c r="JRD52" s="6"/>
      <c r="JRE52" s="6"/>
      <c r="JRF52" s="6"/>
      <c r="JRG52" s="6"/>
      <c r="JRH52" s="6"/>
      <c r="JRI52" s="6"/>
      <c r="JRJ52" s="6"/>
      <c r="JRK52" s="6"/>
      <c r="JRL52" s="6"/>
      <c r="JRM52" s="6"/>
      <c r="JRN52" s="6"/>
      <c r="JRO52" s="6"/>
      <c r="JRP52" s="6"/>
      <c r="JRQ52" s="6"/>
      <c r="JRR52" s="6"/>
      <c r="JRS52" s="6"/>
      <c r="JRT52" s="6"/>
      <c r="JRU52" s="6"/>
      <c r="JRV52" s="6"/>
      <c r="JRW52" s="6"/>
      <c r="JRX52" s="6"/>
      <c r="JRY52" s="6"/>
      <c r="JRZ52" s="6"/>
      <c r="JSA52" s="6"/>
      <c r="JSB52" s="6"/>
      <c r="JSC52" s="6"/>
      <c r="JSD52" s="6"/>
      <c r="JSE52" s="6"/>
      <c r="JSF52" s="6"/>
      <c r="JSG52" s="6"/>
      <c r="JSH52" s="6"/>
      <c r="JSI52" s="6"/>
      <c r="JSJ52" s="6"/>
      <c r="JSK52" s="6"/>
      <c r="JSL52" s="6"/>
      <c r="JSM52" s="6"/>
      <c r="JSN52" s="6"/>
      <c r="JSO52" s="6"/>
      <c r="JSP52" s="6"/>
      <c r="JSQ52" s="6"/>
      <c r="JSR52" s="6"/>
      <c r="JSS52" s="6"/>
      <c r="JST52" s="6"/>
      <c r="JSU52" s="6"/>
      <c r="JSV52" s="6"/>
      <c r="JSW52" s="6"/>
      <c r="JSX52" s="6"/>
      <c r="JSY52" s="6"/>
      <c r="JSZ52" s="6"/>
      <c r="JTA52" s="6"/>
      <c r="JTB52" s="6"/>
      <c r="JTC52" s="6"/>
      <c r="JTD52" s="6"/>
      <c r="JTE52" s="6"/>
      <c r="JTF52" s="6"/>
      <c r="JTG52" s="6"/>
      <c r="JTH52" s="6"/>
      <c r="JTI52" s="6"/>
      <c r="JTJ52" s="6"/>
      <c r="JTK52" s="6"/>
      <c r="JTL52" s="6"/>
      <c r="JTM52" s="6"/>
      <c r="JTN52" s="6"/>
      <c r="JTO52" s="6"/>
      <c r="JTP52" s="6"/>
      <c r="JTQ52" s="6"/>
      <c r="JTR52" s="6"/>
      <c r="JTS52" s="6"/>
      <c r="JTT52" s="6"/>
      <c r="JTU52" s="6"/>
      <c r="JTV52" s="6"/>
      <c r="JTW52" s="6"/>
      <c r="JTX52" s="6"/>
      <c r="JTY52" s="6"/>
      <c r="JTZ52" s="6"/>
      <c r="JUA52" s="6"/>
      <c r="JUB52" s="6"/>
      <c r="JUC52" s="6"/>
      <c r="JUD52" s="6"/>
      <c r="JUE52" s="6"/>
      <c r="JUF52" s="6"/>
      <c r="JUG52" s="6"/>
      <c r="JUH52" s="6"/>
      <c r="JUI52" s="6"/>
      <c r="JUJ52" s="6"/>
      <c r="JUK52" s="6"/>
      <c r="JUL52" s="6"/>
      <c r="JUM52" s="6"/>
      <c r="JUN52" s="6"/>
      <c r="JUO52" s="6"/>
      <c r="JUP52" s="6"/>
      <c r="JUQ52" s="6"/>
      <c r="JUR52" s="6"/>
      <c r="JUS52" s="6"/>
      <c r="JUT52" s="6"/>
      <c r="JUU52" s="6"/>
      <c r="JUV52" s="6"/>
      <c r="JUW52" s="6"/>
      <c r="JUX52" s="6"/>
      <c r="JUY52" s="6"/>
      <c r="JUZ52" s="6"/>
      <c r="JVA52" s="6"/>
      <c r="JVB52" s="6"/>
      <c r="JVC52" s="6"/>
      <c r="JVD52" s="6"/>
      <c r="JVE52" s="6"/>
      <c r="JVF52" s="6"/>
      <c r="JVG52" s="6"/>
      <c r="JVH52" s="6"/>
      <c r="JVI52" s="6"/>
      <c r="JVJ52" s="6"/>
      <c r="JVK52" s="6"/>
      <c r="JVL52" s="6"/>
      <c r="JVM52" s="6"/>
      <c r="JVN52" s="6"/>
      <c r="JVO52" s="6"/>
      <c r="JVP52" s="6"/>
      <c r="JVQ52" s="6"/>
      <c r="JVR52" s="6"/>
      <c r="JVS52" s="6"/>
      <c r="JVT52" s="6"/>
      <c r="JVU52" s="6"/>
      <c r="JVV52" s="6"/>
      <c r="JVW52" s="6"/>
      <c r="JVX52" s="6"/>
      <c r="JVY52" s="6"/>
      <c r="JVZ52" s="6"/>
      <c r="JWA52" s="6"/>
      <c r="JWB52" s="6"/>
      <c r="JWC52" s="6"/>
      <c r="JWD52" s="6"/>
      <c r="JWE52" s="6"/>
      <c r="JWF52" s="6"/>
      <c r="JWG52" s="6"/>
      <c r="JWH52" s="6"/>
      <c r="JWI52" s="6"/>
      <c r="JWJ52" s="6"/>
      <c r="JWK52" s="6"/>
      <c r="JWL52" s="6"/>
      <c r="JWM52" s="6"/>
      <c r="JWN52" s="6"/>
      <c r="JWO52" s="6"/>
      <c r="JWP52" s="6"/>
      <c r="JWQ52" s="6"/>
      <c r="JWR52" s="6"/>
      <c r="JWS52" s="6"/>
      <c r="JWT52" s="6"/>
      <c r="JWU52" s="6"/>
      <c r="JWV52" s="6"/>
      <c r="JWW52" s="6"/>
      <c r="JWX52" s="6"/>
      <c r="JWY52" s="6"/>
      <c r="JWZ52" s="6"/>
      <c r="JXA52" s="6"/>
      <c r="JXB52" s="6"/>
      <c r="JXC52" s="6"/>
      <c r="JXD52" s="6"/>
      <c r="JXE52" s="6"/>
      <c r="JXF52" s="6"/>
      <c r="JXG52" s="6"/>
      <c r="JXH52" s="6"/>
      <c r="JXI52" s="6"/>
      <c r="JXJ52" s="6"/>
      <c r="JXK52" s="6"/>
      <c r="JXL52" s="6"/>
      <c r="JXM52" s="6"/>
      <c r="JXN52" s="6"/>
      <c r="JXO52" s="6"/>
      <c r="JXP52" s="6"/>
      <c r="JXQ52" s="6"/>
      <c r="JXR52" s="6"/>
      <c r="JXS52" s="6"/>
      <c r="JXT52" s="6"/>
      <c r="JXU52" s="6"/>
      <c r="JXV52" s="6"/>
      <c r="JXW52" s="6"/>
      <c r="JXX52" s="6"/>
      <c r="JXY52" s="6"/>
      <c r="JXZ52" s="6"/>
      <c r="JYA52" s="6"/>
      <c r="JYB52" s="6"/>
      <c r="JYC52" s="6"/>
      <c r="JYD52" s="6"/>
      <c r="JYE52" s="6"/>
      <c r="JYF52" s="6"/>
      <c r="JYG52" s="6"/>
      <c r="JYH52" s="6"/>
      <c r="JYI52" s="6"/>
      <c r="JYJ52" s="6"/>
      <c r="JYK52" s="6"/>
      <c r="JYL52" s="6"/>
      <c r="JYM52" s="6"/>
      <c r="JYN52" s="6"/>
      <c r="JYO52" s="6"/>
      <c r="JYP52" s="6"/>
      <c r="JYQ52" s="6"/>
      <c r="JYR52" s="6"/>
      <c r="JYS52" s="6"/>
      <c r="JYT52" s="6"/>
      <c r="JYU52" s="6"/>
      <c r="JYV52" s="6"/>
      <c r="JYW52" s="6"/>
      <c r="JYX52" s="6"/>
      <c r="JYY52" s="6"/>
      <c r="JYZ52" s="6"/>
      <c r="JZA52" s="6"/>
      <c r="JZB52" s="6"/>
      <c r="JZC52" s="6"/>
      <c r="JZD52" s="6"/>
      <c r="JZE52" s="6"/>
      <c r="JZF52" s="6"/>
      <c r="JZG52" s="6"/>
      <c r="JZH52" s="6"/>
      <c r="JZI52" s="6"/>
      <c r="JZJ52" s="6"/>
      <c r="JZK52" s="6"/>
      <c r="JZL52" s="6"/>
      <c r="JZM52" s="6"/>
      <c r="JZN52" s="6"/>
      <c r="JZO52" s="6"/>
      <c r="JZP52" s="6"/>
      <c r="JZQ52" s="6"/>
      <c r="JZR52" s="6"/>
      <c r="JZS52" s="6"/>
      <c r="JZT52" s="6"/>
      <c r="JZU52" s="6"/>
      <c r="JZV52" s="6"/>
      <c r="JZW52" s="6"/>
      <c r="JZX52" s="6"/>
      <c r="JZY52" s="6"/>
      <c r="JZZ52" s="6"/>
      <c r="KAA52" s="6"/>
      <c r="KAB52" s="6"/>
      <c r="KAC52" s="6"/>
      <c r="KAD52" s="6"/>
      <c r="KAE52" s="6"/>
      <c r="KAF52" s="6"/>
      <c r="KAG52" s="6"/>
      <c r="KAH52" s="6"/>
      <c r="KAI52" s="6"/>
      <c r="KAJ52" s="6"/>
      <c r="KAK52" s="6"/>
      <c r="KAL52" s="6"/>
      <c r="KAM52" s="6"/>
      <c r="KAN52" s="6"/>
      <c r="KAO52" s="6"/>
      <c r="KAP52" s="6"/>
      <c r="KAQ52" s="6"/>
      <c r="KAR52" s="6"/>
      <c r="KAS52" s="6"/>
      <c r="KAT52" s="6"/>
      <c r="KAU52" s="6"/>
      <c r="KAV52" s="6"/>
      <c r="KAW52" s="6"/>
      <c r="KAX52" s="6"/>
      <c r="KAY52" s="6"/>
      <c r="KAZ52" s="6"/>
      <c r="KBA52" s="6"/>
      <c r="KBB52" s="6"/>
      <c r="KBC52" s="6"/>
      <c r="KBD52" s="6"/>
      <c r="KBE52" s="6"/>
      <c r="KBF52" s="6"/>
      <c r="KBG52" s="6"/>
      <c r="KBH52" s="6"/>
      <c r="KBI52" s="6"/>
      <c r="KBJ52" s="6"/>
      <c r="KBK52" s="6"/>
      <c r="KBL52" s="6"/>
      <c r="KBM52" s="6"/>
      <c r="KBN52" s="6"/>
      <c r="KBO52" s="6"/>
      <c r="KBP52" s="6"/>
      <c r="KBQ52" s="6"/>
      <c r="KBR52" s="6"/>
      <c r="KBS52" s="6"/>
      <c r="KBT52" s="6"/>
      <c r="KBU52" s="6"/>
      <c r="KBV52" s="6"/>
      <c r="KBW52" s="6"/>
      <c r="KBX52" s="6"/>
      <c r="KBY52" s="6"/>
      <c r="KBZ52" s="6"/>
      <c r="KCA52" s="6"/>
      <c r="KCB52" s="6"/>
      <c r="KCC52" s="6"/>
      <c r="KCD52" s="6"/>
      <c r="KCE52" s="6"/>
      <c r="KCF52" s="6"/>
      <c r="KCG52" s="6"/>
      <c r="KCH52" s="6"/>
      <c r="KCI52" s="6"/>
      <c r="KCJ52" s="6"/>
      <c r="KCK52" s="6"/>
      <c r="KCL52" s="6"/>
      <c r="KCM52" s="6"/>
      <c r="KCN52" s="6"/>
      <c r="KCO52" s="6"/>
      <c r="KCP52" s="6"/>
      <c r="KCQ52" s="6"/>
      <c r="KCR52" s="6"/>
      <c r="KCS52" s="6"/>
      <c r="KCT52" s="6"/>
      <c r="KCU52" s="6"/>
      <c r="KCV52" s="6"/>
      <c r="KCW52" s="6"/>
      <c r="KCX52" s="6"/>
      <c r="KCY52" s="6"/>
      <c r="KCZ52" s="6"/>
      <c r="KDA52" s="6"/>
      <c r="KDB52" s="6"/>
      <c r="KDC52" s="6"/>
      <c r="KDD52" s="6"/>
      <c r="KDE52" s="6"/>
      <c r="KDF52" s="6"/>
      <c r="KDG52" s="6"/>
      <c r="KDH52" s="6"/>
      <c r="KDI52" s="6"/>
      <c r="KDJ52" s="6"/>
      <c r="KDK52" s="6"/>
      <c r="KDL52" s="6"/>
      <c r="KDM52" s="6"/>
      <c r="KDN52" s="6"/>
      <c r="KDO52" s="6"/>
      <c r="KDP52" s="6"/>
      <c r="KDQ52" s="6"/>
      <c r="KDR52" s="6"/>
      <c r="KDS52" s="6"/>
      <c r="KDT52" s="6"/>
      <c r="KDU52" s="6"/>
      <c r="KDV52" s="6"/>
      <c r="KDW52" s="6"/>
      <c r="KDX52" s="6"/>
      <c r="KDY52" s="6"/>
      <c r="KDZ52" s="6"/>
      <c r="KEA52" s="6"/>
      <c r="KEB52" s="6"/>
      <c r="KEC52" s="6"/>
      <c r="KED52" s="6"/>
      <c r="KEE52" s="6"/>
      <c r="KEF52" s="6"/>
      <c r="KEG52" s="6"/>
      <c r="KEH52" s="6"/>
      <c r="KEI52" s="6"/>
      <c r="KEJ52" s="6"/>
      <c r="KEK52" s="6"/>
      <c r="KEL52" s="6"/>
      <c r="KEM52" s="6"/>
      <c r="KEN52" s="6"/>
      <c r="KEO52" s="6"/>
      <c r="KEP52" s="6"/>
      <c r="KEQ52" s="6"/>
      <c r="KER52" s="6"/>
      <c r="KES52" s="6"/>
      <c r="KET52" s="6"/>
      <c r="KEU52" s="6"/>
      <c r="KEV52" s="6"/>
      <c r="KEW52" s="6"/>
      <c r="KEX52" s="6"/>
      <c r="KEY52" s="6"/>
      <c r="KEZ52" s="6"/>
      <c r="KFA52" s="6"/>
      <c r="KFB52" s="6"/>
      <c r="KFC52" s="6"/>
      <c r="KFD52" s="6"/>
      <c r="KFE52" s="6"/>
      <c r="KFF52" s="6"/>
      <c r="KFG52" s="6"/>
      <c r="KFH52" s="6"/>
      <c r="KFI52" s="6"/>
      <c r="KFJ52" s="6"/>
      <c r="KFK52" s="6"/>
      <c r="KFL52" s="6"/>
      <c r="KFM52" s="6"/>
      <c r="KFN52" s="6"/>
      <c r="KFO52" s="6"/>
      <c r="KFP52" s="6"/>
      <c r="KFQ52" s="6"/>
      <c r="KFR52" s="6"/>
      <c r="KFS52" s="6"/>
      <c r="KFT52" s="6"/>
      <c r="KFU52" s="6"/>
      <c r="KFV52" s="6"/>
      <c r="KFW52" s="6"/>
      <c r="KFX52" s="6"/>
      <c r="KFY52" s="6"/>
      <c r="KFZ52" s="6"/>
      <c r="KGA52" s="6"/>
      <c r="KGB52" s="6"/>
      <c r="KGC52" s="6"/>
      <c r="KGD52" s="6"/>
      <c r="KGE52" s="6"/>
      <c r="KGF52" s="6"/>
      <c r="KGG52" s="6"/>
      <c r="KGH52" s="6"/>
      <c r="KGI52" s="6"/>
      <c r="KGJ52" s="6"/>
      <c r="KGK52" s="6"/>
      <c r="KGL52" s="6"/>
      <c r="KGM52" s="6"/>
      <c r="KGN52" s="6"/>
      <c r="KGO52" s="6"/>
      <c r="KGP52" s="6"/>
      <c r="KGQ52" s="6"/>
      <c r="KGR52" s="6"/>
      <c r="KGS52" s="6"/>
      <c r="KGT52" s="6"/>
      <c r="KGU52" s="6"/>
      <c r="KGV52" s="6"/>
      <c r="KGW52" s="6"/>
      <c r="KGX52" s="6"/>
      <c r="KGY52" s="6"/>
      <c r="KGZ52" s="6"/>
      <c r="KHA52" s="6"/>
      <c r="KHB52" s="6"/>
      <c r="KHC52" s="6"/>
      <c r="KHD52" s="6"/>
      <c r="KHE52" s="6"/>
      <c r="KHF52" s="6"/>
      <c r="KHG52" s="6"/>
      <c r="KHH52" s="6"/>
      <c r="KHI52" s="6"/>
      <c r="KHJ52" s="6"/>
      <c r="KHK52" s="6"/>
      <c r="KHL52" s="6"/>
      <c r="KHM52" s="6"/>
      <c r="KHN52" s="6"/>
      <c r="KHO52" s="6"/>
      <c r="KHP52" s="6"/>
      <c r="KHQ52" s="6"/>
      <c r="KHR52" s="6"/>
      <c r="KHS52" s="6"/>
      <c r="KHT52" s="6"/>
      <c r="KHU52" s="6"/>
      <c r="KHV52" s="6"/>
      <c r="KHW52" s="6"/>
      <c r="KHX52" s="6"/>
      <c r="KHY52" s="6"/>
      <c r="KHZ52" s="6"/>
      <c r="KIA52" s="6"/>
      <c r="KIB52" s="6"/>
      <c r="KIC52" s="6"/>
      <c r="KID52" s="6"/>
      <c r="KIE52" s="6"/>
      <c r="KIF52" s="6"/>
      <c r="KIG52" s="6"/>
      <c r="KIH52" s="6"/>
      <c r="KII52" s="6"/>
      <c r="KIJ52" s="6"/>
      <c r="KIK52" s="6"/>
      <c r="KIL52" s="6"/>
      <c r="KIM52" s="6"/>
      <c r="KIN52" s="6"/>
      <c r="KIO52" s="6"/>
      <c r="KIP52" s="6"/>
      <c r="KIQ52" s="6"/>
      <c r="KIR52" s="6"/>
      <c r="KIS52" s="6"/>
      <c r="KIT52" s="6"/>
      <c r="KIU52" s="6"/>
      <c r="KIV52" s="6"/>
      <c r="KIW52" s="6"/>
      <c r="KIX52" s="6"/>
      <c r="KIY52" s="6"/>
      <c r="KIZ52" s="6"/>
      <c r="KJA52" s="6"/>
      <c r="KJB52" s="6"/>
      <c r="KJC52" s="6"/>
      <c r="KJD52" s="6"/>
      <c r="KJE52" s="6"/>
      <c r="KJF52" s="6"/>
      <c r="KJG52" s="6"/>
      <c r="KJH52" s="6"/>
      <c r="KJI52" s="6"/>
      <c r="KJJ52" s="6"/>
      <c r="KJK52" s="6"/>
      <c r="KJL52" s="6"/>
      <c r="KJM52" s="6"/>
      <c r="KJN52" s="6"/>
      <c r="KJO52" s="6"/>
      <c r="KJP52" s="6"/>
      <c r="KJQ52" s="6"/>
      <c r="KJR52" s="6"/>
      <c r="KJS52" s="6"/>
      <c r="KJT52" s="6"/>
      <c r="KJU52" s="6"/>
      <c r="KJV52" s="6"/>
      <c r="KJW52" s="6"/>
      <c r="KJX52" s="6"/>
      <c r="KJY52" s="6"/>
      <c r="KJZ52" s="6"/>
      <c r="KKA52" s="6"/>
      <c r="KKB52" s="6"/>
      <c r="KKC52" s="6"/>
      <c r="KKD52" s="6"/>
      <c r="KKE52" s="6"/>
      <c r="KKF52" s="6"/>
      <c r="KKG52" s="6"/>
      <c r="KKH52" s="6"/>
      <c r="KKI52" s="6"/>
      <c r="KKJ52" s="6"/>
      <c r="KKK52" s="6"/>
      <c r="KKL52" s="6"/>
      <c r="KKM52" s="6"/>
      <c r="KKN52" s="6"/>
      <c r="KKO52" s="6"/>
      <c r="KKP52" s="6"/>
      <c r="KKQ52" s="6"/>
      <c r="KKR52" s="6"/>
      <c r="KKS52" s="6"/>
      <c r="KKT52" s="6"/>
      <c r="KKU52" s="6"/>
      <c r="KKV52" s="6"/>
      <c r="KKW52" s="6"/>
      <c r="KKX52" s="6"/>
      <c r="KKY52" s="6"/>
      <c r="KKZ52" s="6"/>
      <c r="KLA52" s="6"/>
      <c r="KLB52" s="6"/>
      <c r="KLC52" s="6"/>
      <c r="KLD52" s="6"/>
      <c r="KLE52" s="6"/>
      <c r="KLF52" s="6"/>
      <c r="KLG52" s="6"/>
      <c r="KLH52" s="6"/>
      <c r="KLI52" s="6"/>
      <c r="KLJ52" s="6"/>
      <c r="KLK52" s="6"/>
      <c r="KLL52" s="6"/>
      <c r="KLM52" s="6"/>
      <c r="KLN52" s="6"/>
      <c r="KLO52" s="6"/>
      <c r="KLP52" s="6"/>
      <c r="KLQ52" s="6"/>
      <c r="KLR52" s="6"/>
      <c r="KLS52" s="6"/>
      <c r="KLT52" s="6"/>
      <c r="KLU52" s="6"/>
      <c r="KLV52" s="6"/>
      <c r="KLW52" s="6"/>
      <c r="KLX52" s="6"/>
      <c r="KLY52" s="6"/>
      <c r="KLZ52" s="6"/>
      <c r="KMA52" s="6"/>
      <c r="KMB52" s="6"/>
      <c r="KMC52" s="6"/>
      <c r="KMD52" s="6"/>
      <c r="KME52" s="6"/>
      <c r="KMF52" s="6"/>
      <c r="KMG52" s="6"/>
      <c r="KMH52" s="6"/>
      <c r="KMI52" s="6"/>
      <c r="KMJ52" s="6"/>
      <c r="KMK52" s="6"/>
      <c r="KML52" s="6"/>
      <c r="KMM52" s="6"/>
      <c r="KMN52" s="6"/>
      <c r="KMO52" s="6"/>
      <c r="KMP52" s="6"/>
      <c r="KMQ52" s="6"/>
      <c r="KMR52" s="6"/>
      <c r="KMS52" s="6"/>
      <c r="KMT52" s="6"/>
      <c r="KMU52" s="6"/>
      <c r="KMV52" s="6"/>
      <c r="KMW52" s="6"/>
      <c r="KMX52" s="6"/>
      <c r="KMY52" s="6"/>
      <c r="KMZ52" s="6"/>
      <c r="KNA52" s="6"/>
      <c r="KNB52" s="6"/>
      <c r="KNC52" s="6"/>
      <c r="KND52" s="6"/>
      <c r="KNE52" s="6"/>
      <c r="KNF52" s="6"/>
      <c r="KNG52" s="6"/>
      <c r="KNH52" s="6"/>
      <c r="KNI52" s="6"/>
      <c r="KNJ52" s="6"/>
      <c r="KNK52" s="6"/>
      <c r="KNL52" s="6"/>
      <c r="KNM52" s="6"/>
      <c r="KNN52" s="6"/>
      <c r="KNO52" s="6"/>
      <c r="KNP52" s="6"/>
      <c r="KNQ52" s="6"/>
      <c r="KNR52" s="6"/>
      <c r="KNS52" s="6"/>
      <c r="KNT52" s="6"/>
      <c r="KNU52" s="6"/>
      <c r="KNV52" s="6"/>
      <c r="KNW52" s="6"/>
      <c r="KNX52" s="6"/>
      <c r="KNY52" s="6"/>
      <c r="KNZ52" s="6"/>
      <c r="KOA52" s="6"/>
      <c r="KOB52" s="6"/>
      <c r="KOC52" s="6"/>
      <c r="KOD52" s="6"/>
      <c r="KOE52" s="6"/>
      <c r="KOF52" s="6"/>
      <c r="KOG52" s="6"/>
      <c r="KOH52" s="6"/>
      <c r="KOI52" s="6"/>
      <c r="KOJ52" s="6"/>
      <c r="KOK52" s="6"/>
      <c r="KOL52" s="6"/>
      <c r="KOM52" s="6"/>
      <c r="KON52" s="6"/>
      <c r="KOO52" s="6"/>
      <c r="KOP52" s="6"/>
      <c r="KOQ52" s="6"/>
      <c r="KOR52" s="6"/>
      <c r="KOS52" s="6"/>
      <c r="KOT52" s="6"/>
      <c r="KOU52" s="6"/>
      <c r="KOV52" s="6"/>
      <c r="KOW52" s="6"/>
      <c r="KOX52" s="6"/>
      <c r="KOY52" s="6"/>
      <c r="KOZ52" s="6"/>
      <c r="KPA52" s="6"/>
      <c r="KPB52" s="6"/>
      <c r="KPC52" s="6"/>
      <c r="KPD52" s="6"/>
      <c r="KPE52" s="6"/>
      <c r="KPF52" s="6"/>
      <c r="KPG52" s="6"/>
      <c r="KPH52" s="6"/>
      <c r="KPI52" s="6"/>
      <c r="KPJ52" s="6"/>
      <c r="KPK52" s="6"/>
      <c r="KPL52" s="6"/>
      <c r="KPM52" s="6"/>
      <c r="KPN52" s="6"/>
      <c r="KPO52" s="6"/>
      <c r="KPP52" s="6"/>
      <c r="KPQ52" s="6"/>
      <c r="KPR52" s="6"/>
      <c r="KPS52" s="6"/>
      <c r="KPT52" s="6"/>
      <c r="KPU52" s="6"/>
      <c r="KPV52" s="6"/>
      <c r="KPW52" s="6"/>
      <c r="KPX52" s="6"/>
      <c r="KPY52" s="6"/>
      <c r="KPZ52" s="6"/>
      <c r="KQA52" s="6"/>
      <c r="KQB52" s="6"/>
      <c r="KQC52" s="6"/>
      <c r="KQD52" s="6"/>
      <c r="KQE52" s="6"/>
      <c r="KQF52" s="6"/>
      <c r="KQG52" s="6"/>
      <c r="KQH52" s="6"/>
      <c r="KQI52" s="6"/>
      <c r="KQJ52" s="6"/>
      <c r="KQK52" s="6"/>
      <c r="KQL52" s="6"/>
      <c r="KQM52" s="6"/>
      <c r="KQN52" s="6"/>
      <c r="KQO52" s="6"/>
      <c r="KQP52" s="6"/>
      <c r="KQQ52" s="6"/>
      <c r="KQR52" s="6"/>
      <c r="KQS52" s="6"/>
      <c r="KQT52" s="6"/>
      <c r="KQU52" s="6"/>
      <c r="KQV52" s="6"/>
      <c r="KQW52" s="6"/>
      <c r="KQX52" s="6"/>
      <c r="KQY52" s="6"/>
      <c r="KQZ52" s="6"/>
      <c r="KRA52" s="6"/>
      <c r="KRB52" s="6"/>
      <c r="KRC52" s="6"/>
      <c r="KRD52" s="6"/>
      <c r="KRE52" s="6"/>
      <c r="KRF52" s="6"/>
      <c r="KRG52" s="6"/>
      <c r="KRH52" s="6"/>
      <c r="KRI52" s="6"/>
      <c r="KRJ52" s="6"/>
      <c r="KRK52" s="6"/>
      <c r="KRL52" s="6"/>
      <c r="KRM52" s="6"/>
      <c r="KRN52" s="6"/>
      <c r="KRO52" s="6"/>
      <c r="KRP52" s="6"/>
      <c r="KRQ52" s="6"/>
      <c r="KRR52" s="6"/>
      <c r="KRS52" s="6"/>
      <c r="KRT52" s="6"/>
      <c r="KRU52" s="6"/>
      <c r="KRV52" s="6"/>
      <c r="KRW52" s="6"/>
      <c r="KRX52" s="6"/>
      <c r="KRY52" s="6"/>
      <c r="KRZ52" s="6"/>
      <c r="KSA52" s="6"/>
      <c r="KSB52" s="6"/>
      <c r="KSC52" s="6"/>
      <c r="KSD52" s="6"/>
      <c r="KSE52" s="6"/>
      <c r="KSF52" s="6"/>
      <c r="KSG52" s="6"/>
      <c r="KSH52" s="6"/>
      <c r="KSI52" s="6"/>
      <c r="KSJ52" s="6"/>
      <c r="KSK52" s="6"/>
      <c r="KSL52" s="6"/>
      <c r="KSM52" s="6"/>
      <c r="KSN52" s="6"/>
      <c r="KSO52" s="6"/>
      <c r="KSP52" s="6"/>
      <c r="KSQ52" s="6"/>
      <c r="KSR52" s="6"/>
      <c r="KSS52" s="6"/>
      <c r="KST52" s="6"/>
      <c r="KSU52" s="6"/>
      <c r="KSV52" s="6"/>
      <c r="KSW52" s="6"/>
      <c r="KSX52" s="6"/>
      <c r="KSY52" s="6"/>
      <c r="KSZ52" s="6"/>
      <c r="KTA52" s="6"/>
      <c r="KTB52" s="6"/>
      <c r="KTC52" s="6"/>
      <c r="KTD52" s="6"/>
      <c r="KTE52" s="6"/>
      <c r="KTF52" s="6"/>
      <c r="KTG52" s="6"/>
      <c r="KTH52" s="6"/>
      <c r="KTI52" s="6"/>
      <c r="KTJ52" s="6"/>
      <c r="KTK52" s="6"/>
      <c r="KTL52" s="6"/>
      <c r="KTM52" s="6"/>
      <c r="KTN52" s="6"/>
      <c r="KTO52" s="6"/>
      <c r="KTP52" s="6"/>
      <c r="KTQ52" s="6"/>
      <c r="KTR52" s="6"/>
      <c r="KTS52" s="6"/>
      <c r="KTT52" s="6"/>
      <c r="KTU52" s="6"/>
      <c r="KTV52" s="6"/>
      <c r="KTW52" s="6"/>
      <c r="KTX52" s="6"/>
      <c r="KTY52" s="6"/>
      <c r="KTZ52" s="6"/>
      <c r="KUA52" s="6"/>
      <c r="KUB52" s="6"/>
      <c r="KUC52" s="6"/>
      <c r="KUD52" s="6"/>
      <c r="KUE52" s="6"/>
      <c r="KUF52" s="6"/>
      <c r="KUG52" s="6"/>
      <c r="KUH52" s="6"/>
      <c r="KUI52" s="6"/>
      <c r="KUJ52" s="6"/>
      <c r="KUK52" s="6"/>
      <c r="KUL52" s="6"/>
      <c r="KUM52" s="6"/>
      <c r="KUN52" s="6"/>
      <c r="KUO52" s="6"/>
      <c r="KUP52" s="6"/>
      <c r="KUQ52" s="6"/>
      <c r="KUR52" s="6"/>
      <c r="KUS52" s="6"/>
      <c r="KUT52" s="6"/>
      <c r="KUU52" s="6"/>
      <c r="KUV52" s="6"/>
      <c r="KUW52" s="6"/>
      <c r="KUX52" s="6"/>
      <c r="KUY52" s="6"/>
      <c r="KUZ52" s="6"/>
      <c r="KVA52" s="6"/>
      <c r="KVB52" s="6"/>
      <c r="KVC52" s="6"/>
      <c r="KVD52" s="6"/>
      <c r="KVE52" s="6"/>
      <c r="KVF52" s="6"/>
      <c r="KVG52" s="6"/>
      <c r="KVH52" s="6"/>
      <c r="KVI52" s="6"/>
      <c r="KVJ52" s="6"/>
      <c r="KVK52" s="6"/>
      <c r="KVL52" s="6"/>
      <c r="KVM52" s="6"/>
      <c r="KVN52" s="6"/>
      <c r="KVO52" s="6"/>
      <c r="KVP52" s="6"/>
      <c r="KVQ52" s="6"/>
      <c r="KVR52" s="6"/>
      <c r="KVS52" s="6"/>
      <c r="KVT52" s="6"/>
      <c r="KVU52" s="6"/>
      <c r="KVV52" s="6"/>
      <c r="KVW52" s="6"/>
      <c r="KVX52" s="6"/>
      <c r="KVY52" s="6"/>
      <c r="KVZ52" s="6"/>
      <c r="KWA52" s="6"/>
      <c r="KWB52" s="6"/>
      <c r="KWC52" s="6"/>
      <c r="KWD52" s="6"/>
      <c r="KWE52" s="6"/>
      <c r="KWF52" s="6"/>
      <c r="KWG52" s="6"/>
      <c r="KWH52" s="6"/>
      <c r="KWI52" s="6"/>
      <c r="KWJ52" s="6"/>
      <c r="KWK52" s="6"/>
      <c r="KWL52" s="6"/>
      <c r="KWM52" s="6"/>
      <c r="KWN52" s="6"/>
      <c r="KWO52" s="6"/>
      <c r="KWP52" s="6"/>
      <c r="KWQ52" s="6"/>
      <c r="KWR52" s="6"/>
      <c r="KWS52" s="6"/>
      <c r="KWT52" s="6"/>
      <c r="KWU52" s="6"/>
      <c r="KWV52" s="6"/>
      <c r="KWW52" s="6"/>
      <c r="KWX52" s="6"/>
      <c r="KWY52" s="6"/>
      <c r="KWZ52" s="6"/>
      <c r="KXA52" s="6"/>
      <c r="KXB52" s="6"/>
      <c r="KXC52" s="6"/>
      <c r="KXD52" s="6"/>
      <c r="KXE52" s="6"/>
      <c r="KXF52" s="6"/>
      <c r="KXG52" s="6"/>
      <c r="KXH52" s="6"/>
      <c r="KXI52" s="6"/>
      <c r="KXJ52" s="6"/>
      <c r="KXK52" s="6"/>
      <c r="KXL52" s="6"/>
      <c r="KXM52" s="6"/>
      <c r="KXN52" s="6"/>
      <c r="KXO52" s="6"/>
      <c r="KXP52" s="6"/>
      <c r="KXQ52" s="6"/>
      <c r="KXR52" s="6"/>
      <c r="KXS52" s="6"/>
      <c r="KXT52" s="6"/>
      <c r="KXU52" s="6"/>
      <c r="KXV52" s="6"/>
      <c r="KXW52" s="6"/>
      <c r="KXX52" s="6"/>
      <c r="KXY52" s="6"/>
      <c r="KXZ52" s="6"/>
      <c r="KYA52" s="6"/>
      <c r="KYB52" s="6"/>
      <c r="KYC52" s="6"/>
      <c r="KYD52" s="6"/>
      <c r="KYE52" s="6"/>
      <c r="KYF52" s="6"/>
      <c r="KYG52" s="6"/>
      <c r="KYH52" s="6"/>
      <c r="KYI52" s="6"/>
      <c r="KYJ52" s="6"/>
      <c r="KYK52" s="6"/>
      <c r="KYL52" s="6"/>
      <c r="KYM52" s="6"/>
      <c r="KYN52" s="6"/>
      <c r="KYO52" s="6"/>
      <c r="KYP52" s="6"/>
      <c r="KYQ52" s="6"/>
      <c r="KYR52" s="6"/>
      <c r="KYS52" s="6"/>
      <c r="KYT52" s="6"/>
      <c r="KYU52" s="6"/>
      <c r="KYV52" s="6"/>
      <c r="KYW52" s="6"/>
      <c r="KYX52" s="6"/>
      <c r="KYY52" s="6"/>
      <c r="KYZ52" s="6"/>
      <c r="KZA52" s="6"/>
      <c r="KZB52" s="6"/>
      <c r="KZC52" s="6"/>
      <c r="KZD52" s="6"/>
      <c r="KZE52" s="6"/>
      <c r="KZF52" s="6"/>
      <c r="KZG52" s="6"/>
      <c r="KZH52" s="6"/>
      <c r="KZI52" s="6"/>
      <c r="KZJ52" s="6"/>
      <c r="KZK52" s="6"/>
      <c r="KZL52" s="6"/>
      <c r="KZM52" s="6"/>
      <c r="KZN52" s="6"/>
      <c r="KZO52" s="6"/>
      <c r="KZP52" s="6"/>
      <c r="KZQ52" s="6"/>
      <c r="KZR52" s="6"/>
      <c r="KZS52" s="6"/>
      <c r="KZT52" s="6"/>
      <c r="KZU52" s="6"/>
      <c r="KZV52" s="6"/>
      <c r="KZW52" s="6"/>
      <c r="KZX52" s="6"/>
      <c r="KZY52" s="6"/>
      <c r="KZZ52" s="6"/>
      <c r="LAA52" s="6"/>
      <c r="LAB52" s="6"/>
      <c r="LAC52" s="6"/>
      <c r="LAD52" s="6"/>
      <c r="LAE52" s="6"/>
      <c r="LAF52" s="6"/>
      <c r="LAG52" s="6"/>
      <c r="LAH52" s="6"/>
      <c r="LAI52" s="6"/>
      <c r="LAJ52" s="6"/>
      <c r="LAK52" s="6"/>
      <c r="LAL52" s="6"/>
      <c r="LAM52" s="6"/>
      <c r="LAN52" s="6"/>
      <c r="LAO52" s="6"/>
      <c r="LAP52" s="6"/>
      <c r="LAQ52" s="6"/>
      <c r="LAR52" s="6"/>
      <c r="LAS52" s="6"/>
      <c r="LAT52" s="6"/>
      <c r="LAU52" s="6"/>
      <c r="LAV52" s="6"/>
      <c r="LAW52" s="6"/>
      <c r="LAX52" s="6"/>
      <c r="LAY52" s="6"/>
      <c r="LAZ52" s="6"/>
      <c r="LBA52" s="6"/>
      <c r="LBB52" s="6"/>
      <c r="LBC52" s="6"/>
      <c r="LBD52" s="6"/>
      <c r="LBE52" s="6"/>
      <c r="LBF52" s="6"/>
      <c r="LBG52" s="6"/>
      <c r="LBH52" s="6"/>
      <c r="LBI52" s="6"/>
      <c r="LBJ52" s="6"/>
      <c r="LBK52" s="6"/>
      <c r="LBL52" s="6"/>
      <c r="LBM52" s="6"/>
      <c r="LBN52" s="6"/>
      <c r="LBO52" s="6"/>
      <c r="LBP52" s="6"/>
      <c r="LBQ52" s="6"/>
      <c r="LBR52" s="6"/>
      <c r="LBS52" s="6"/>
      <c r="LBT52" s="6"/>
      <c r="LBU52" s="6"/>
      <c r="LBV52" s="6"/>
      <c r="LBW52" s="6"/>
      <c r="LBX52" s="6"/>
      <c r="LBY52" s="6"/>
      <c r="LBZ52" s="6"/>
      <c r="LCA52" s="6"/>
      <c r="LCB52" s="6"/>
      <c r="LCC52" s="6"/>
      <c r="LCD52" s="6"/>
      <c r="LCE52" s="6"/>
      <c r="LCF52" s="6"/>
      <c r="LCG52" s="6"/>
      <c r="LCH52" s="6"/>
      <c r="LCI52" s="6"/>
      <c r="LCJ52" s="6"/>
      <c r="LCK52" s="6"/>
      <c r="LCL52" s="6"/>
      <c r="LCM52" s="6"/>
      <c r="LCN52" s="6"/>
      <c r="LCO52" s="6"/>
      <c r="LCP52" s="6"/>
      <c r="LCQ52" s="6"/>
      <c r="LCR52" s="6"/>
      <c r="LCS52" s="6"/>
      <c r="LCT52" s="6"/>
      <c r="LCU52" s="6"/>
      <c r="LCV52" s="6"/>
      <c r="LCW52" s="6"/>
      <c r="LCX52" s="6"/>
      <c r="LCY52" s="6"/>
      <c r="LCZ52" s="6"/>
      <c r="LDA52" s="6"/>
      <c r="LDB52" s="6"/>
      <c r="LDC52" s="6"/>
      <c r="LDD52" s="6"/>
      <c r="LDE52" s="6"/>
      <c r="LDF52" s="6"/>
      <c r="LDG52" s="6"/>
      <c r="LDH52" s="6"/>
      <c r="LDI52" s="6"/>
      <c r="LDJ52" s="6"/>
      <c r="LDK52" s="6"/>
      <c r="LDL52" s="6"/>
      <c r="LDM52" s="6"/>
      <c r="LDN52" s="6"/>
      <c r="LDO52" s="6"/>
      <c r="LDP52" s="6"/>
      <c r="LDQ52" s="6"/>
      <c r="LDR52" s="6"/>
      <c r="LDS52" s="6"/>
      <c r="LDT52" s="6"/>
      <c r="LDU52" s="6"/>
      <c r="LDV52" s="6"/>
      <c r="LDW52" s="6"/>
      <c r="LDX52" s="6"/>
      <c r="LDY52" s="6"/>
      <c r="LDZ52" s="6"/>
      <c r="LEA52" s="6"/>
      <c r="LEB52" s="6"/>
      <c r="LEC52" s="6"/>
      <c r="LED52" s="6"/>
      <c r="LEE52" s="6"/>
      <c r="LEF52" s="6"/>
      <c r="LEG52" s="6"/>
      <c r="LEH52" s="6"/>
      <c r="LEI52" s="6"/>
      <c r="LEJ52" s="6"/>
      <c r="LEK52" s="6"/>
      <c r="LEL52" s="6"/>
      <c r="LEM52" s="6"/>
      <c r="LEN52" s="6"/>
      <c r="LEO52" s="6"/>
      <c r="LEP52" s="6"/>
      <c r="LEQ52" s="6"/>
      <c r="LER52" s="6"/>
      <c r="LES52" s="6"/>
      <c r="LET52" s="6"/>
      <c r="LEU52" s="6"/>
      <c r="LEV52" s="6"/>
      <c r="LEW52" s="6"/>
      <c r="LEX52" s="6"/>
      <c r="LEY52" s="6"/>
      <c r="LEZ52" s="6"/>
      <c r="LFA52" s="6"/>
      <c r="LFB52" s="6"/>
      <c r="LFC52" s="6"/>
      <c r="LFD52" s="6"/>
      <c r="LFE52" s="6"/>
      <c r="LFF52" s="6"/>
      <c r="LFG52" s="6"/>
      <c r="LFH52" s="6"/>
      <c r="LFI52" s="6"/>
      <c r="LFJ52" s="6"/>
      <c r="LFK52" s="6"/>
      <c r="LFL52" s="6"/>
      <c r="LFM52" s="6"/>
      <c r="LFN52" s="6"/>
      <c r="LFO52" s="6"/>
      <c r="LFP52" s="6"/>
      <c r="LFQ52" s="6"/>
      <c r="LFR52" s="6"/>
      <c r="LFS52" s="6"/>
      <c r="LFT52" s="6"/>
      <c r="LFU52" s="6"/>
      <c r="LFV52" s="6"/>
      <c r="LFW52" s="6"/>
      <c r="LFX52" s="6"/>
      <c r="LFY52" s="6"/>
      <c r="LFZ52" s="6"/>
      <c r="LGA52" s="6"/>
      <c r="LGB52" s="6"/>
      <c r="LGC52" s="6"/>
      <c r="LGD52" s="6"/>
      <c r="LGE52" s="6"/>
      <c r="LGF52" s="6"/>
      <c r="LGG52" s="6"/>
      <c r="LGH52" s="6"/>
      <c r="LGI52" s="6"/>
      <c r="LGJ52" s="6"/>
      <c r="LGK52" s="6"/>
      <c r="LGL52" s="6"/>
      <c r="LGM52" s="6"/>
      <c r="LGN52" s="6"/>
      <c r="LGO52" s="6"/>
      <c r="LGP52" s="6"/>
      <c r="LGQ52" s="6"/>
      <c r="LGR52" s="6"/>
      <c r="LGS52" s="6"/>
      <c r="LGT52" s="6"/>
      <c r="LGU52" s="6"/>
      <c r="LGV52" s="6"/>
      <c r="LGW52" s="6"/>
      <c r="LGX52" s="6"/>
      <c r="LGY52" s="6"/>
      <c r="LGZ52" s="6"/>
      <c r="LHA52" s="6"/>
      <c r="LHB52" s="6"/>
      <c r="LHC52" s="6"/>
      <c r="LHD52" s="6"/>
      <c r="LHE52" s="6"/>
      <c r="LHF52" s="6"/>
      <c r="LHG52" s="6"/>
      <c r="LHH52" s="6"/>
      <c r="LHI52" s="6"/>
      <c r="LHJ52" s="6"/>
      <c r="LHK52" s="6"/>
      <c r="LHL52" s="6"/>
      <c r="LHM52" s="6"/>
      <c r="LHN52" s="6"/>
      <c r="LHO52" s="6"/>
      <c r="LHP52" s="6"/>
      <c r="LHQ52" s="6"/>
      <c r="LHR52" s="6"/>
      <c r="LHS52" s="6"/>
      <c r="LHT52" s="6"/>
      <c r="LHU52" s="6"/>
      <c r="LHV52" s="6"/>
      <c r="LHW52" s="6"/>
      <c r="LHX52" s="6"/>
      <c r="LHY52" s="6"/>
      <c r="LHZ52" s="6"/>
      <c r="LIA52" s="6"/>
      <c r="LIB52" s="6"/>
      <c r="LIC52" s="6"/>
      <c r="LID52" s="6"/>
      <c r="LIE52" s="6"/>
      <c r="LIF52" s="6"/>
      <c r="LIG52" s="6"/>
      <c r="LIH52" s="6"/>
      <c r="LII52" s="6"/>
      <c r="LIJ52" s="6"/>
      <c r="LIK52" s="6"/>
      <c r="LIL52" s="6"/>
      <c r="LIM52" s="6"/>
      <c r="LIN52" s="6"/>
      <c r="LIO52" s="6"/>
      <c r="LIP52" s="6"/>
      <c r="LIQ52" s="6"/>
      <c r="LIR52" s="6"/>
      <c r="LIS52" s="6"/>
      <c r="LIT52" s="6"/>
      <c r="LIU52" s="6"/>
      <c r="LIV52" s="6"/>
      <c r="LIW52" s="6"/>
      <c r="LIX52" s="6"/>
      <c r="LIY52" s="6"/>
      <c r="LIZ52" s="6"/>
      <c r="LJA52" s="6"/>
      <c r="LJB52" s="6"/>
      <c r="LJC52" s="6"/>
      <c r="LJD52" s="6"/>
      <c r="LJE52" s="6"/>
      <c r="LJF52" s="6"/>
      <c r="LJG52" s="6"/>
      <c r="LJH52" s="6"/>
      <c r="LJI52" s="6"/>
      <c r="LJJ52" s="6"/>
      <c r="LJK52" s="6"/>
      <c r="LJL52" s="6"/>
      <c r="LJM52" s="6"/>
      <c r="LJN52" s="6"/>
      <c r="LJO52" s="6"/>
      <c r="LJP52" s="6"/>
      <c r="LJQ52" s="6"/>
      <c r="LJR52" s="6"/>
      <c r="LJS52" s="6"/>
      <c r="LJT52" s="6"/>
      <c r="LJU52" s="6"/>
      <c r="LJV52" s="6"/>
      <c r="LJW52" s="6"/>
      <c r="LJX52" s="6"/>
      <c r="LJY52" s="6"/>
      <c r="LJZ52" s="6"/>
      <c r="LKA52" s="6"/>
      <c r="LKB52" s="6"/>
      <c r="LKC52" s="6"/>
      <c r="LKD52" s="6"/>
      <c r="LKE52" s="6"/>
      <c r="LKF52" s="6"/>
      <c r="LKG52" s="6"/>
      <c r="LKH52" s="6"/>
      <c r="LKI52" s="6"/>
      <c r="LKJ52" s="6"/>
      <c r="LKK52" s="6"/>
      <c r="LKL52" s="6"/>
      <c r="LKM52" s="6"/>
      <c r="LKN52" s="6"/>
      <c r="LKO52" s="6"/>
      <c r="LKP52" s="6"/>
      <c r="LKQ52" s="6"/>
      <c r="LKR52" s="6"/>
      <c r="LKS52" s="6"/>
      <c r="LKT52" s="6"/>
      <c r="LKU52" s="6"/>
      <c r="LKV52" s="6"/>
      <c r="LKW52" s="6"/>
      <c r="LKX52" s="6"/>
      <c r="LKY52" s="6"/>
      <c r="LKZ52" s="6"/>
      <c r="LLA52" s="6"/>
      <c r="LLB52" s="6"/>
      <c r="LLC52" s="6"/>
      <c r="LLD52" s="6"/>
      <c r="LLE52" s="6"/>
      <c r="LLF52" s="6"/>
      <c r="LLG52" s="6"/>
      <c r="LLH52" s="6"/>
      <c r="LLI52" s="6"/>
      <c r="LLJ52" s="6"/>
      <c r="LLK52" s="6"/>
      <c r="LLL52" s="6"/>
      <c r="LLM52" s="6"/>
      <c r="LLN52" s="6"/>
      <c r="LLO52" s="6"/>
      <c r="LLP52" s="6"/>
      <c r="LLQ52" s="6"/>
      <c r="LLR52" s="6"/>
      <c r="LLS52" s="6"/>
      <c r="LLT52" s="6"/>
      <c r="LLU52" s="6"/>
      <c r="LLV52" s="6"/>
      <c r="LLW52" s="6"/>
      <c r="LLX52" s="6"/>
      <c r="LLY52" s="6"/>
      <c r="LLZ52" s="6"/>
      <c r="LMA52" s="6"/>
      <c r="LMB52" s="6"/>
      <c r="LMC52" s="6"/>
      <c r="LMD52" s="6"/>
      <c r="LME52" s="6"/>
      <c r="LMF52" s="6"/>
      <c r="LMG52" s="6"/>
      <c r="LMH52" s="6"/>
      <c r="LMI52" s="6"/>
      <c r="LMJ52" s="6"/>
      <c r="LMK52" s="6"/>
      <c r="LML52" s="6"/>
      <c r="LMM52" s="6"/>
      <c r="LMN52" s="6"/>
      <c r="LMO52" s="6"/>
      <c r="LMP52" s="6"/>
      <c r="LMQ52" s="6"/>
      <c r="LMR52" s="6"/>
      <c r="LMS52" s="6"/>
      <c r="LMT52" s="6"/>
      <c r="LMU52" s="6"/>
      <c r="LMV52" s="6"/>
      <c r="LMW52" s="6"/>
      <c r="LMX52" s="6"/>
      <c r="LMY52" s="6"/>
      <c r="LMZ52" s="6"/>
      <c r="LNA52" s="6"/>
      <c r="LNB52" s="6"/>
      <c r="LNC52" s="6"/>
      <c r="LND52" s="6"/>
      <c r="LNE52" s="6"/>
      <c r="LNF52" s="6"/>
      <c r="LNG52" s="6"/>
      <c r="LNH52" s="6"/>
      <c r="LNI52" s="6"/>
      <c r="LNJ52" s="6"/>
      <c r="LNK52" s="6"/>
      <c r="LNL52" s="6"/>
      <c r="LNM52" s="6"/>
      <c r="LNN52" s="6"/>
      <c r="LNO52" s="6"/>
      <c r="LNP52" s="6"/>
      <c r="LNQ52" s="6"/>
      <c r="LNR52" s="6"/>
      <c r="LNS52" s="6"/>
      <c r="LNT52" s="6"/>
      <c r="LNU52" s="6"/>
      <c r="LNV52" s="6"/>
      <c r="LNW52" s="6"/>
      <c r="LNX52" s="6"/>
      <c r="LNY52" s="6"/>
      <c r="LNZ52" s="6"/>
      <c r="LOA52" s="6"/>
      <c r="LOB52" s="6"/>
      <c r="LOC52" s="6"/>
      <c r="LOD52" s="6"/>
      <c r="LOE52" s="6"/>
      <c r="LOF52" s="6"/>
      <c r="LOG52" s="6"/>
      <c r="LOH52" s="6"/>
      <c r="LOI52" s="6"/>
      <c r="LOJ52" s="6"/>
      <c r="LOK52" s="6"/>
      <c r="LOL52" s="6"/>
      <c r="LOM52" s="6"/>
      <c r="LON52" s="6"/>
      <c r="LOO52" s="6"/>
      <c r="LOP52" s="6"/>
      <c r="LOQ52" s="6"/>
      <c r="LOR52" s="6"/>
      <c r="LOS52" s="6"/>
      <c r="LOT52" s="6"/>
      <c r="LOU52" s="6"/>
      <c r="LOV52" s="6"/>
      <c r="LOW52" s="6"/>
      <c r="LOX52" s="6"/>
      <c r="LOY52" s="6"/>
      <c r="LOZ52" s="6"/>
      <c r="LPA52" s="6"/>
      <c r="LPB52" s="6"/>
      <c r="LPC52" s="6"/>
      <c r="LPD52" s="6"/>
      <c r="LPE52" s="6"/>
      <c r="LPF52" s="6"/>
      <c r="LPG52" s="6"/>
      <c r="LPH52" s="6"/>
      <c r="LPI52" s="6"/>
      <c r="LPJ52" s="6"/>
      <c r="LPK52" s="6"/>
      <c r="LPL52" s="6"/>
      <c r="LPM52" s="6"/>
      <c r="LPN52" s="6"/>
      <c r="LPO52" s="6"/>
      <c r="LPP52" s="6"/>
      <c r="LPQ52" s="6"/>
      <c r="LPR52" s="6"/>
      <c r="LPS52" s="6"/>
      <c r="LPT52" s="6"/>
      <c r="LPU52" s="6"/>
      <c r="LPV52" s="6"/>
      <c r="LPW52" s="6"/>
      <c r="LPX52" s="6"/>
      <c r="LPY52" s="6"/>
      <c r="LPZ52" s="6"/>
      <c r="LQA52" s="6"/>
      <c r="LQB52" s="6"/>
      <c r="LQC52" s="6"/>
      <c r="LQD52" s="6"/>
      <c r="LQE52" s="6"/>
      <c r="LQF52" s="6"/>
      <c r="LQG52" s="6"/>
      <c r="LQH52" s="6"/>
      <c r="LQI52" s="6"/>
      <c r="LQJ52" s="6"/>
      <c r="LQK52" s="6"/>
      <c r="LQL52" s="6"/>
      <c r="LQM52" s="6"/>
      <c r="LQN52" s="6"/>
      <c r="LQO52" s="6"/>
      <c r="LQP52" s="6"/>
      <c r="LQQ52" s="6"/>
      <c r="LQR52" s="6"/>
      <c r="LQS52" s="6"/>
      <c r="LQT52" s="6"/>
      <c r="LQU52" s="6"/>
      <c r="LQV52" s="6"/>
      <c r="LQW52" s="6"/>
      <c r="LQX52" s="6"/>
      <c r="LQY52" s="6"/>
      <c r="LQZ52" s="6"/>
      <c r="LRA52" s="6"/>
      <c r="LRB52" s="6"/>
      <c r="LRC52" s="6"/>
      <c r="LRD52" s="6"/>
      <c r="LRE52" s="6"/>
      <c r="LRF52" s="6"/>
      <c r="LRG52" s="6"/>
      <c r="LRH52" s="6"/>
      <c r="LRI52" s="6"/>
      <c r="LRJ52" s="6"/>
      <c r="LRK52" s="6"/>
      <c r="LRL52" s="6"/>
      <c r="LRM52" s="6"/>
      <c r="LRN52" s="6"/>
      <c r="LRO52" s="6"/>
      <c r="LRP52" s="6"/>
      <c r="LRQ52" s="6"/>
      <c r="LRR52" s="6"/>
      <c r="LRS52" s="6"/>
      <c r="LRT52" s="6"/>
      <c r="LRU52" s="6"/>
      <c r="LRV52" s="6"/>
      <c r="LRW52" s="6"/>
      <c r="LRX52" s="6"/>
      <c r="LRY52" s="6"/>
      <c r="LRZ52" s="6"/>
      <c r="LSA52" s="6"/>
      <c r="LSB52" s="6"/>
      <c r="LSC52" s="6"/>
      <c r="LSD52" s="6"/>
      <c r="LSE52" s="6"/>
      <c r="LSF52" s="6"/>
      <c r="LSG52" s="6"/>
      <c r="LSH52" s="6"/>
      <c r="LSI52" s="6"/>
      <c r="LSJ52" s="6"/>
      <c r="LSK52" s="6"/>
      <c r="LSL52" s="6"/>
      <c r="LSM52" s="6"/>
      <c r="LSN52" s="6"/>
      <c r="LSO52" s="6"/>
      <c r="LSP52" s="6"/>
      <c r="LSQ52" s="6"/>
      <c r="LSR52" s="6"/>
      <c r="LSS52" s="6"/>
      <c r="LST52" s="6"/>
      <c r="LSU52" s="6"/>
      <c r="LSV52" s="6"/>
      <c r="LSW52" s="6"/>
      <c r="LSX52" s="6"/>
      <c r="LSY52" s="6"/>
      <c r="LSZ52" s="6"/>
      <c r="LTA52" s="6"/>
      <c r="LTB52" s="6"/>
      <c r="LTC52" s="6"/>
      <c r="LTD52" s="6"/>
      <c r="LTE52" s="6"/>
      <c r="LTF52" s="6"/>
      <c r="LTG52" s="6"/>
      <c r="LTH52" s="6"/>
      <c r="LTI52" s="6"/>
      <c r="LTJ52" s="6"/>
      <c r="LTK52" s="6"/>
      <c r="LTL52" s="6"/>
      <c r="LTM52" s="6"/>
      <c r="LTN52" s="6"/>
      <c r="LTO52" s="6"/>
      <c r="LTP52" s="6"/>
      <c r="LTQ52" s="6"/>
      <c r="LTR52" s="6"/>
      <c r="LTS52" s="6"/>
      <c r="LTT52" s="6"/>
      <c r="LTU52" s="6"/>
      <c r="LTV52" s="6"/>
      <c r="LTW52" s="6"/>
      <c r="LTX52" s="6"/>
      <c r="LTY52" s="6"/>
      <c r="LTZ52" s="6"/>
      <c r="LUA52" s="6"/>
      <c r="LUB52" s="6"/>
      <c r="LUC52" s="6"/>
      <c r="LUD52" s="6"/>
      <c r="LUE52" s="6"/>
      <c r="LUF52" s="6"/>
      <c r="LUG52" s="6"/>
      <c r="LUH52" s="6"/>
      <c r="LUI52" s="6"/>
      <c r="LUJ52" s="6"/>
      <c r="LUK52" s="6"/>
      <c r="LUL52" s="6"/>
      <c r="LUM52" s="6"/>
      <c r="LUN52" s="6"/>
      <c r="LUO52" s="6"/>
      <c r="LUP52" s="6"/>
      <c r="LUQ52" s="6"/>
      <c r="LUR52" s="6"/>
      <c r="LUS52" s="6"/>
      <c r="LUT52" s="6"/>
      <c r="LUU52" s="6"/>
      <c r="LUV52" s="6"/>
      <c r="LUW52" s="6"/>
      <c r="LUX52" s="6"/>
      <c r="LUY52" s="6"/>
      <c r="LUZ52" s="6"/>
      <c r="LVA52" s="6"/>
      <c r="LVB52" s="6"/>
      <c r="LVC52" s="6"/>
      <c r="LVD52" s="6"/>
      <c r="LVE52" s="6"/>
      <c r="LVF52" s="6"/>
      <c r="LVG52" s="6"/>
      <c r="LVH52" s="6"/>
      <c r="LVI52" s="6"/>
      <c r="LVJ52" s="6"/>
      <c r="LVK52" s="6"/>
      <c r="LVL52" s="6"/>
      <c r="LVM52" s="6"/>
      <c r="LVN52" s="6"/>
      <c r="LVO52" s="6"/>
      <c r="LVP52" s="6"/>
      <c r="LVQ52" s="6"/>
      <c r="LVR52" s="6"/>
      <c r="LVS52" s="6"/>
      <c r="LVT52" s="6"/>
      <c r="LVU52" s="6"/>
      <c r="LVV52" s="6"/>
      <c r="LVW52" s="6"/>
      <c r="LVX52" s="6"/>
      <c r="LVY52" s="6"/>
      <c r="LVZ52" s="6"/>
      <c r="LWA52" s="6"/>
      <c r="LWB52" s="6"/>
      <c r="LWC52" s="6"/>
      <c r="LWD52" s="6"/>
      <c r="LWE52" s="6"/>
      <c r="LWF52" s="6"/>
      <c r="LWG52" s="6"/>
      <c r="LWH52" s="6"/>
      <c r="LWI52" s="6"/>
      <c r="LWJ52" s="6"/>
      <c r="LWK52" s="6"/>
      <c r="LWL52" s="6"/>
      <c r="LWM52" s="6"/>
      <c r="LWN52" s="6"/>
      <c r="LWO52" s="6"/>
      <c r="LWP52" s="6"/>
      <c r="LWQ52" s="6"/>
      <c r="LWR52" s="6"/>
      <c r="LWS52" s="6"/>
      <c r="LWT52" s="6"/>
      <c r="LWU52" s="6"/>
      <c r="LWV52" s="6"/>
      <c r="LWW52" s="6"/>
      <c r="LWX52" s="6"/>
      <c r="LWY52" s="6"/>
      <c r="LWZ52" s="6"/>
      <c r="LXA52" s="6"/>
      <c r="LXB52" s="6"/>
      <c r="LXC52" s="6"/>
      <c r="LXD52" s="6"/>
      <c r="LXE52" s="6"/>
      <c r="LXF52" s="6"/>
      <c r="LXG52" s="6"/>
      <c r="LXH52" s="6"/>
      <c r="LXI52" s="6"/>
      <c r="LXJ52" s="6"/>
      <c r="LXK52" s="6"/>
      <c r="LXL52" s="6"/>
      <c r="LXM52" s="6"/>
      <c r="LXN52" s="6"/>
      <c r="LXO52" s="6"/>
      <c r="LXP52" s="6"/>
      <c r="LXQ52" s="6"/>
      <c r="LXR52" s="6"/>
      <c r="LXS52" s="6"/>
      <c r="LXT52" s="6"/>
      <c r="LXU52" s="6"/>
      <c r="LXV52" s="6"/>
      <c r="LXW52" s="6"/>
      <c r="LXX52" s="6"/>
      <c r="LXY52" s="6"/>
      <c r="LXZ52" s="6"/>
      <c r="LYA52" s="6"/>
      <c r="LYB52" s="6"/>
      <c r="LYC52" s="6"/>
      <c r="LYD52" s="6"/>
      <c r="LYE52" s="6"/>
      <c r="LYF52" s="6"/>
      <c r="LYG52" s="6"/>
      <c r="LYH52" s="6"/>
      <c r="LYI52" s="6"/>
      <c r="LYJ52" s="6"/>
      <c r="LYK52" s="6"/>
      <c r="LYL52" s="6"/>
      <c r="LYM52" s="6"/>
      <c r="LYN52" s="6"/>
      <c r="LYO52" s="6"/>
      <c r="LYP52" s="6"/>
      <c r="LYQ52" s="6"/>
      <c r="LYR52" s="6"/>
      <c r="LYS52" s="6"/>
      <c r="LYT52" s="6"/>
      <c r="LYU52" s="6"/>
      <c r="LYV52" s="6"/>
      <c r="LYW52" s="6"/>
      <c r="LYX52" s="6"/>
      <c r="LYY52" s="6"/>
      <c r="LYZ52" s="6"/>
      <c r="LZA52" s="6"/>
      <c r="LZB52" s="6"/>
      <c r="LZC52" s="6"/>
      <c r="LZD52" s="6"/>
      <c r="LZE52" s="6"/>
      <c r="LZF52" s="6"/>
      <c r="LZG52" s="6"/>
      <c r="LZH52" s="6"/>
      <c r="LZI52" s="6"/>
      <c r="LZJ52" s="6"/>
      <c r="LZK52" s="6"/>
      <c r="LZL52" s="6"/>
      <c r="LZM52" s="6"/>
      <c r="LZN52" s="6"/>
      <c r="LZO52" s="6"/>
      <c r="LZP52" s="6"/>
      <c r="LZQ52" s="6"/>
      <c r="LZR52" s="6"/>
      <c r="LZS52" s="6"/>
      <c r="LZT52" s="6"/>
      <c r="LZU52" s="6"/>
      <c r="LZV52" s="6"/>
      <c r="LZW52" s="6"/>
      <c r="LZX52" s="6"/>
      <c r="LZY52" s="6"/>
      <c r="LZZ52" s="6"/>
      <c r="MAA52" s="6"/>
      <c r="MAB52" s="6"/>
      <c r="MAC52" s="6"/>
      <c r="MAD52" s="6"/>
      <c r="MAE52" s="6"/>
      <c r="MAF52" s="6"/>
      <c r="MAG52" s="6"/>
      <c r="MAH52" s="6"/>
      <c r="MAI52" s="6"/>
      <c r="MAJ52" s="6"/>
      <c r="MAK52" s="6"/>
      <c r="MAL52" s="6"/>
      <c r="MAM52" s="6"/>
      <c r="MAN52" s="6"/>
      <c r="MAO52" s="6"/>
      <c r="MAP52" s="6"/>
      <c r="MAQ52" s="6"/>
      <c r="MAR52" s="6"/>
      <c r="MAS52" s="6"/>
      <c r="MAT52" s="6"/>
      <c r="MAU52" s="6"/>
      <c r="MAV52" s="6"/>
      <c r="MAW52" s="6"/>
      <c r="MAX52" s="6"/>
      <c r="MAY52" s="6"/>
      <c r="MAZ52" s="6"/>
      <c r="MBA52" s="6"/>
      <c r="MBB52" s="6"/>
      <c r="MBC52" s="6"/>
      <c r="MBD52" s="6"/>
      <c r="MBE52" s="6"/>
      <c r="MBF52" s="6"/>
      <c r="MBG52" s="6"/>
      <c r="MBH52" s="6"/>
      <c r="MBI52" s="6"/>
      <c r="MBJ52" s="6"/>
      <c r="MBK52" s="6"/>
      <c r="MBL52" s="6"/>
      <c r="MBM52" s="6"/>
      <c r="MBN52" s="6"/>
      <c r="MBO52" s="6"/>
      <c r="MBP52" s="6"/>
      <c r="MBQ52" s="6"/>
      <c r="MBR52" s="6"/>
      <c r="MBS52" s="6"/>
      <c r="MBT52" s="6"/>
      <c r="MBU52" s="6"/>
      <c r="MBV52" s="6"/>
      <c r="MBW52" s="6"/>
      <c r="MBX52" s="6"/>
      <c r="MBY52" s="6"/>
      <c r="MBZ52" s="6"/>
      <c r="MCA52" s="6"/>
      <c r="MCB52" s="6"/>
      <c r="MCC52" s="6"/>
      <c r="MCD52" s="6"/>
      <c r="MCE52" s="6"/>
      <c r="MCF52" s="6"/>
      <c r="MCG52" s="6"/>
      <c r="MCH52" s="6"/>
      <c r="MCI52" s="6"/>
      <c r="MCJ52" s="6"/>
      <c r="MCK52" s="6"/>
      <c r="MCL52" s="6"/>
      <c r="MCM52" s="6"/>
      <c r="MCN52" s="6"/>
      <c r="MCO52" s="6"/>
      <c r="MCP52" s="6"/>
      <c r="MCQ52" s="6"/>
      <c r="MCR52" s="6"/>
      <c r="MCS52" s="6"/>
      <c r="MCT52" s="6"/>
      <c r="MCU52" s="6"/>
      <c r="MCV52" s="6"/>
      <c r="MCW52" s="6"/>
      <c r="MCX52" s="6"/>
      <c r="MCY52" s="6"/>
      <c r="MCZ52" s="6"/>
      <c r="MDA52" s="6"/>
      <c r="MDB52" s="6"/>
      <c r="MDC52" s="6"/>
      <c r="MDD52" s="6"/>
      <c r="MDE52" s="6"/>
      <c r="MDF52" s="6"/>
      <c r="MDG52" s="6"/>
      <c r="MDH52" s="6"/>
      <c r="MDI52" s="6"/>
      <c r="MDJ52" s="6"/>
      <c r="MDK52" s="6"/>
      <c r="MDL52" s="6"/>
      <c r="MDM52" s="6"/>
      <c r="MDN52" s="6"/>
      <c r="MDO52" s="6"/>
      <c r="MDP52" s="6"/>
      <c r="MDQ52" s="6"/>
      <c r="MDR52" s="6"/>
      <c r="MDS52" s="6"/>
      <c r="MDT52" s="6"/>
      <c r="MDU52" s="6"/>
      <c r="MDV52" s="6"/>
      <c r="MDW52" s="6"/>
      <c r="MDX52" s="6"/>
      <c r="MDY52" s="6"/>
      <c r="MDZ52" s="6"/>
      <c r="MEA52" s="6"/>
      <c r="MEB52" s="6"/>
      <c r="MEC52" s="6"/>
      <c r="MED52" s="6"/>
      <c r="MEE52" s="6"/>
      <c r="MEF52" s="6"/>
      <c r="MEG52" s="6"/>
      <c r="MEH52" s="6"/>
      <c r="MEI52" s="6"/>
      <c r="MEJ52" s="6"/>
      <c r="MEK52" s="6"/>
      <c r="MEL52" s="6"/>
      <c r="MEM52" s="6"/>
      <c r="MEN52" s="6"/>
      <c r="MEO52" s="6"/>
      <c r="MEP52" s="6"/>
      <c r="MEQ52" s="6"/>
      <c r="MER52" s="6"/>
      <c r="MES52" s="6"/>
      <c r="MET52" s="6"/>
      <c r="MEU52" s="6"/>
      <c r="MEV52" s="6"/>
      <c r="MEW52" s="6"/>
      <c r="MEX52" s="6"/>
      <c r="MEY52" s="6"/>
      <c r="MEZ52" s="6"/>
      <c r="MFA52" s="6"/>
      <c r="MFB52" s="6"/>
      <c r="MFC52" s="6"/>
      <c r="MFD52" s="6"/>
      <c r="MFE52" s="6"/>
      <c r="MFF52" s="6"/>
      <c r="MFG52" s="6"/>
      <c r="MFH52" s="6"/>
      <c r="MFI52" s="6"/>
      <c r="MFJ52" s="6"/>
      <c r="MFK52" s="6"/>
      <c r="MFL52" s="6"/>
      <c r="MFM52" s="6"/>
      <c r="MFN52" s="6"/>
      <c r="MFO52" s="6"/>
      <c r="MFP52" s="6"/>
      <c r="MFQ52" s="6"/>
      <c r="MFR52" s="6"/>
      <c r="MFS52" s="6"/>
      <c r="MFT52" s="6"/>
      <c r="MFU52" s="6"/>
      <c r="MFV52" s="6"/>
      <c r="MFW52" s="6"/>
      <c r="MFX52" s="6"/>
      <c r="MFY52" s="6"/>
      <c r="MFZ52" s="6"/>
      <c r="MGA52" s="6"/>
      <c r="MGB52" s="6"/>
      <c r="MGC52" s="6"/>
      <c r="MGD52" s="6"/>
      <c r="MGE52" s="6"/>
      <c r="MGF52" s="6"/>
      <c r="MGG52" s="6"/>
      <c r="MGH52" s="6"/>
      <c r="MGI52" s="6"/>
      <c r="MGJ52" s="6"/>
      <c r="MGK52" s="6"/>
      <c r="MGL52" s="6"/>
      <c r="MGM52" s="6"/>
      <c r="MGN52" s="6"/>
      <c r="MGO52" s="6"/>
      <c r="MGP52" s="6"/>
      <c r="MGQ52" s="6"/>
      <c r="MGR52" s="6"/>
      <c r="MGS52" s="6"/>
      <c r="MGT52" s="6"/>
      <c r="MGU52" s="6"/>
      <c r="MGV52" s="6"/>
      <c r="MGW52" s="6"/>
      <c r="MGX52" s="6"/>
      <c r="MGY52" s="6"/>
      <c r="MGZ52" s="6"/>
      <c r="MHA52" s="6"/>
      <c r="MHB52" s="6"/>
      <c r="MHC52" s="6"/>
      <c r="MHD52" s="6"/>
      <c r="MHE52" s="6"/>
      <c r="MHF52" s="6"/>
      <c r="MHG52" s="6"/>
      <c r="MHH52" s="6"/>
      <c r="MHI52" s="6"/>
      <c r="MHJ52" s="6"/>
      <c r="MHK52" s="6"/>
      <c r="MHL52" s="6"/>
      <c r="MHM52" s="6"/>
      <c r="MHN52" s="6"/>
      <c r="MHO52" s="6"/>
      <c r="MHP52" s="6"/>
      <c r="MHQ52" s="6"/>
      <c r="MHR52" s="6"/>
      <c r="MHS52" s="6"/>
      <c r="MHT52" s="6"/>
      <c r="MHU52" s="6"/>
      <c r="MHV52" s="6"/>
      <c r="MHW52" s="6"/>
      <c r="MHX52" s="6"/>
      <c r="MHY52" s="6"/>
      <c r="MHZ52" s="6"/>
      <c r="MIA52" s="6"/>
      <c r="MIB52" s="6"/>
      <c r="MIC52" s="6"/>
      <c r="MID52" s="6"/>
      <c r="MIE52" s="6"/>
      <c r="MIF52" s="6"/>
      <c r="MIG52" s="6"/>
      <c r="MIH52" s="6"/>
      <c r="MII52" s="6"/>
      <c r="MIJ52" s="6"/>
      <c r="MIK52" s="6"/>
      <c r="MIL52" s="6"/>
      <c r="MIM52" s="6"/>
      <c r="MIN52" s="6"/>
      <c r="MIO52" s="6"/>
      <c r="MIP52" s="6"/>
      <c r="MIQ52" s="6"/>
      <c r="MIR52" s="6"/>
      <c r="MIS52" s="6"/>
      <c r="MIT52" s="6"/>
      <c r="MIU52" s="6"/>
      <c r="MIV52" s="6"/>
      <c r="MIW52" s="6"/>
      <c r="MIX52" s="6"/>
      <c r="MIY52" s="6"/>
      <c r="MIZ52" s="6"/>
      <c r="MJA52" s="6"/>
      <c r="MJB52" s="6"/>
      <c r="MJC52" s="6"/>
      <c r="MJD52" s="6"/>
      <c r="MJE52" s="6"/>
      <c r="MJF52" s="6"/>
      <c r="MJG52" s="6"/>
      <c r="MJH52" s="6"/>
      <c r="MJI52" s="6"/>
      <c r="MJJ52" s="6"/>
      <c r="MJK52" s="6"/>
      <c r="MJL52" s="6"/>
      <c r="MJM52" s="6"/>
      <c r="MJN52" s="6"/>
      <c r="MJO52" s="6"/>
      <c r="MJP52" s="6"/>
      <c r="MJQ52" s="6"/>
      <c r="MJR52" s="6"/>
      <c r="MJS52" s="6"/>
      <c r="MJT52" s="6"/>
      <c r="MJU52" s="6"/>
      <c r="MJV52" s="6"/>
      <c r="MJW52" s="6"/>
      <c r="MJX52" s="6"/>
      <c r="MJY52" s="6"/>
      <c r="MJZ52" s="6"/>
      <c r="MKA52" s="6"/>
      <c r="MKB52" s="6"/>
      <c r="MKC52" s="6"/>
      <c r="MKD52" s="6"/>
      <c r="MKE52" s="6"/>
      <c r="MKF52" s="6"/>
      <c r="MKG52" s="6"/>
      <c r="MKH52" s="6"/>
      <c r="MKI52" s="6"/>
      <c r="MKJ52" s="6"/>
      <c r="MKK52" s="6"/>
      <c r="MKL52" s="6"/>
      <c r="MKM52" s="6"/>
      <c r="MKN52" s="6"/>
      <c r="MKO52" s="6"/>
      <c r="MKP52" s="6"/>
      <c r="MKQ52" s="6"/>
      <c r="MKR52" s="6"/>
      <c r="MKS52" s="6"/>
      <c r="MKT52" s="6"/>
      <c r="MKU52" s="6"/>
      <c r="MKV52" s="6"/>
      <c r="MKW52" s="6"/>
      <c r="MKX52" s="6"/>
      <c r="MKY52" s="6"/>
      <c r="MKZ52" s="6"/>
      <c r="MLA52" s="6"/>
      <c r="MLB52" s="6"/>
      <c r="MLC52" s="6"/>
      <c r="MLD52" s="6"/>
      <c r="MLE52" s="6"/>
      <c r="MLF52" s="6"/>
      <c r="MLG52" s="6"/>
      <c r="MLH52" s="6"/>
      <c r="MLI52" s="6"/>
      <c r="MLJ52" s="6"/>
      <c r="MLK52" s="6"/>
      <c r="MLL52" s="6"/>
      <c r="MLM52" s="6"/>
      <c r="MLN52" s="6"/>
      <c r="MLO52" s="6"/>
      <c r="MLP52" s="6"/>
      <c r="MLQ52" s="6"/>
      <c r="MLR52" s="6"/>
      <c r="MLS52" s="6"/>
      <c r="MLT52" s="6"/>
      <c r="MLU52" s="6"/>
      <c r="MLV52" s="6"/>
      <c r="MLW52" s="6"/>
      <c r="MLX52" s="6"/>
      <c r="MLY52" s="6"/>
      <c r="MLZ52" s="6"/>
      <c r="MMA52" s="6"/>
      <c r="MMB52" s="6"/>
      <c r="MMC52" s="6"/>
      <c r="MMD52" s="6"/>
      <c r="MME52" s="6"/>
      <c r="MMF52" s="6"/>
      <c r="MMG52" s="6"/>
      <c r="MMH52" s="6"/>
      <c r="MMI52" s="6"/>
      <c r="MMJ52" s="6"/>
      <c r="MMK52" s="6"/>
      <c r="MML52" s="6"/>
      <c r="MMM52" s="6"/>
      <c r="MMN52" s="6"/>
      <c r="MMO52" s="6"/>
      <c r="MMP52" s="6"/>
      <c r="MMQ52" s="6"/>
      <c r="MMR52" s="6"/>
      <c r="MMS52" s="6"/>
      <c r="MMT52" s="6"/>
      <c r="MMU52" s="6"/>
      <c r="MMV52" s="6"/>
      <c r="MMW52" s="6"/>
      <c r="MMX52" s="6"/>
      <c r="MMY52" s="6"/>
      <c r="MMZ52" s="6"/>
      <c r="MNA52" s="6"/>
      <c r="MNB52" s="6"/>
      <c r="MNC52" s="6"/>
      <c r="MND52" s="6"/>
      <c r="MNE52" s="6"/>
      <c r="MNF52" s="6"/>
      <c r="MNG52" s="6"/>
      <c r="MNH52" s="6"/>
      <c r="MNI52" s="6"/>
      <c r="MNJ52" s="6"/>
      <c r="MNK52" s="6"/>
      <c r="MNL52" s="6"/>
      <c r="MNM52" s="6"/>
      <c r="MNN52" s="6"/>
      <c r="MNO52" s="6"/>
      <c r="MNP52" s="6"/>
      <c r="MNQ52" s="6"/>
      <c r="MNR52" s="6"/>
      <c r="MNS52" s="6"/>
      <c r="MNT52" s="6"/>
      <c r="MNU52" s="6"/>
      <c r="MNV52" s="6"/>
      <c r="MNW52" s="6"/>
      <c r="MNX52" s="6"/>
      <c r="MNY52" s="6"/>
      <c r="MNZ52" s="6"/>
      <c r="MOA52" s="6"/>
      <c r="MOB52" s="6"/>
      <c r="MOC52" s="6"/>
      <c r="MOD52" s="6"/>
      <c r="MOE52" s="6"/>
      <c r="MOF52" s="6"/>
      <c r="MOG52" s="6"/>
      <c r="MOH52" s="6"/>
      <c r="MOI52" s="6"/>
      <c r="MOJ52" s="6"/>
      <c r="MOK52" s="6"/>
      <c r="MOL52" s="6"/>
      <c r="MOM52" s="6"/>
      <c r="MON52" s="6"/>
      <c r="MOO52" s="6"/>
      <c r="MOP52" s="6"/>
      <c r="MOQ52" s="6"/>
      <c r="MOR52" s="6"/>
      <c r="MOS52" s="6"/>
      <c r="MOT52" s="6"/>
      <c r="MOU52" s="6"/>
      <c r="MOV52" s="6"/>
      <c r="MOW52" s="6"/>
      <c r="MOX52" s="6"/>
      <c r="MOY52" s="6"/>
      <c r="MOZ52" s="6"/>
      <c r="MPA52" s="6"/>
      <c r="MPB52" s="6"/>
      <c r="MPC52" s="6"/>
      <c r="MPD52" s="6"/>
      <c r="MPE52" s="6"/>
      <c r="MPF52" s="6"/>
      <c r="MPG52" s="6"/>
      <c r="MPH52" s="6"/>
      <c r="MPI52" s="6"/>
      <c r="MPJ52" s="6"/>
      <c r="MPK52" s="6"/>
      <c r="MPL52" s="6"/>
      <c r="MPM52" s="6"/>
      <c r="MPN52" s="6"/>
      <c r="MPO52" s="6"/>
      <c r="MPP52" s="6"/>
      <c r="MPQ52" s="6"/>
      <c r="MPR52" s="6"/>
      <c r="MPS52" s="6"/>
      <c r="MPT52" s="6"/>
      <c r="MPU52" s="6"/>
      <c r="MPV52" s="6"/>
      <c r="MPW52" s="6"/>
      <c r="MPX52" s="6"/>
      <c r="MPY52" s="6"/>
      <c r="MPZ52" s="6"/>
      <c r="MQA52" s="6"/>
      <c r="MQB52" s="6"/>
      <c r="MQC52" s="6"/>
      <c r="MQD52" s="6"/>
      <c r="MQE52" s="6"/>
      <c r="MQF52" s="6"/>
      <c r="MQG52" s="6"/>
      <c r="MQH52" s="6"/>
      <c r="MQI52" s="6"/>
      <c r="MQJ52" s="6"/>
      <c r="MQK52" s="6"/>
      <c r="MQL52" s="6"/>
      <c r="MQM52" s="6"/>
      <c r="MQN52" s="6"/>
      <c r="MQO52" s="6"/>
      <c r="MQP52" s="6"/>
      <c r="MQQ52" s="6"/>
      <c r="MQR52" s="6"/>
      <c r="MQS52" s="6"/>
      <c r="MQT52" s="6"/>
      <c r="MQU52" s="6"/>
      <c r="MQV52" s="6"/>
      <c r="MQW52" s="6"/>
      <c r="MQX52" s="6"/>
      <c r="MQY52" s="6"/>
      <c r="MQZ52" s="6"/>
      <c r="MRA52" s="6"/>
      <c r="MRB52" s="6"/>
      <c r="MRC52" s="6"/>
      <c r="MRD52" s="6"/>
      <c r="MRE52" s="6"/>
      <c r="MRF52" s="6"/>
      <c r="MRG52" s="6"/>
      <c r="MRH52" s="6"/>
      <c r="MRI52" s="6"/>
      <c r="MRJ52" s="6"/>
      <c r="MRK52" s="6"/>
      <c r="MRL52" s="6"/>
      <c r="MRM52" s="6"/>
      <c r="MRN52" s="6"/>
      <c r="MRO52" s="6"/>
      <c r="MRP52" s="6"/>
      <c r="MRQ52" s="6"/>
      <c r="MRR52" s="6"/>
      <c r="MRS52" s="6"/>
      <c r="MRT52" s="6"/>
      <c r="MRU52" s="6"/>
      <c r="MRV52" s="6"/>
      <c r="MRW52" s="6"/>
      <c r="MRX52" s="6"/>
      <c r="MRY52" s="6"/>
      <c r="MRZ52" s="6"/>
      <c r="MSA52" s="6"/>
      <c r="MSB52" s="6"/>
      <c r="MSC52" s="6"/>
      <c r="MSD52" s="6"/>
      <c r="MSE52" s="6"/>
      <c r="MSF52" s="6"/>
      <c r="MSG52" s="6"/>
      <c r="MSH52" s="6"/>
      <c r="MSI52" s="6"/>
      <c r="MSJ52" s="6"/>
      <c r="MSK52" s="6"/>
      <c r="MSL52" s="6"/>
      <c r="MSM52" s="6"/>
      <c r="MSN52" s="6"/>
      <c r="MSO52" s="6"/>
      <c r="MSP52" s="6"/>
      <c r="MSQ52" s="6"/>
      <c r="MSR52" s="6"/>
      <c r="MSS52" s="6"/>
      <c r="MST52" s="6"/>
      <c r="MSU52" s="6"/>
      <c r="MSV52" s="6"/>
      <c r="MSW52" s="6"/>
      <c r="MSX52" s="6"/>
      <c r="MSY52" s="6"/>
      <c r="MSZ52" s="6"/>
      <c r="MTA52" s="6"/>
      <c r="MTB52" s="6"/>
      <c r="MTC52" s="6"/>
      <c r="MTD52" s="6"/>
      <c r="MTE52" s="6"/>
      <c r="MTF52" s="6"/>
      <c r="MTG52" s="6"/>
      <c r="MTH52" s="6"/>
      <c r="MTI52" s="6"/>
      <c r="MTJ52" s="6"/>
      <c r="MTK52" s="6"/>
      <c r="MTL52" s="6"/>
      <c r="MTM52" s="6"/>
      <c r="MTN52" s="6"/>
      <c r="MTO52" s="6"/>
      <c r="MTP52" s="6"/>
      <c r="MTQ52" s="6"/>
      <c r="MTR52" s="6"/>
      <c r="MTS52" s="6"/>
      <c r="MTT52" s="6"/>
      <c r="MTU52" s="6"/>
      <c r="MTV52" s="6"/>
      <c r="MTW52" s="6"/>
      <c r="MTX52" s="6"/>
      <c r="MTY52" s="6"/>
      <c r="MTZ52" s="6"/>
      <c r="MUA52" s="6"/>
      <c r="MUB52" s="6"/>
      <c r="MUC52" s="6"/>
      <c r="MUD52" s="6"/>
      <c r="MUE52" s="6"/>
      <c r="MUF52" s="6"/>
      <c r="MUG52" s="6"/>
      <c r="MUH52" s="6"/>
      <c r="MUI52" s="6"/>
      <c r="MUJ52" s="6"/>
      <c r="MUK52" s="6"/>
      <c r="MUL52" s="6"/>
      <c r="MUM52" s="6"/>
      <c r="MUN52" s="6"/>
      <c r="MUO52" s="6"/>
      <c r="MUP52" s="6"/>
      <c r="MUQ52" s="6"/>
      <c r="MUR52" s="6"/>
      <c r="MUS52" s="6"/>
      <c r="MUT52" s="6"/>
      <c r="MUU52" s="6"/>
      <c r="MUV52" s="6"/>
      <c r="MUW52" s="6"/>
      <c r="MUX52" s="6"/>
      <c r="MUY52" s="6"/>
      <c r="MUZ52" s="6"/>
      <c r="MVA52" s="6"/>
      <c r="MVB52" s="6"/>
      <c r="MVC52" s="6"/>
      <c r="MVD52" s="6"/>
      <c r="MVE52" s="6"/>
      <c r="MVF52" s="6"/>
      <c r="MVG52" s="6"/>
      <c r="MVH52" s="6"/>
      <c r="MVI52" s="6"/>
      <c r="MVJ52" s="6"/>
      <c r="MVK52" s="6"/>
      <c r="MVL52" s="6"/>
      <c r="MVM52" s="6"/>
      <c r="MVN52" s="6"/>
      <c r="MVO52" s="6"/>
      <c r="MVP52" s="6"/>
      <c r="MVQ52" s="6"/>
      <c r="MVR52" s="6"/>
      <c r="MVS52" s="6"/>
      <c r="MVT52" s="6"/>
      <c r="MVU52" s="6"/>
      <c r="MVV52" s="6"/>
      <c r="MVW52" s="6"/>
      <c r="MVX52" s="6"/>
      <c r="MVY52" s="6"/>
      <c r="MVZ52" s="6"/>
      <c r="MWA52" s="6"/>
      <c r="MWB52" s="6"/>
      <c r="MWC52" s="6"/>
      <c r="MWD52" s="6"/>
      <c r="MWE52" s="6"/>
      <c r="MWF52" s="6"/>
      <c r="MWG52" s="6"/>
      <c r="MWH52" s="6"/>
      <c r="MWI52" s="6"/>
      <c r="MWJ52" s="6"/>
      <c r="MWK52" s="6"/>
      <c r="MWL52" s="6"/>
      <c r="MWM52" s="6"/>
      <c r="MWN52" s="6"/>
      <c r="MWO52" s="6"/>
      <c r="MWP52" s="6"/>
      <c r="MWQ52" s="6"/>
      <c r="MWR52" s="6"/>
      <c r="MWS52" s="6"/>
      <c r="MWT52" s="6"/>
      <c r="MWU52" s="6"/>
      <c r="MWV52" s="6"/>
      <c r="MWW52" s="6"/>
      <c r="MWX52" s="6"/>
      <c r="MWY52" s="6"/>
      <c r="MWZ52" s="6"/>
      <c r="MXA52" s="6"/>
      <c r="MXB52" s="6"/>
      <c r="MXC52" s="6"/>
      <c r="MXD52" s="6"/>
      <c r="MXE52" s="6"/>
      <c r="MXF52" s="6"/>
      <c r="MXG52" s="6"/>
      <c r="MXH52" s="6"/>
      <c r="MXI52" s="6"/>
      <c r="MXJ52" s="6"/>
      <c r="MXK52" s="6"/>
      <c r="MXL52" s="6"/>
      <c r="MXM52" s="6"/>
      <c r="MXN52" s="6"/>
      <c r="MXO52" s="6"/>
      <c r="MXP52" s="6"/>
      <c r="MXQ52" s="6"/>
      <c r="MXR52" s="6"/>
      <c r="MXS52" s="6"/>
      <c r="MXT52" s="6"/>
      <c r="MXU52" s="6"/>
      <c r="MXV52" s="6"/>
      <c r="MXW52" s="6"/>
      <c r="MXX52" s="6"/>
      <c r="MXY52" s="6"/>
      <c r="MXZ52" s="6"/>
      <c r="MYA52" s="6"/>
      <c r="MYB52" s="6"/>
      <c r="MYC52" s="6"/>
      <c r="MYD52" s="6"/>
      <c r="MYE52" s="6"/>
      <c r="MYF52" s="6"/>
      <c r="MYG52" s="6"/>
      <c r="MYH52" s="6"/>
      <c r="MYI52" s="6"/>
      <c r="MYJ52" s="6"/>
      <c r="MYK52" s="6"/>
      <c r="MYL52" s="6"/>
      <c r="MYM52" s="6"/>
      <c r="MYN52" s="6"/>
      <c r="MYO52" s="6"/>
      <c r="MYP52" s="6"/>
      <c r="MYQ52" s="6"/>
      <c r="MYR52" s="6"/>
      <c r="MYS52" s="6"/>
      <c r="MYT52" s="6"/>
      <c r="MYU52" s="6"/>
      <c r="MYV52" s="6"/>
      <c r="MYW52" s="6"/>
      <c r="MYX52" s="6"/>
      <c r="MYY52" s="6"/>
      <c r="MYZ52" s="6"/>
      <c r="MZA52" s="6"/>
      <c r="MZB52" s="6"/>
      <c r="MZC52" s="6"/>
      <c r="MZD52" s="6"/>
      <c r="MZE52" s="6"/>
      <c r="MZF52" s="6"/>
      <c r="MZG52" s="6"/>
      <c r="MZH52" s="6"/>
      <c r="MZI52" s="6"/>
      <c r="MZJ52" s="6"/>
      <c r="MZK52" s="6"/>
      <c r="MZL52" s="6"/>
      <c r="MZM52" s="6"/>
      <c r="MZN52" s="6"/>
      <c r="MZO52" s="6"/>
      <c r="MZP52" s="6"/>
      <c r="MZQ52" s="6"/>
      <c r="MZR52" s="6"/>
      <c r="MZS52" s="6"/>
      <c r="MZT52" s="6"/>
      <c r="MZU52" s="6"/>
      <c r="MZV52" s="6"/>
      <c r="MZW52" s="6"/>
      <c r="MZX52" s="6"/>
      <c r="MZY52" s="6"/>
      <c r="MZZ52" s="6"/>
      <c r="NAA52" s="6"/>
      <c r="NAB52" s="6"/>
      <c r="NAC52" s="6"/>
      <c r="NAD52" s="6"/>
      <c r="NAE52" s="6"/>
      <c r="NAF52" s="6"/>
      <c r="NAG52" s="6"/>
      <c r="NAH52" s="6"/>
      <c r="NAI52" s="6"/>
      <c r="NAJ52" s="6"/>
      <c r="NAK52" s="6"/>
      <c r="NAL52" s="6"/>
      <c r="NAM52" s="6"/>
      <c r="NAN52" s="6"/>
      <c r="NAO52" s="6"/>
      <c r="NAP52" s="6"/>
      <c r="NAQ52" s="6"/>
      <c r="NAR52" s="6"/>
      <c r="NAS52" s="6"/>
      <c r="NAT52" s="6"/>
      <c r="NAU52" s="6"/>
      <c r="NAV52" s="6"/>
      <c r="NAW52" s="6"/>
      <c r="NAX52" s="6"/>
      <c r="NAY52" s="6"/>
      <c r="NAZ52" s="6"/>
      <c r="NBA52" s="6"/>
      <c r="NBB52" s="6"/>
      <c r="NBC52" s="6"/>
      <c r="NBD52" s="6"/>
      <c r="NBE52" s="6"/>
      <c r="NBF52" s="6"/>
      <c r="NBG52" s="6"/>
      <c r="NBH52" s="6"/>
      <c r="NBI52" s="6"/>
      <c r="NBJ52" s="6"/>
      <c r="NBK52" s="6"/>
      <c r="NBL52" s="6"/>
      <c r="NBM52" s="6"/>
      <c r="NBN52" s="6"/>
      <c r="NBO52" s="6"/>
      <c r="NBP52" s="6"/>
      <c r="NBQ52" s="6"/>
      <c r="NBR52" s="6"/>
      <c r="NBS52" s="6"/>
      <c r="NBT52" s="6"/>
      <c r="NBU52" s="6"/>
      <c r="NBV52" s="6"/>
      <c r="NBW52" s="6"/>
      <c r="NBX52" s="6"/>
      <c r="NBY52" s="6"/>
      <c r="NBZ52" s="6"/>
      <c r="NCA52" s="6"/>
      <c r="NCB52" s="6"/>
      <c r="NCC52" s="6"/>
      <c r="NCD52" s="6"/>
      <c r="NCE52" s="6"/>
      <c r="NCF52" s="6"/>
      <c r="NCG52" s="6"/>
      <c r="NCH52" s="6"/>
      <c r="NCI52" s="6"/>
      <c r="NCJ52" s="6"/>
      <c r="NCK52" s="6"/>
      <c r="NCL52" s="6"/>
      <c r="NCM52" s="6"/>
      <c r="NCN52" s="6"/>
      <c r="NCO52" s="6"/>
      <c r="NCP52" s="6"/>
      <c r="NCQ52" s="6"/>
      <c r="NCR52" s="6"/>
      <c r="NCS52" s="6"/>
      <c r="NCT52" s="6"/>
      <c r="NCU52" s="6"/>
      <c r="NCV52" s="6"/>
      <c r="NCW52" s="6"/>
      <c r="NCX52" s="6"/>
      <c r="NCY52" s="6"/>
      <c r="NCZ52" s="6"/>
      <c r="NDA52" s="6"/>
      <c r="NDB52" s="6"/>
      <c r="NDC52" s="6"/>
      <c r="NDD52" s="6"/>
      <c r="NDE52" s="6"/>
      <c r="NDF52" s="6"/>
      <c r="NDG52" s="6"/>
      <c r="NDH52" s="6"/>
      <c r="NDI52" s="6"/>
      <c r="NDJ52" s="6"/>
      <c r="NDK52" s="6"/>
      <c r="NDL52" s="6"/>
      <c r="NDM52" s="6"/>
      <c r="NDN52" s="6"/>
      <c r="NDO52" s="6"/>
      <c r="NDP52" s="6"/>
      <c r="NDQ52" s="6"/>
      <c r="NDR52" s="6"/>
      <c r="NDS52" s="6"/>
      <c r="NDT52" s="6"/>
      <c r="NDU52" s="6"/>
      <c r="NDV52" s="6"/>
      <c r="NDW52" s="6"/>
      <c r="NDX52" s="6"/>
      <c r="NDY52" s="6"/>
      <c r="NDZ52" s="6"/>
      <c r="NEA52" s="6"/>
      <c r="NEB52" s="6"/>
      <c r="NEC52" s="6"/>
      <c r="NED52" s="6"/>
      <c r="NEE52" s="6"/>
      <c r="NEF52" s="6"/>
      <c r="NEG52" s="6"/>
      <c r="NEH52" s="6"/>
      <c r="NEI52" s="6"/>
      <c r="NEJ52" s="6"/>
      <c r="NEK52" s="6"/>
      <c r="NEL52" s="6"/>
      <c r="NEM52" s="6"/>
      <c r="NEN52" s="6"/>
      <c r="NEO52" s="6"/>
      <c r="NEP52" s="6"/>
      <c r="NEQ52" s="6"/>
      <c r="NER52" s="6"/>
      <c r="NES52" s="6"/>
      <c r="NET52" s="6"/>
      <c r="NEU52" s="6"/>
      <c r="NEV52" s="6"/>
      <c r="NEW52" s="6"/>
      <c r="NEX52" s="6"/>
      <c r="NEY52" s="6"/>
      <c r="NEZ52" s="6"/>
      <c r="NFA52" s="6"/>
      <c r="NFB52" s="6"/>
      <c r="NFC52" s="6"/>
      <c r="NFD52" s="6"/>
      <c r="NFE52" s="6"/>
      <c r="NFF52" s="6"/>
      <c r="NFG52" s="6"/>
      <c r="NFH52" s="6"/>
      <c r="NFI52" s="6"/>
      <c r="NFJ52" s="6"/>
      <c r="NFK52" s="6"/>
      <c r="NFL52" s="6"/>
      <c r="NFM52" s="6"/>
      <c r="NFN52" s="6"/>
      <c r="NFO52" s="6"/>
      <c r="NFP52" s="6"/>
      <c r="NFQ52" s="6"/>
      <c r="NFR52" s="6"/>
      <c r="NFS52" s="6"/>
      <c r="NFT52" s="6"/>
      <c r="NFU52" s="6"/>
      <c r="NFV52" s="6"/>
      <c r="NFW52" s="6"/>
      <c r="NFX52" s="6"/>
      <c r="NFY52" s="6"/>
      <c r="NFZ52" s="6"/>
      <c r="NGA52" s="6"/>
      <c r="NGB52" s="6"/>
      <c r="NGC52" s="6"/>
      <c r="NGD52" s="6"/>
      <c r="NGE52" s="6"/>
      <c r="NGF52" s="6"/>
      <c r="NGG52" s="6"/>
      <c r="NGH52" s="6"/>
      <c r="NGI52" s="6"/>
      <c r="NGJ52" s="6"/>
      <c r="NGK52" s="6"/>
      <c r="NGL52" s="6"/>
      <c r="NGM52" s="6"/>
      <c r="NGN52" s="6"/>
      <c r="NGO52" s="6"/>
      <c r="NGP52" s="6"/>
      <c r="NGQ52" s="6"/>
      <c r="NGR52" s="6"/>
      <c r="NGS52" s="6"/>
      <c r="NGT52" s="6"/>
      <c r="NGU52" s="6"/>
      <c r="NGV52" s="6"/>
      <c r="NGW52" s="6"/>
      <c r="NGX52" s="6"/>
      <c r="NGY52" s="6"/>
      <c r="NGZ52" s="6"/>
      <c r="NHA52" s="6"/>
      <c r="NHB52" s="6"/>
      <c r="NHC52" s="6"/>
      <c r="NHD52" s="6"/>
      <c r="NHE52" s="6"/>
      <c r="NHF52" s="6"/>
      <c r="NHG52" s="6"/>
      <c r="NHH52" s="6"/>
      <c r="NHI52" s="6"/>
      <c r="NHJ52" s="6"/>
      <c r="NHK52" s="6"/>
      <c r="NHL52" s="6"/>
      <c r="NHM52" s="6"/>
      <c r="NHN52" s="6"/>
      <c r="NHO52" s="6"/>
      <c r="NHP52" s="6"/>
      <c r="NHQ52" s="6"/>
      <c r="NHR52" s="6"/>
      <c r="NHS52" s="6"/>
      <c r="NHT52" s="6"/>
      <c r="NHU52" s="6"/>
      <c r="NHV52" s="6"/>
      <c r="NHW52" s="6"/>
      <c r="NHX52" s="6"/>
      <c r="NHY52" s="6"/>
      <c r="NHZ52" s="6"/>
      <c r="NIA52" s="6"/>
      <c r="NIB52" s="6"/>
      <c r="NIC52" s="6"/>
      <c r="NID52" s="6"/>
      <c r="NIE52" s="6"/>
      <c r="NIF52" s="6"/>
      <c r="NIG52" s="6"/>
      <c r="NIH52" s="6"/>
      <c r="NII52" s="6"/>
      <c r="NIJ52" s="6"/>
      <c r="NIK52" s="6"/>
      <c r="NIL52" s="6"/>
      <c r="NIM52" s="6"/>
      <c r="NIN52" s="6"/>
      <c r="NIO52" s="6"/>
      <c r="NIP52" s="6"/>
      <c r="NIQ52" s="6"/>
      <c r="NIR52" s="6"/>
      <c r="NIS52" s="6"/>
      <c r="NIT52" s="6"/>
      <c r="NIU52" s="6"/>
      <c r="NIV52" s="6"/>
      <c r="NIW52" s="6"/>
      <c r="NIX52" s="6"/>
      <c r="NIY52" s="6"/>
      <c r="NIZ52" s="6"/>
      <c r="NJA52" s="6"/>
      <c r="NJB52" s="6"/>
      <c r="NJC52" s="6"/>
      <c r="NJD52" s="6"/>
      <c r="NJE52" s="6"/>
      <c r="NJF52" s="6"/>
      <c r="NJG52" s="6"/>
      <c r="NJH52" s="6"/>
      <c r="NJI52" s="6"/>
      <c r="NJJ52" s="6"/>
      <c r="NJK52" s="6"/>
      <c r="NJL52" s="6"/>
      <c r="NJM52" s="6"/>
      <c r="NJN52" s="6"/>
      <c r="NJO52" s="6"/>
      <c r="NJP52" s="6"/>
      <c r="NJQ52" s="6"/>
      <c r="NJR52" s="6"/>
      <c r="NJS52" s="6"/>
      <c r="NJT52" s="6"/>
      <c r="NJU52" s="6"/>
      <c r="NJV52" s="6"/>
      <c r="NJW52" s="6"/>
      <c r="NJX52" s="6"/>
      <c r="NJY52" s="6"/>
      <c r="NJZ52" s="6"/>
      <c r="NKA52" s="6"/>
      <c r="NKB52" s="6"/>
      <c r="NKC52" s="6"/>
      <c r="NKD52" s="6"/>
      <c r="NKE52" s="6"/>
      <c r="NKF52" s="6"/>
      <c r="NKG52" s="6"/>
      <c r="NKH52" s="6"/>
      <c r="NKI52" s="6"/>
      <c r="NKJ52" s="6"/>
      <c r="NKK52" s="6"/>
      <c r="NKL52" s="6"/>
      <c r="NKM52" s="6"/>
      <c r="NKN52" s="6"/>
      <c r="NKO52" s="6"/>
      <c r="NKP52" s="6"/>
      <c r="NKQ52" s="6"/>
      <c r="NKR52" s="6"/>
      <c r="NKS52" s="6"/>
      <c r="NKT52" s="6"/>
      <c r="NKU52" s="6"/>
      <c r="NKV52" s="6"/>
      <c r="NKW52" s="6"/>
      <c r="NKX52" s="6"/>
      <c r="NKY52" s="6"/>
      <c r="NKZ52" s="6"/>
      <c r="NLA52" s="6"/>
      <c r="NLB52" s="6"/>
      <c r="NLC52" s="6"/>
      <c r="NLD52" s="6"/>
      <c r="NLE52" s="6"/>
      <c r="NLF52" s="6"/>
      <c r="NLG52" s="6"/>
      <c r="NLH52" s="6"/>
      <c r="NLI52" s="6"/>
      <c r="NLJ52" s="6"/>
      <c r="NLK52" s="6"/>
      <c r="NLL52" s="6"/>
      <c r="NLM52" s="6"/>
      <c r="NLN52" s="6"/>
      <c r="NLO52" s="6"/>
      <c r="NLP52" s="6"/>
      <c r="NLQ52" s="6"/>
      <c r="NLR52" s="6"/>
      <c r="NLS52" s="6"/>
      <c r="NLT52" s="6"/>
      <c r="NLU52" s="6"/>
      <c r="NLV52" s="6"/>
      <c r="NLW52" s="6"/>
      <c r="NLX52" s="6"/>
      <c r="NLY52" s="6"/>
      <c r="NLZ52" s="6"/>
      <c r="NMA52" s="6"/>
      <c r="NMB52" s="6"/>
      <c r="NMC52" s="6"/>
      <c r="NMD52" s="6"/>
      <c r="NME52" s="6"/>
      <c r="NMF52" s="6"/>
      <c r="NMG52" s="6"/>
      <c r="NMH52" s="6"/>
      <c r="NMI52" s="6"/>
      <c r="NMJ52" s="6"/>
      <c r="NMK52" s="6"/>
      <c r="NML52" s="6"/>
      <c r="NMM52" s="6"/>
      <c r="NMN52" s="6"/>
      <c r="NMO52" s="6"/>
      <c r="NMP52" s="6"/>
      <c r="NMQ52" s="6"/>
      <c r="NMR52" s="6"/>
      <c r="NMS52" s="6"/>
      <c r="NMT52" s="6"/>
      <c r="NMU52" s="6"/>
      <c r="NMV52" s="6"/>
      <c r="NMW52" s="6"/>
      <c r="NMX52" s="6"/>
      <c r="NMY52" s="6"/>
      <c r="NMZ52" s="6"/>
      <c r="NNA52" s="6"/>
      <c r="NNB52" s="6"/>
      <c r="NNC52" s="6"/>
      <c r="NND52" s="6"/>
      <c r="NNE52" s="6"/>
      <c r="NNF52" s="6"/>
      <c r="NNG52" s="6"/>
      <c r="NNH52" s="6"/>
      <c r="NNI52" s="6"/>
      <c r="NNJ52" s="6"/>
      <c r="NNK52" s="6"/>
      <c r="NNL52" s="6"/>
      <c r="NNM52" s="6"/>
      <c r="NNN52" s="6"/>
      <c r="NNO52" s="6"/>
      <c r="NNP52" s="6"/>
      <c r="NNQ52" s="6"/>
      <c r="NNR52" s="6"/>
      <c r="NNS52" s="6"/>
      <c r="NNT52" s="6"/>
      <c r="NNU52" s="6"/>
      <c r="NNV52" s="6"/>
      <c r="NNW52" s="6"/>
      <c r="NNX52" s="6"/>
      <c r="NNY52" s="6"/>
      <c r="NNZ52" s="6"/>
      <c r="NOA52" s="6"/>
      <c r="NOB52" s="6"/>
      <c r="NOC52" s="6"/>
      <c r="NOD52" s="6"/>
      <c r="NOE52" s="6"/>
      <c r="NOF52" s="6"/>
      <c r="NOG52" s="6"/>
      <c r="NOH52" s="6"/>
      <c r="NOI52" s="6"/>
      <c r="NOJ52" s="6"/>
      <c r="NOK52" s="6"/>
      <c r="NOL52" s="6"/>
      <c r="NOM52" s="6"/>
      <c r="NON52" s="6"/>
      <c r="NOO52" s="6"/>
      <c r="NOP52" s="6"/>
      <c r="NOQ52" s="6"/>
      <c r="NOR52" s="6"/>
      <c r="NOS52" s="6"/>
      <c r="NOT52" s="6"/>
      <c r="NOU52" s="6"/>
      <c r="NOV52" s="6"/>
      <c r="NOW52" s="6"/>
      <c r="NOX52" s="6"/>
      <c r="NOY52" s="6"/>
      <c r="NOZ52" s="6"/>
      <c r="NPA52" s="6"/>
      <c r="NPB52" s="6"/>
      <c r="NPC52" s="6"/>
      <c r="NPD52" s="6"/>
      <c r="NPE52" s="6"/>
      <c r="NPF52" s="6"/>
      <c r="NPG52" s="6"/>
      <c r="NPH52" s="6"/>
      <c r="NPI52" s="6"/>
      <c r="NPJ52" s="6"/>
      <c r="NPK52" s="6"/>
      <c r="NPL52" s="6"/>
      <c r="NPM52" s="6"/>
      <c r="NPN52" s="6"/>
      <c r="NPO52" s="6"/>
      <c r="NPP52" s="6"/>
      <c r="NPQ52" s="6"/>
      <c r="NPR52" s="6"/>
      <c r="NPS52" s="6"/>
      <c r="NPT52" s="6"/>
      <c r="NPU52" s="6"/>
      <c r="NPV52" s="6"/>
      <c r="NPW52" s="6"/>
      <c r="NPX52" s="6"/>
      <c r="NPY52" s="6"/>
      <c r="NPZ52" s="6"/>
      <c r="NQA52" s="6"/>
      <c r="NQB52" s="6"/>
      <c r="NQC52" s="6"/>
      <c r="NQD52" s="6"/>
      <c r="NQE52" s="6"/>
      <c r="NQF52" s="6"/>
      <c r="NQG52" s="6"/>
      <c r="NQH52" s="6"/>
      <c r="NQI52" s="6"/>
      <c r="NQJ52" s="6"/>
      <c r="NQK52" s="6"/>
      <c r="NQL52" s="6"/>
      <c r="NQM52" s="6"/>
      <c r="NQN52" s="6"/>
      <c r="NQO52" s="6"/>
      <c r="NQP52" s="6"/>
      <c r="NQQ52" s="6"/>
      <c r="NQR52" s="6"/>
      <c r="NQS52" s="6"/>
      <c r="NQT52" s="6"/>
      <c r="NQU52" s="6"/>
      <c r="NQV52" s="6"/>
      <c r="NQW52" s="6"/>
      <c r="NQX52" s="6"/>
      <c r="NQY52" s="6"/>
      <c r="NQZ52" s="6"/>
      <c r="NRA52" s="6"/>
      <c r="NRB52" s="6"/>
      <c r="NRC52" s="6"/>
      <c r="NRD52" s="6"/>
      <c r="NRE52" s="6"/>
      <c r="NRF52" s="6"/>
      <c r="NRG52" s="6"/>
      <c r="NRH52" s="6"/>
      <c r="NRI52" s="6"/>
      <c r="NRJ52" s="6"/>
      <c r="NRK52" s="6"/>
      <c r="NRL52" s="6"/>
      <c r="NRM52" s="6"/>
      <c r="NRN52" s="6"/>
      <c r="NRO52" s="6"/>
      <c r="NRP52" s="6"/>
      <c r="NRQ52" s="6"/>
      <c r="NRR52" s="6"/>
      <c r="NRS52" s="6"/>
      <c r="NRT52" s="6"/>
      <c r="NRU52" s="6"/>
      <c r="NRV52" s="6"/>
      <c r="NRW52" s="6"/>
      <c r="NRX52" s="6"/>
      <c r="NRY52" s="6"/>
      <c r="NRZ52" s="6"/>
      <c r="NSA52" s="6"/>
      <c r="NSB52" s="6"/>
      <c r="NSC52" s="6"/>
      <c r="NSD52" s="6"/>
      <c r="NSE52" s="6"/>
      <c r="NSF52" s="6"/>
      <c r="NSG52" s="6"/>
      <c r="NSH52" s="6"/>
      <c r="NSI52" s="6"/>
      <c r="NSJ52" s="6"/>
      <c r="NSK52" s="6"/>
      <c r="NSL52" s="6"/>
      <c r="NSM52" s="6"/>
      <c r="NSN52" s="6"/>
      <c r="NSO52" s="6"/>
      <c r="NSP52" s="6"/>
      <c r="NSQ52" s="6"/>
      <c r="NSR52" s="6"/>
      <c r="NSS52" s="6"/>
      <c r="NST52" s="6"/>
      <c r="NSU52" s="6"/>
      <c r="NSV52" s="6"/>
      <c r="NSW52" s="6"/>
      <c r="NSX52" s="6"/>
      <c r="NSY52" s="6"/>
      <c r="NSZ52" s="6"/>
      <c r="NTA52" s="6"/>
      <c r="NTB52" s="6"/>
      <c r="NTC52" s="6"/>
      <c r="NTD52" s="6"/>
      <c r="NTE52" s="6"/>
      <c r="NTF52" s="6"/>
      <c r="NTG52" s="6"/>
      <c r="NTH52" s="6"/>
      <c r="NTI52" s="6"/>
      <c r="NTJ52" s="6"/>
      <c r="NTK52" s="6"/>
      <c r="NTL52" s="6"/>
      <c r="NTM52" s="6"/>
      <c r="NTN52" s="6"/>
      <c r="NTO52" s="6"/>
      <c r="NTP52" s="6"/>
      <c r="NTQ52" s="6"/>
      <c r="NTR52" s="6"/>
      <c r="NTS52" s="6"/>
      <c r="NTT52" s="6"/>
      <c r="NTU52" s="6"/>
      <c r="NTV52" s="6"/>
      <c r="NTW52" s="6"/>
      <c r="NTX52" s="6"/>
      <c r="NTY52" s="6"/>
      <c r="NTZ52" s="6"/>
      <c r="NUA52" s="6"/>
      <c r="NUB52" s="6"/>
      <c r="NUC52" s="6"/>
      <c r="NUD52" s="6"/>
      <c r="NUE52" s="6"/>
      <c r="NUF52" s="6"/>
      <c r="NUG52" s="6"/>
      <c r="NUH52" s="6"/>
      <c r="NUI52" s="6"/>
      <c r="NUJ52" s="6"/>
      <c r="NUK52" s="6"/>
      <c r="NUL52" s="6"/>
      <c r="NUM52" s="6"/>
      <c r="NUN52" s="6"/>
      <c r="NUO52" s="6"/>
      <c r="NUP52" s="6"/>
      <c r="NUQ52" s="6"/>
      <c r="NUR52" s="6"/>
      <c r="NUS52" s="6"/>
      <c r="NUT52" s="6"/>
      <c r="NUU52" s="6"/>
      <c r="NUV52" s="6"/>
      <c r="NUW52" s="6"/>
      <c r="NUX52" s="6"/>
      <c r="NUY52" s="6"/>
      <c r="NUZ52" s="6"/>
      <c r="NVA52" s="6"/>
      <c r="NVB52" s="6"/>
      <c r="NVC52" s="6"/>
      <c r="NVD52" s="6"/>
      <c r="NVE52" s="6"/>
      <c r="NVF52" s="6"/>
      <c r="NVG52" s="6"/>
      <c r="NVH52" s="6"/>
      <c r="NVI52" s="6"/>
      <c r="NVJ52" s="6"/>
      <c r="NVK52" s="6"/>
      <c r="NVL52" s="6"/>
      <c r="NVM52" s="6"/>
      <c r="NVN52" s="6"/>
      <c r="NVO52" s="6"/>
      <c r="NVP52" s="6"/>
      <c r="NVQ52" s="6"/>
      <c r="NVR52" s="6"/>
      <c r="NVS52" s="6"/>
      <c r="NVT52" s="6"/>
      <c r="NVU52" s="6"/>
      <c r="NVV52" s="6"/>
      <c r="NVW52" s="6"/>
      <c r="NVX52" s="6"/>
      <c r="NVY52" s="6"/>
      <c r="NVZ52" s="6"/>
      <c r="NWA52" s="6"/>
      <c r="NWB52" s="6"/>
      <c r="NWC52" s="6"/>
      <c r="NWD52" s="6"/>
      <c r="NWE52" s="6"/>
      <c r="NWF52" s="6"/>
      <c r="NWG52" s="6"/>
      <c r="NWH52" s="6"/>
      <c r="NWI52" s="6"/>
      <c r="NWJ52" s="6"/>
      <c r="NWK52" s="6"/>
      <c r="NWL52" s="6"/>
      <c r="NWM52" s="6"/>
      <c r="NWN52" s="6"/>
      <c r="NWO52" s="6"/>
      <c r="NWP52" s="6"/>
      <c r="NWQ52" s="6"/>
      <c r="NWR52" s="6"/>
      <c r="NWS52" s="6"/>
      <c r="NWT52" s="6"/>
      <c r="NWU52" s="6"/>
      <c r="NWV52" s="6"/>
      <c r="NWW52" s="6"/>
      <c r="NWX52" s="6"/>
      <c r="NWY52" s="6"/>
      <c r="NWZ52" s="6"/>
      <c r="NXA52" s="6"/>
      <c r="NXB52" s="6"/>
      <c r="NXC52" s="6"/>
      <c r="NXD52" s="6"/>
      <c r="NXE52" s="6"/>
      <c r="NXF52" s="6"/>
      <c r="NXG52" s="6"/>
      <c r="NXH52" s="6"/>
      <c r="NXI52" s="6"/>
      <c r="NXJ52" s="6"/>
      <c r="NXK52" s="6"/>
      <c r="NXL52" s="6"/>
      <c r="NXM52" s="6"/>
      <c r="NXN52" s="6"/>
      <c r="NXO52" s="6"/>
      <c r="NXP52" s="6"/>
      <c r="NXQ52" s="6"/>
      <c r="NXR52" s="6"/>
      <c r="NXS52" s="6"/>
      <c r="NXT52" s="6"/>
      <c r="NXU52" s="6"/>
      <c r="NXV52" s="6"/>
      <c r="NXW52" s="6"/>
      <c r="NXX52" s="6"/>
      <c r="NXY52" s="6"/>
      <c r="NXZ52" s="6"/>
      <c r="NYA52" s="6"/>
      <c r="NYB52" s="6"/>
      <c r="NYC52" s="6"/>
      <c r="NYD52" s="6"/>
      <c r="NYE52" s="6"/>
      <c r="NYF52" s="6"/>
      <c r="NYG52" s="6"/>
      <c r="NYH52" s="6"/>
      <c r="NYI52" s="6"/>
      <c r="NYJ52" s="6"/>
      <c r="NYK52" s="6"/>
      <c r="NYL52" s="6"/>
      <c r="NYM52" s="6"/>
      <c r="NYN52" s="6"/>
      <c r="NYO52" s="6"/>
      <c r="NYP52" s="6"/>
      <c r="NYQ52" s="6"/>
      <c r="NYR52" s="6"/>
      <c r="NYS52" s="6"/>
      <c r="NYT52" s="6"/>
      <c r="NYU52" s="6"/>
      <c r="NYV52" s="6"/>
      <c r="NYW52" s="6"/>
      <c r="NYX52" s="6"/>
      <c r="NYY52" s="6"/>
      <c r="NYZ52" s="6"/>
      <c r="NZA52" s="6"/>
      <c r="NZB52" s="6"/>
      <c r="NZC52" s="6"/>
      <c r="NZD52" s="6"/>
      <c r="NZE52" s="6"/>
      <c r="NZF52" s="6"/>
      <c r="NZG52" s="6"/>
      <c r="NZH52" s="6"/>
      <c r="NZI52" s="6"/>
      <c r="NZJ52" s="6"/>
      <c r="NZK52" s="6"/>
      <c r="NZL52" s="6"/>
      <c r="NZM52" s="6"/>
      <c r="NZN52" s="6"/>
      <c r="NZO52" s="6"/>
      <c r="NZP52" s="6"/>
      <c r="NZQ52" s="6"/>
      <c r="NZR52" s="6"/>
      <c r="NZS52" s="6"/>
      <c r="NZT52" s="6"/>
      <c r="NZU52" s="6"/>
      <c r="NZV52" s="6"/>
      <c r="NZW52" s="6"/>
      <c r="NZX52" s="6"/>
      <c r="NZY52" s="6"/>
      <c r="NZZ52" s="6"/>
      <c r="OAA52" s="6"/>
      <c r="OAB52" s="6"/>
      <c r="OAC52" s="6"/>
      <c r="OAD52" s="6"/>
      <c r="OAE52" s="6"/>
      <c r="OAF52" s="6"/>
      <c r="OAG52" s="6"/>
      <c r="OAH52" s="6"/>
      <c r="OAI52" s="6"/>
      <c r="OAJ52" s="6"/>
      <c r="OAK52" s="6"/>
      <c r="OAL52" s="6"/>
      <c r="OAM52" s="6"/>
      <c r="OAN52" s="6"/>
      <c r="OAO52" s="6"/>
      <c r="OAP52" s="6"/>
      <c r="OAQ52" s="6"/>
      <c r="OAR52" s="6"/>
      <c r="OAS52" s="6"/>
      <c r="OAT52" s="6"/>
      <c r="OAU52" s="6"/>
      <c r="OAV52" s="6"/>
      <c r="OAW52" s="6"/>
      <c r="OAX52" s="6"/>
      <c r="OAY52" s="6"/>
      <c r="OAZ52" s="6"/>
      <c r="OBA52" s="6"/>
      <c r="OBB52" s="6"/>
      <c r="OBC52" s="6"/>
      <c r="OBD52" s="6"/>
      <c r="OBE52" s="6"/>
      <c r="OBF52" s="6"/>
      <c r="OBG52" s="6"/>
      <c r="OBH52" s="6"/>
      <c r="OBI52" s="6"/>
      <c r="OBJ52" s="6"/>
      <c r="OBK52" s="6"/>
      <c r="OBL52" s="6"/>
      <c r="OBM52" s="6"/>
      <c r="OBN52" s="6"/>
      <c r="OBO52" s="6"/>
      <c r="OBP52" s="6"/>
      <c r="OBQ52" s="6"/>
      <c r="OBR52" s="6"/>
      <c r="OBS52" s="6"/>
      <c r="OBT52" s="6"/>
      <c r="OBU52" s="6"/>
      <c r="OBV52" s="6"/>
      <c r="OBW52" s="6"/>
      <c r="OBX52" s="6"/>
      <c r="OBY52" s="6"/>
      <c r="OBZ52" s="6"/>
      <c r="OCA52" s="6"/>
      <c r="OCB52" s="6"/>
      <c r="OCC52" s="6"/>
      <c r="OCD52" s="6"/>
      <c r="OCE52" s="6"/>
      <c r="OCF52" s="6"/>
      <c r="OCG52" s="6"/>
      <c r="OCH52" s="6"/>
      <c r="OCI52" s="6"/>
      <c r="OCJ52" s="6"/>
      <c r="OCK52" s="6"/>
      <c r="OCL52" s="6"/>
      <c r="OCM52" s="6"/>
      <c r="OCN52" s="6"/>
      <c r="OCO52" s="6"/>
      <c r="OCP52" s="6"/>
      <c r="OCQ52" s="6"/>
      <c r="OCR52" s="6"/>
      <c r="OCS52" s="6"/>
      <c r="OCT52" s="6"/>
      <c r="OCU52" s="6"/>
      <c r="OCV52" s="6"/>
      <c r="OCW52" s="6"/>
      <c r="OCX52" s="6"/>
      <c r="OCY52" s="6"/>
      <c r="OCZ52" s="6"/>
      <c r="ODA52" s="6"/>
      <c r="ODB52" s="6"/>
      <c r="ODC52" s="6"/>
      <c r="ODD52" s="6"/>
      <c r="ODE52" s="6"/>
      <c r="ODF52" s="6"/>
      <c r="ODG52" s="6"/>
      <c r="ODH52" s="6"/>
      <c r="ODI52" s="6"/>
      <c r="ODJ52" s="6"/>
      <c r="ODK52" s="6"/>
      <c r="ODL52" s="6"/>
      <c r="ODM52" s="6"/>
      <c r="ODN52" s="6"/>
      <c r="ODO52" s="6"/>
      <c r="ODP52" s="6"/>
      <c r="ODQ52" s="6"/>
      <c r="ODR52" s="6"/>
      <c r="ODS52" s="6"/>
      <c r="ODT52" s="6"/>
      <c r="ODU52" s="6"/>
      <c r="ODV52" s="6"/>
      <c r="ODW52" s="6"/>
      <c r="ODX52" s="6"/>
      <c r="ODY52" s="6"/>
      <c r="ODZ52" s="6"/>
      <c r="OEA52" s="6"/>
      <c r="OEB52" s="6"/>
      <c r="OEC52" s="6"/>
      <c r="OED52" s="6"/>
      <c r="OEE52" s="6"/>
      <c r="OEF52" s="6"/>
      <c r="OEG52" s="6"/>
      <c r="OEH52" s="6"/>
      <c r="OEI52" s="6"/>
      <c r="OEJ52" s="6"/>
      <c r="OEK52" s="6"/>
      <c r="OEL52" s="6"/>
      <c r="OEM52" s="6"/>
      <c r="OEN52" s="6"/>
      <c r="OEO52" s="6"/>
      <c r="OEP52" s="6"/>
      <c r="OEQ52" s="6"/>
      <c r="OER52" s="6"/>
      <c r="OES52" s="6"/>
      <c r="OET52" s="6"/>
      <c r="OEU52" s="6"/>
      <c r="OEV52" s="6"/>
      <c r="OEW52" s="6"/>
      <c r="OEX52" s="6"/>
      <c r="OEY52" s="6"/>
      <c r="OEZ52" s="6"/>
      <c r="OFA52" s="6"/>
      <c r="OFB52" s="6"/>
      <c r="OFC52" s="6"/>
      <c r="OFD52" s="6"/>
      <c r="OFE52" s="6"/>
      <c r="OFF52" s="6"/>
      <c r="OFG52" s="6"/>
      <c r="OFH52" s="6"/>
      <c r="OFI52" s="6"/>
      <c r="OFJ52" s="6"/>
      <c r="OFK52" s="6"/>
      <c r="OFL52" s="6"/>
      <c r="OFM52" s="6"/>
      <c r="OFN52" s="6"/>
      <c r="OFO52" s="6"/>
      <c r="OFP52" s="6"/>
      <c r="OFQ52" s="6"/>
      <c r="OFR52" s="6"/>
      <c r="OFS52" s="6"/>
      <c r="OFT52" s="6"/>
      <c r="OFU52" s="6"/>
      <c r="OFV52" s="6"/>
      <c r="OFW52" s="6"/>
      <c r="OFX52" s="6"/>
      <c r="OFY52" s="6"/>
      <c r="OFZ52" s="6"/>
      <c r="OGA52" s="6"/>
      <c r="OGB52" s="6"/>
      <c r="OGC52" s="6"/>
      <c r="OGD52" s="6"/>
      <c r="OGE52" s="6"/>
      <c r="OGF52" s="6"/>
      <c r="OGG52" s="6"/>
      <c r="OGH52" s="6"/>
      <c r="OGI52" s="6"/>
      <c r="OGJ52" s="6"/>
      <c r="OGK52" s="6"/>
      <c r="OGL52" s="6"/>
      <c r="OGM52" s="6"/>
      <c r="OGN52" s="6"/>
      <c r="OGO52" s="6"/>
      <c r="OGP52" s="6"/>
      <c r="OGQ52" s="6"/>
      <c r="OGR52" s="6"/>
      <c r="OGS52" s="6"/>
      <c r="OGT52" s="6"/>
      <c r="OGU52" s="6"/>
      <c r="OGV52" s="6"/>
      <c r="OGW52" s="6"/>
      <c r="OGX52" s="6"/>
      <c r="OGY52" s="6"/>
      <c r="OGZ52" s="6"/>
      <c r="OHA52" s="6"/>
      <c r="OHB52" s="6"/>
      <c r="OHC52" s="6"/>
      <c r="OHD52" s="6"/>
      <c r="OHE52" s="6"/>
      <c r="OHF52" s="6"/>
      <c r="OHG52" s="6"/>
      <c r="OHH52" s="6"/>
      <c r="OHI52" s="6"/>
      <c r="OHJ52" s="6"/>
      <c r="OHK52" s="6"/>
      <c r="OHL52" s="6"/>
      <c r="OHM52" s="6"/>
      <c r="OHN52" s="6"/>
      <c r="OHO52" s="6"/>
      <c r="OHP52" s="6"/>
      <c r="OHQ52" s="6"/>
      <c r="OHR52" s="6"/>
      <c r="OHS52" s="6"/>
      <c r="OHT52" s="6"/>
      <c r="OHU52" s="6"/>
      <c r="OHV52" s="6"/>
      <c r="OHW52" s="6"/>
      <c r="OHX52" s="6"/>
      <c r="OHY52" s="6"/>
      <c r="OHZ52" s="6"/>
      <c r="OIA52" s="6"/>
      <c r="OIB52" s="6"/>
      <c r="OIC52" s="6"/>
      <c r="OID52" s="6"/>
      <c r="OIE52" s="6"/>
      <c r="OIF52" s="6"/>
      <c r="OIG52" s="6"/>
      <c r="OIH52" s="6"/>
      <c r="OII52" s="6"/>
      <c r="OIJ52" s="6"/>
      <c r="OIK52" s="6"/>
      <c r="OIL52" s="6"/>
      <c r="OIM52" s="6"/>
      <c r="OIN52" s="6"/>
      <c r="OIO52" s="6"/>
      <c r="OIP52" s="6"/>
      <c r="OIQ52" s="6"/>
      <c r="OIR52" s="6"/>
      <c r="OIS52" s="6"/>
      <c r="OIT52" s="6"/>
      <c r="OIU52" s="6"/>
      <c r="OIV52" s="6"/>
      <c r="OIW52" s="6"/>
      <c r="OIX52" s="6"/>
      <c r="OIY52" s="6"/>
      <c r="OIZ52" s="6"/>
      <c r="OJA52" s="6"/>
      <c r="OJB52" s="6"/>
      <c r="OJC52" s="6"/>
      <c r="OJD52" s="6"/>
      <c r="OJE52" s="6"/>
      <c r="OJF52" s="6"/>
      <c r="OJG52" s="6"/>
      <c r="OJH52" s="6"/>
      <c r="OJI52" s="6"/>
      <c r="OJJ52" s="6"/>
      <c r="OJK52" s="6"/>
      <c r="OJL52" s="6"/>
      <c r="OJM52" s="6"/>
      <c r="OJN52" s="6"/>
      <c r="OJO52" s="6"/>
      <c r="OJP52" s="6"/>
      <c r="OJQ52" s="6"/>
      <c r="OJR52" s="6"/>
      <c r="OJS52" s="6"/>
      <c r="OJT52" s="6"/>
      <c r="OJU52" s="6"/>
      <c r="OJV52" s="6"/>
      <c r="OJW52" s="6"/>
      <c r="OJX52" s="6"/>
      <c r="OJY52" s="6"/>
      <c r="OJZ52" s="6"/>
      <c r="OKA52" s="6"/>
      <c r="OKB52" s="6"/>
      <c r="OKC52" s="6"/>
      <c r="OKD52" s="6"/>
      <c r="OKE52" s="6"/>
      <c r="OKF52" s="6"/>
      <c r="OKG52" s="6"/>
      <c r="OKH52" s="6"/>
      <c r="OKI52" s="6"/>
      <c r="OKJ52" s="6"/>
      <c r="OKK52" s="6"/>
      <c r="OKL52" s="6"/>
      <c r="OKM52" s="6"/>
      <c r="OKN52" s="6"/>
      <c r="OKO52" s="6"/>
      <c r="OKP52" s="6"/>
      <c r="OKQ52" s="6"/>
      <c r="OKR52" s="6"/>
      <c r="OKS52" s="6"/>
      <c r="OKT52" s="6"/>
      <c r="OKU52" s="6"/>
      <c r="OKV52" s="6"/>
      <c r="OKW52" s="6"/>
      <c r="OKX52" s="6"/>
      <c r="OKY52" s="6"/>
      <c r="OKZ52" s="6"/>
      <c r="OLA52" s="6"/>
      <c r="OLB52" s="6"/>
      <c r="OLC52" s="6"/>
      <c r="OLD52" s="6"/>
      <c r="OLE52" s="6"/>
      <c r="OLF52" s="6"/>
      <c r="OLG52" s="6"/>
      <c r="OLH52" s="6"/>
      <c r="OLI52" s="6"/>
      <c r="OLJ52" s="6"/>
      <c r="OLK52" s="6"/>
      <c r="OLL52" s="6"/>
      <c r="OLM52" s="6"/>
      <c r="OLN52" s="6"/>
      <c r="OLO52" s="6"/>
      <c r="OLP52" s="6"/>
      <c r="OLQ52" s="6"/>
      <c r="OLR52" s="6"/>
      <c r="OLS52" s="6"/>
      <c r="OLT52" s="6"/>
      <c r="OLU52" s="6"/>
      <c r="OLV52" s="6"/>
      <c r="OLW52" s="6"/>
      <c r="OLX52" s="6"/>
      <c r="OLY52" s="6"/>
      <c r="OLZ52" s="6"/>
      <c r="OMA52" s="6"/>
      <c r="OMB52" s="6"/>
      <c r="OMC52" s="6"/>
      <c r="OMD52" s="6"/>
      <c r="OME52" s="6"/>
      <c r="OMF52" s="6"/>
      <c r="OMG52" s="6"/>
      <c r="OMH52" s="6"/>
      <c r="OMI52" s="6"/>
      <c r="OMJ52" s="6"/>
      <c r="OMK52" s="6"/>
      <c r="OML52" s="6"/>
      <c r="OMM52" s="6"/>
      <c r="OMN52" s="6"/>
      <c r="OMO52" s="6"/>
      <c r="OMP52" s="6"/>
      <c r="OMQ52" s="6"/>
      <c r="OMR52" s="6"/>
      <c r="OMS52" s="6"/>
      <c r="OMT52" s="6"/>
      <c r="OMU52" s="6"/>
      <c r="OMV52" s="6"/>
      <c r="OMW52" s="6"/>
      <c r="OMX52" s="6"/>
      <c r="OMY52" s="6"/>
      <c r="OMZ52" s="6"/>
      <c r="ONA52" s="6"/>
      <c r="ONB52" s="6"/>
      <c r="ONC52" s="6"/>
      <c r="OND52" s="6"/>
      <c r="ONE52" s="6"/>
      <c r="ONF52" s="6"/>
      <c r="ONG52" s="6"/>
      <c r="ONH52" s="6"/>
      <c r="ONI52" s="6"/>
      <c r="ONJ52" s="6"/>
      <c r="ONK52" s="6"/>
      <c r="ONL52" s="6"/>
      <c r="ONM52" s="6"/>
      <c r="ONN52" s="6"/>
      <c r="ONO52" s="6"/>
      <c r="ONP52" s="6"/>
      <c r="ONQ52" s="6"/>
      <c r="ONR52" s="6"/>
      <c r="ONS52" s="6"/>
      <c r="ONT52" s="6"/>
      <c r="ONU52" s="6"/>
      <c r="ONV52" s="6"/>
      <c r="ONW52" s="6"/>
      <c r="ONX52" s="6"/>
      <c r="ONY52" s="6"/>
      <c r="ONZ52" s="6"/>
      <c r="OOA52" s="6"/>
      <c r="OOB52" s="6"/>
      <c r="OOC52" s="6"/>
      <c r="OOD52" s="6"/>
      <c r="OOE52" s="6"/>
      <c r="OOF52" s="6"/>
      <c r="OOG52" s="6"/>
      <c r="OOH52" s="6"/>
      <c r="OOI52" s="6"/>
      <c r="OOJ52" s="6"/>
      <c r="OOK52" s="6"/>
      <c r="OOL52" s="6"/>
      <c r="OOM52" s="6"/>
      <c r="OON52" s="6"/>
      <c r="OOO52" s="6"/>
      <c r="OOP52" s="6"/>
      <c r="OOQ52" s="6"/>
      <c r="OOR52" s="6"/>
      <c r="OOS52" s="6"/>
      <c r="OOT52" s="6"/>
      <c r="OOU52" s="6"/>
      <c r="OOV52" s="6"/>
      <c r="OOW52" s="6"/>
      <c r="OOX52" s="6"/>
      <c r="OOY52" s="6"/>
      <c r="OOZ52" s="6"/>
      <c r="OPA52" s="6"/>
      <c r="OPB52" s="6"/>
      <c r="OPC52" s="6"/>
      <c r="OPD52" s="6"/>
      <c r="OPE52" s="6"/>
      <c r="OPF52" s="6"/>
      <c r="OPG52" s="6"/>
      <c r="OPH52" s="6"/>
      <c r="OPI52" s="6"/>
      <c r="OPJ52" s="6"/>
      <c r="OPK52" s="6"/>
      <c r="OPL52" s="6"/>
      <c r="OPM52" s="6"/>
      <c r="OPN52" s="6"/>
      <c r="OPO52" s="6"/>
      <c r="OPP52" s="6"/>
      <c r="OPQ52" s="6"/>
      <c r="OPR52" s="6"/>
      <c r="OPS52" s="6"/>
      <c r="OPT52" s="6"/>
      <c r="OPU52" s="6"/>
      <c r="OPV52" s="6"/>
      <c r="OPW52" s="6"/>
      <c r="OPX52" s="6"/>
      <c r="OPY52" s="6"/>
      <c r="OPZ52" s="6"/>
      <c r="OQA52" s="6"/>
      <c r="OQB52" s="6"/>
      <c r="OQC52" s="6"/>
      <c r="OQD52" s="6"/>
      <c r="OQE52" s="6"/>
      <c r="OQF52" s="6"/>
      <c r="OQG52" s="6"/>
      <c r="OQH52" s="6"/>
      <c r="OQI52" s="6"/>
      <c r="OQJ52" s="6"/>
      <c r="OQK52" s="6"/>
      <c r="OQL52" s="6"/>
      <c r="OQM52" s="6"/>
      <c r="OQN52" s="6"/>
      <c r="OQO52" s="6"/>
      <c r="OQP52" s="6"/>
      <c r="OQQ52" s="6"/>
      <c r="OQR52" s="6"/>
      <c r="OQS52" s="6"/>
      <c r="OQT52" s="6"/>
      <c r="OQU52" s="6"/>
      <c r="OQV52" s="6"/>
      <c r="OQW52" s="6"/>
      <c r="OQX52" s="6"/>
      <c r="OQY52" s="6"/>
      <c r="OQZ52" s="6"/>
      <c r="ORA52" s="6"/>
      <c r="ORB52" s="6"/>
      <c r="ORC52" s="6"/>
      <c r="ORD52" s="6"/>
      <c r="ORE52" s="6"/>
      <c r="ORF52" s="6"/>
      <c r="ORG52" s="6"/>
      <c r="ORH52" s="6"/>
      <c r="ORI52" s="6"/>
      <c r="ORJ52" s="6"/>
      <c r="ORK52" s="6"/>
      <c r="ORL52" s="6"/>
      <c r="ORM52" s="6"/>
      <c r="ORN52" s="6"/>
      <c r="ORO52" s="6"/>
      <c r="ORP52" s="6"/>
      <c r="ORQ52" s="6"/>
      <c r="ORR52" s="6"/>
      <c r="ORS52" s="6"/>
      <c r="ORT52" s="6"/>
      <c r="ORU52" s="6"/>
      <c r="ORV52" s="6"/>
      <c r="ORW52" s="6"/>
      <c r="ORX52" s="6"/>
      <c r="ORY52" s="6"/>
      <c r="ORZ52" s="6"/>
      <c r="OSA52" s="6"/>
      <c r="OSB52" s="6"/>
      <c r="OSC52" s="6"/>
      <c r="OSD52" s="6"/>
      <c r="OSE52" s="6"/>
      <c r="OSF52" s="6"/>
      <c r="OSG52" s="6"/>
      <c r="OSH52" s="6"/>
      <c r="OSI52" s="6"/>
      <c r="OSJ52" s="6"/>
      <c r="OSK52" s="6"/>
      <c r="OSL52" s="6"/>
      <c r="OSM52" s="6"/>
      <c r="OSN52" s="6"/>
      <c r="OSO52" s="6"/>
      <c r="OSP52" s="6"/>
      <c r="OSQ52" s="6"/>
      <c r="OSR52" s="6"/>
      <c r="OSS52" s="6"/>
      <c r="OST52" s="6"/>
      <c r="OSU52" s="6"/>
      <c r="OSV52" s="6"/>
      <c r="OSW52" s="6"/>
      <c r="OSX52" s="6"/>
      <c r="OSY52" s="6"/>
      <c r="OSZ52" s="6"/>
      <c r="OTA52" s="6"/>
      <c r="OTB52" s="6"/>
      <c r="OTC52" s="6"/>
      <c r="OTD52" s="6"/>
      <c r="OTE52" s="6"/>
      <c r="OTF52" s="6"/>
      <c r="OTG52" s="6"/>
      <c r="OTH52" s="6"/>
      <c r="OTI52" s="6"/>
      <c r="OTJ52" s="6"/>
      <c r="OTK52" s="6"/>
      <c r="OTL52" s="6"/>
      <c r="OTM52" s="6"/>
      <c r="OTN52" s="6"/>
      <c r="OTO52" s="6"/>
      <c r="OTP52" s="6"/>
      <c r="OTQ52" s="6"/>
      <c r="OTR52" s="6"/>
      <c r="OTS52" s="6"/>
      <c r="OTT52" s="6"/>
      <c r="OTU52" s="6"/>
      <c r="OTV52" s="6"/>
      <c r="OTW52" s="6"/>
      <c r="OTX52" s="6"/>
      <c r="OTY52" s="6"/>
      <c r="OTZ52" s="6"/>
      <c r="OUA52" s="6"/>
      <c r="OUB52" s="6"/>
      <c r="OUC52" s="6"/>
      <c r="OUD52" s="6"/>
      <c r="OUE52" s="6"/>
      <c r="OUF52" s="6"/>
      <c r="OUG52" s="6"/>
      <c r="OUH52" s="6"/>
      <c r="OUI52" s="6"/>
      <c r="OUJ52" s="6"/>
      <c r="OUK52" s="6"/>
      <c r="OUL52" s="6"/>
      <c r="OUM52" s="6"/>
      <c r="OUN52" s="6"/>
      <c r="OUO52" s="6"/>
      <c r="OUP52" s="6"/>
      <c r="OUQ52" s="6"/>
      <c r="OUR52" s="6"/>
      <c r="OUS52" s="6"/>
      <c r="OUT52" s="6"/>
      <c r="OUU52" s="6"/>
      <c r="OUV52" s="6"/>
      <c r="OUW52" s="6"/>
      <c r="OUX52" s="6"/>
      <c r="OUY52" s="6"/>
      <c r="OUZ52" s="6"/>
      <c r="OVA52" s="6"/>
      <c r="OVB52" s="6"/>
      <c r="OVC52" s="6"/>
      <c r="OVD52" s="6"/>
      <c r="OVE52" s="6"/>
      <c r="OVF52" s="6"/>
      <c r="OVG52" s="6"/>
      <c r="OVH52" s="6"/>
      <c r="OVI52" s="6"/>
      <c r="OVJ52" s="6"/>
      <c r="OVK52" s="6"/>
      <c r="OVL52" s="6"/>
      <c r="OVM52" s="6"/>
      <c r="OVN52" s="6"/>
      <c r="OVO52" s="6"/>
      <c r="OVP52" s="6"/>
      <c r="OVQ52" s="6"/>
      <c r="OVR52" s="6"/>
      <c r="OVS52" s="6"/>
      <c r="OVT52" s="6"/>
      <c r="OVU52" s="6"/>
      <c r="OVV52" s="6"/>
      <c r="OVW52" s="6"/>
      <c r="OVX52" s="6"/>
      <c r="OVY52" s="6"/>
      <c r="OVZ52" s="6"/>
      <c r="OWA52" s="6"/>
      <c r="OWB52" s="6"/>
      <c r="OWC52" s="6"/>
      <c r="OWD52" s="6"/>
      <c r="OWE52" s="6"/>
      <c r="OWF52" s="6"/>
      <c r="OWG52" s="6"/>
      <c r="OWH52" s="6"/>
      <c r="OWI52" s="6"/>
      <c r="OWJ52" s="6"/>
      <c r="OWK52" s="6"/>
      <c r="OWL52" s="6"/>
      <c r="OWM52" s="6"/>
      <c r="OWN52" s="6"/>
      <c r="OWO52" s="6"/>
      <c r="OWP52" s="6"/>
      <c r="OWQ52" s="6"/>
      <c r="OWR52" s="6"/>
      <c r="OWS52" s="6"/>
      <c r="OWT52" s="6"/>
      <c r="OWU52" s="6"/>
      <c r="OWV52" s="6"/>
      <c r="OWW52" s="6"/>
      <c r="OWX52" s="6"/>
      <c r="OWY52" s="6"/>
      <c r="OWZ52" s="6"/>
      <c r="OXA52" s="6"/>
      <c r="OXB52" s="6"/>
      <c r="OXC52" s="6"/>
      <c r="OXD52" s="6"/>
      <c r="OXE52" s="6"/>
      <c r="OXF52" s="6"/>
      <c r="OXG52" s="6"/>
      <c r="OXH52" s="6"/>
      <c r="OXI52" s="6"/>
      <c r="OXJ52" s="6"/>
      <c r="OXK52" s="6"/>
      <c r="OXL52" s="6"/>
      <c r="OXM52" s="6"/>
      <c r="OXN52" s="6"/>
      <c r="OXO52" s="6"/>
      <c r="OXP52" s="6"/>
      <c r="OXQ52" s="6"/>
      <c r="OXR52" s="6"/>
      <c r="OXS52" s="6"/>
      <c r="OXT52" s="6"/>
      <c r="OXU52" s="6"/>
      <c r="OXV52" s="6"/>
      <c r="OXW52" s="6"/>
      <c r="OXX52" s="6"/>
      <c r="OXY52" s="6"/>
      <c r="OXZ52" s="6"/>
      <c r="OYA52" s="6"/>
      <c r="OYB52" s="6"/>
      <c r="OYC52" s="6"/>
      <c r="OYD52" s="6"/>
      <c r="OYE52" s="6"/>
      <c r="OYF52" s="6"/>
      <c r="OYG52" s="6"/>
      <c r="OYH52" s="6"/>
      <c r="OYI52" s="6"/>
      <c r="OYJ52" s="6"/>
      <c r="OYK52" s="6"/>
      <c r="OYL52" s="6"/>
      <c r="OYM52" s="6"/>
      <c r="OYN52" s="6"/>
      <c r="OYO52" s="6"/>
      <c r="OYP52" s="6"/>
      <c r="OYQ52" s="6"/>
      <c r="OYR52" s="6"/>
      <c r="OYS52" s="6"/>
      <c r="OYT52" s="6"/>
      <c r="OYU52" s="6"/>
      <c r="OYV52" s="6"/>
      <c r="OYW52" s="6"/>
      <c r="OYX52" s="6"/>
      <c r="OYY52" s="6"/>
      <c r="OYZ52" s="6"/>
      <c r="OZA52" s="6"/>
      <c r="OZB52" s="6"/>
      <c r="OZC52" s="6"/>
      <c r="OZD52" s="6"/>
      <c r="OZE52" s="6"/>
      <c r="OZF52" s="6"/>
      <c r="OZG52" s="6"/>
      <c r="OZH52" s="6"/>
      <c r="OZI52" s="6"/>
      <c r="OZJ52" s="6"/>
      <c r="OZK52" s="6"/>
      <c r="OZL52" s="6"/>
      <c r="OZM52" s="6"/>
      <c r="OZN52" s="6"/>
      <c r="OZO52" s="6"/>
      <c r="OZP52" s="6"/>
      <c r="OZQ52" s="6"/>
      <c r="OZR52" s="6"/>
      <c r="OZS52" s="6"/>
      <c r="OZT52" s="6"/>
      <c r="OZU52" s="6"/>
      <c r="OZV52" s="6"/>
      <c r="OZW52" s="6"/>
      <c r="OZX52" s="6"/>
      <c r="OZY52" s="6"/>
      <c r="OZZ52" s="6"/>
      <c r="PAA52" s="6"/>
      <c r="PAB52" s="6"/>
      <c r="PAC52" s="6"/>
      <c r="PAD52" s="6"/>
      <c r="PAE52" s="6"/>
      <c r="PAF52" s="6"/>
      <c r="PAG52" s="6"/>
      <c r="PAH52" s="6"/>
      <c r="PAI52" s="6"/>
      <c r="PAJ52" s="6"/>
      <c r="PAK52" s="6"/>
      <c r="PAL52" s="6"/>
      <c r="PAM52" s="6"/>
      <c r="PAN52" s="6"/>
      <c r="PAO52" s="6"/>
      <c r="PAP52" s="6"/>
      <c r="PAQ52" s="6"/>
      <c r="PAR52" s="6"/>
      <c r="PAS52" s="6"/>
      <c r="PAT52" s="6"/>
      <c r="PAU52" s="6"/>
      <c r="PAV52" s="6"/>
      <c r="PAW52" s="6"/>
      <c r="PAX52" s="6"/>
      <c r="PAY52" s="6"/>
      <c r="PAZ52" s="6"/>
      <c r="PBA52" s="6"/>
      <c r="PBB52" s="6"/>
      <c r="PBC52" s="6"/>
      <c r="PBD52" s="6"/>
      <c r="PBE52" s="6"/>
      <c r="PBF52" s="6"/>
      <c r="PBG52" s="6"/>
      <c r="PBH52" s="6"/>
      <c r="PBI52" s="6"/>
      <c r="PBJ52" s="6"/>
      <c r="PBK52" s="6"/>
      <c r="PBL52" s="6"/>
      <c r="PBM52" s="6"/>
      <c r="PBN52" s="6"/>
      <c r="PBO52" s="6"/>
      <c r="PBP52" s="6"/>
      <c r="PBQ52" s="6"/>
      <c r="PBR52" s="6"/>
      <c r="PBS52" s="6"/>
      <c r="PBT52" s="6"/>
      <c r="PBU52" s="6"/>
      <c r="PBV52" s="6"/>
      <c r="PBW52" s="6"/>
      <c r="PBX52" s="6"/>
      <c r="PBY52" s="6"/>
      <c r="PBZ52" s="6"/>
      <c r="PCA52" s="6"/>
      <c r="PCB52" s="6"/>
      <c r="PCC52" s="6"/>
      <c r="PCD52" s="6"/>
      <c r="PCE52" s="6"/>
      <c r="PCF52" s="6"/>
      <c r="PCG52" s="6"/>
      <c r="PCH52" s="6"/>
      <c r="PCI52" s="6"/>
      <c r="PCJ52" s="6"/>
      <c r="PCK52" s="6"/>
      <c r="PCL52" s="6"/>
      <c r="PCM52" s="6"/>
      <c r="PCN52" s="6"/>
      <c r="PCO52" s="6"/>
      <c r="PCP52" s="6"/>
      <c r="PCQ52" s="6"/>
      <c r="PCR52" s="6"/>
      <c r="PCS52" s="6"/>
      <c r="PCT52" s="6"/>
      <c r="PCU52" s="6"/>
      <c r="PCV52" s="6"/>
      <c r="PCW52" s="6"/>
      <c r="PCX52" s="6"/>
      <c r="PCY52" s="6"/>
      <c r="PCZ52" s="6"/>
      <c r="PDA52" s="6"/>
      <c r="PDB52" s="6"/>
      <c r="PDC52" s="6"/>
      <c r="PDD52" s="6"/>
      <c r="PDE52" s="6"/>
      <c r="PDF52" s="6"/>
      <c r="PDG52" s="6"/>
      <c r="PDH52" s="6"/>
      <c r="PDI52" s="6"/>
      <c r="PDJ52" s="6"/>
      <c r="PDK52" s="6"/>
      <c r="PDL52" s="6"/>
      <c r="PDM52" s="6"/>
      <c r="PDN52" s="6"/>
      <c r="PDO52" s="6"/>
      <c r="PDP52" s="6"/>
      <c r="PDQ52" s="6"/>
      <c r="PDR52" s="6"/>
      <c r="PDS52" s="6"/>
      <c r="PDT52" s="6"/>
      <c r="PDU52" s="6"/>
      <c r="PDV52" s="6"/>
      <c r="PDW52" s="6"/>
      <c r="PDX52" s="6"/>
      <c r="PDY52" s="6"/>
      <c r="PDZ52" s="6"/>
      <c r="PEA52" s="6"/>
      <c r="PEB52" s="6"/>
      <c r="PEC52" s="6"/>
      <c r="PED52" s="6"/>
      <c r="PEE52" s="6"/>
      <c r="PEF52" s="6"/>
      <c r="PEG52" s="6"/>
      <c r="PEH52" s="6"/>
      <c r="PEI52" s="6"/>
      <c r="PEJ52" s="6"/>
      <c r="PEK52" s="6"/>
      <c r="PEL52" s="6"/>
      <c r="PEM52" s="6"/>
      <c r="PEN52" s="6"/>
      <c r="PEO52" s="6"/>
      <c r="PEP52" s="6"/>
      <c r="PEQ52" s="6"/>
      <c r="PER52" s="6"/>
      <c r="PES52" s="6"/>
      <c r="PET52" s="6"/>
      <c r="PEU52" s="6"/>
      <c r="PEV52" s="6"/>
      <c r="PEW52" s="6"/>
      <c r="PEX52" s="6"/>
      <c r="PEY52" s="6"/>
      <c r="PEZ52" s="6"/>
      <c r="PFA52" s="6"/>
      <c r="PFB52" s="6"/>
      <c r="PFC52" s="6"/>
      <c r="PFD52" s="6"/>
      <c r="PFE52" s="6"/>
      <c r="PFF52" s="6"/>
      <c r="PFG52" s="6"/>
      <c r="PFH52" s="6"/>
      <c r="PFI52" s="6"/>
      <c r="PFJ52" s="6"/>
      <c r="PFK52" s="6"/>
      <c r="PFL52" s="6"/>
      <c r="PFM52" s="6"/>
      <c r="PFN52" s="6"/>
      <c r="PFO52" s="6"/>
      <c r="PFP52" s="6"/>
      <c r="PFQ52" s="6"/>
      <c r="PFR52" s="6"/>
      <c r="PFS52" s="6"/>
      <c r="PFT52" s="6"/>
      <c r="PFU52" s="6"/>
      <c r="PFV52" s="6"/>
      <c r="PFW52" s="6"/>
      <c r="PFX52" s="6"/>
      <c r="PFY52" s="6"/>
      <c r="PFZ52" s="6"/>
      <c r="PGA52" s="6"/>
      <c r="PGB52" s="6"/>
      <c r="PGC52" s="6"/>
      <c r="PGD52" s="6"/>
      <c r="PGE52" s="6"/>
      <c r="PGF52" s="6"/>
      <c r="PGG52" s="6"/>
      <c r="PGH52" s="6"/>
      <c r="PGI52" s="6"/>
      <c r="PGJ52" s="6"/>
      <c r="PGK52" s="6"/>
      <c r="PGL52" s="6"/>
      <c r="PGM52" s="6"/>
      <c r="PGN52" s="6"/>
      <c r="PGO52" s="6"/>
      <c r="PGP52" s="6"/>
      <c r="PGQ52" s="6"/>
      <c r="PGR52" s="6"/>
      <c r="PGS52" s="6"/>
      <c r="PGT52" s="6"/>
      <c r="PGU52" s="6"/>
      <c r="PGV52" s="6"/>
      <c r="PGW52" s="6"/>
      <c r="PGX52" s="6"/>
      <c r="PGY52" s="6"/>
      <c r="PGZ52" s="6"/>
      <c r="PHA52" s="6"/>
      <c r="PHB52" s="6"/>
      <c r="PHC52" s="6"/>
      <c r="PHD52" s="6"/>
      <c r="PHE52" s="6"/>
      <c r="PHF52" s="6"/>
      <c r="PHG52" s="6"/>
      <c r="PHH52" s="6"/>
      <c r="PHI52" s="6"/>
      <c r="PHJ52" s="6"/>
      <c r="PHK52" s="6"/>
      <c r="PHL52" s="6"/>
      <c r="PHM52" s="6"/>
      <c r="PHN52" s="6"/>
      <c r="PHO52" s="6"/>
      <c r="PHP52" s="6"/>
      <c r="PHQ52" s="6"/>
      <c r="PHR52" s="6"/>
      <c r="PHS52" s="6"/>
      <c r="PHT52" s="6"/>
      <c r="PHU52" s="6"/>
      <c r="PHV52" s="6"/>
      <c r="PHW52" s="6"/>
      <c r="PHX52" s="6"/>
      <c r="PHY52" s="6"/>
      <c r="PHZ52" s="6"/>
      <c r="PIA52" s="6"/>
      <c r="PIB52" s="6"/>
      <c r="PIC52" s="6"/>
      <c r="PID52" s="6"/>
      <c r="PIE52" s="6"/>
      <c r="PIF52" s="6"/>
      <c r="PIG52" s="6"/>
      <c r="PIH52" s="6"/>
      <c r="PII52" s="6"/>
      <c r="PIJ52" s="6"/>
      <c r="PIK52" s="6"/>
      <c r="PIL52" s="6"/>
      <c r="PIM52" s="6"/>
      <c r="PIN52" s="6"/>
      <c r="PIO52" s="6"/>
      <c r="PIP52" s="6"/>
      <c r="PIQ52" s="6"/>
      <c r="PIR52" s="6"/>
      <c r="PIS52" s="6"/>
      <c r="PIT52" s="6"/>
      <c r="PIU52" s="6"/>
      <c r="PIV52" s="6"/>
      <c r="PIW52" s="6"/>
      <c r="PIX52" s="6"/>
      <c r="PIY52" s="6"/>
      <c r="PIZ52" s="6"/>
      <c r="PJA52" s="6"/>
      <c r="PJB52" s="6"/>
      <c r="PJC52" s="6"/>
      <c r="PJD52" s="6"/>
      <c r="PJE52" s="6"/>
      <c r="PJF52" s="6"/>
      <c r="PJG52" s="6"/>
      <c r="PJH52" s="6"/>
      <c r="PJI52" s="6"/>
      <c r="PJJ52" s="6"/>
      <c r="PJK52" s="6"/>
      <c r="PJL52" s="6"/>
      <c r="PJM52" s="6"/>
      <c r="PJN52" s="6"/>
      <c r="PJO52" s="6"/>
      <c r="PJP52" s="6"/>
      <c r="PJQ52" s="6"/>
      <c r="PJR52" s="6"/>
      <c r="PJS52" s="6"/>
      <c r="PJT52" s="6"/>
      <c r="PJU52" s="6"/>
      <c r="PJV52" s="6"/>
      <c r="PJW52" s="6"/>
      <c r="PJX52" s="6"/>
      <c r="PJY52" s="6"/>
      <c r="PJZ52" s="6"/>
      <c r="PKA52" s="6"/>
      <c r="PKB52" s="6"/>
      <c r="PKC52" s="6"/>
      <c r="PKD52" s="6"/>
      <c r="PKE52" s="6"/>
      <c r="PKF52" s="6"/>
      <c r="PKG52" s="6"/>
      <c r="PKH52" s="6"/>
      <c r="PKI52" s="6"/>
      <c r="PKJ52" s="6"/>
      <c r="PKK52" s="6"/>
      <c r="PKL52" s="6"/>
      <c r="PKM52" s="6"/>
      <c r="PKN52" s="6"/>
      <c r="PKO52" s="6"/>
      <c r="PKP52" s="6"/>
      <c r="PKQ52" s="6"/>
      <c r="PKR52" s="6"/>
      <c r="PKS52" s="6"/>
      <c r="PKT52" s="6"/>
      <c r="PKU52" s="6"/>
      <c r="PKV52" s="6"/>
      <c r="PKW52" s="6"/>
      <c r="PKX52" s="6"/>
      <c r="PKY52" s="6"/>
      <c r="PKZ52" s="6"/>
      <c r="PLA52" s="6"/>
      <c r="PLB52" s="6"/>
      <c r="PLC52" s="6"/>
      <c r="PLD52" s="6"/>
      <c r="PLE52" s="6"/>
      <c r="PLF52" s="6"/>
      <c r="PLG52" s="6"/>
      <c r="PLH52" s="6"/>
      <c r="PLI52" s="6"/>
      <c r="PLJ52" s="6"/>
      <c r="PLK52" s="6"/>
      <c r="PLL52" s="6"/>
      <c r="PLM52" s="6"/>
      <c r="PLN52" s="6"/>
      <c r="PLO52" s="6"/>
      <c r="PLP52" s="6"/>
      <c r="PLQ52" s="6"/>
      <c r="PLR52" s="6"/>
      <c r="PLS52" s="6"/>
      <c r="PLT52" s="6"/>
      <c r="PLU52" s="6"/>
      <c r="PLV52" s="6"/>
      <c r="PLW52" s="6"/>
      <c r="PLX52" s="6"/>
      <c r="PLY52" s="6"/>
      <c r="PLZ52" s="6"/>
      <c r="PMA52" s="6"/>
      <c r="PMB52" s="6"/>
      <c r="PMC52" s="6"/>
      <c r="PMD52" s="6"/>
      <c r="PME52" s="6"/>
      <c r="PMF52" s="6"/>
      <c r="PMG52" s="6"/>
      <c r="PMH52" s="6"/>
      <c r="PMI52" s="6"/>
      <c r="PMJ52" s="6"/>
      <c r="PMK52" s="6"/>
      <c r="PML52" s="6"/>
      <c r="PMM52" s="6"/>
      <c r="PMN52" s="6"/>
      <c r="PMO52" s="6"/>
      <c r="PMP52" s="6"/>
      <c r="PMQ52" s="6"/>
      <c r="PMR52" s="6"/>
      <c r="PMS52" s="6"/>
      <c r="PMT52" s="6"/>
      <c r="PMU52" s="6"/>
      <c r="PMV52" s="6"/>
      <c r="PMW52" s="6"/>
      <c r="PMX52" s="6"/>
      <c r="PMY52" s="6"/>
      <c r="PMZ52" s="6"/>
      <c r="PNA52" s="6"/>
      <c r="PNB52" s="6"/>
      <c r="PNC52" s="6"/>
      <c r="PND52" s="6"/>
      <c r="PNE52" s="6"/>
      <c r="PNF52" s="6"/>
      <c r="PNG52" s="6"/>
      <c r="PNH52" s="6"/>
      <c r="PNI52" s="6"/>
      <c r="PNJ52" s="6"/>
      <c r="PNK52" s="6"/>
      <c r="PNL52" s="6"/>
      <c r="PNM52" s="6"/>
      <c r="PNN52" s="6"/>
      <c r="PNO52" s="6"/>
      <c r="PNP52" s="6"/>
      <c r="PNQ52" s="6"/>
      <c r="PNR52" s="6"/>
      <c r="PNS52" s="6"/>
      <c r="PNT52" s="6"/>
      <c r="PNU52" s="6"/>
      <c r="PNV52" s="6"/>
      <c r="PNW52" s="6"/>
      <c r="PNX52" s="6"/>
      <c r="PNY52" s="6"/>
      <c r="PNZ52" s="6"/>
      <c r="POA52" s="6"/>
      <c r="POB52" s="6"/>
      <c r="POC52" s="6"/>
      <c r="POD52" s="6"/>
      <c r="POE52" s="6"/>
      <c r="POF52" s="6"/>
      <c r="POG52" s="6"/>
      <c r="POH52" s="6"/>
      <c r="POI52" s="6"/>
      <c r="POJ52" s="6"/>
      <c r="POK52" s="6"/>
      <c r="POL52" s="6"/>
      <c r="POM52" s="6"/>
      <c r="PON52" s="6"/>
      <c r="POO52" s="6"/>
      <c r="POP52" s="6"/>
      <c r="POQ52" s="6"/>
      <c r="POR52" s="6"/>
      <c r="POS52" s="6"/>
      <c r="POT52" s="6"/>
      <c r="POU52" s="6"/>
      <c r="POV52" s="6"/>
      <c r="POW52" s="6"/>
      <c r="POX52" s="6"/>
      <c r="POY52" s="6"/>
      <c r="POZ52" s="6"/>
      <c r="PPA52" s="6"/>
      <c r="PPB52" s="6"/>
      <c r="PPC52" s="6"/>
      <c r="PPD52" s="6"/>
      <c r="PPE52" s="6"/>
      <c r="PPF52" s="6"/>
      <c r="PPG52" s="6"/>
      <c r="PPH52" s="6"/>
      <c r="PPI52" s="6"/>
      <c r="PPJ52" s="6"/>
      <c r="PPK52" s="6"/>
      <c r="PPL52" s="6"/>
      <c r="PPM52" s="6"/>
      <c r="PPN52" s="6"/>
      <c r="PPO52" s="6"/>
      <c r="PPP52" s="6"/>
      <c r="PPQ52" s="6"/>
      <c r="PPR52" s="6"/>
      <c r="PPS52" s="6"/>
      <c r="PPT52" s="6"/>
      <c r="PPU52" s="6"/>
      <c r="PPV52" s="6"/>
      <c r="PPW52" s="6"/>
      <c r="PPX52" s="6"/>
      <c r="PPY52" s="6"/>
      <c r="PPZ52" s="6"/>
      <c r="PQA52" s="6"/>
      <c r="PQB52" s="6"/>
      <c r="PQC52" s="6"/>
      <c r="PQD52" s="6"/>
      <c r="PQE52" s="6"/>
      <c r="PQF52" s="6"/>
      <c r="PQG52" s="6"/>
      <c r="PQH52" s="6"/>
      <c r="PQI52" s="6"/>
      <c r="PQJ52" s="6"/>
      <c r="PQK52" s="6"/>
      <c r="PQL52" s="6"/>
      <c r="PQM52" s="6"/>
      <c r="PQN52" s="6"/>
      <c r="PQO52" s="6"/>
      <c r="PQP52" s="6"/>
      <c r="PQQ52" s="6"/>
      <c r="PQR52" s="6"/>
      <c r="PQS52" s="6"/>
      <c r="PQT52" s="6"/>
      <c r="PQU52" s="6"/>
      <c r="PQV52" s="6"/>
      <c r="PQW52" s="6"/>
      <c r="PQX52" s="6"/>
      <c r="PQY52" s="6"/>
      <c r="PQZ52" s="6"/>
      <c r="PRA52" s="6"/>
      <c r="PRB52" s="6"/>
      <c r="PRC52" s="6"/>
      <c r="PRD52" s="6"/>
      <c r="PRE52" s="6"/>
      <c r="PRF52" s="6"/>
      <c r="PRG52" s="6"/>
      <c r="PRH52" s="6"/>
      <c r="PRI52" s="6"/>
      <c r="PRJ52" s="6"/>
      <c r="PRK52" s="6"/>
      <c r="PRL52" s="6"/>
      <c r="PRM52" s="6"/>
      <c r="PRN52" s="6"/>
      <c r="PRO52" s="6"/>
      <c r="PRP52" s="6"/>
      <c r="PRQ52" s="6"/>
      <c r="PRR52" s="6"/>
      <c r="PRS52" s="6"/>
      <c r="PRT52" s="6"/>
      <c r="PRU52" s="6"/>
      <c r="PRV52" s="6"/>
      <c r="PRW52" s="6"/>
      <c r="PRX52" s="6"/>
      <c r="PRY52" s="6"/>
      <c r="PRZ52" s="6"/>
      <c r="PSA52" s="6"/>
      <c r="PSB52" s="6"/>
      <c r="PSC52" s="6"/>
      <c r="PSD52" s="6"/>
      <c r="PSE52" s="6"/>
      <c r="PSF52" s="6"/>
      <c r="PSG52" s="6"/>
      <c r="PSH52" s="6"/>
      <c r="PSI52" s="6"/>
      <c r="PSJ52" s="6"/>
      <c r="PSK52" s="6"/>
      <c r="PSL52" s="6"/>
      <c r="PSM52" s="6"/>
      <c r="PSN52" s="6"/>
      <c r="PSO52" s="6"/>
      <c r="PSP52" s="6"/>
      <c r="PSQ52" s="6"/>
      <c r="PSR52" s="6"/>
      <c r="PSS52" s="6"/>
      <c r="PST52" s="6"/>
      <c r="PSU52" s="6"/>
      <c r="PSV52" s="6"/>
      <c r="PSW52" s="6"/>
      <c r="PSX52" s="6"/>
      <c r="PSY52" s="6"/>
      <c r="PSZ52" s="6"/>
      <c r="PTA52" s="6"/>
      <c r="PTB52" s="6"/>
      <c r="PTC52" s="6"/>
      <c r="PTD52" s="6"/>
      <c r="PTE52" s="6"/>
      <c r="PTF52" s="6"/>
      <c r="PTG52" s="6"/>
      <c r="PTH52" s="6"/>
      <c r="PTI52" s="6"/>
      <c r="PTJ52" s="6"/>
      <c r="PTK52" s="6"/>
      <c r="PTL52" s="6"/>
      <c r="PTM52" s="6"/>
      <c r="PTN52" s="6"/>
      <c r="PTO52" s="6"/>
      <c r="PTP52" s="6"/>
      <c r="PTQ52" s="6"/>
      <c r="PTR52" s="6"/>
      <c r="PTS52" s="6"/>
      <c r="PTT52" s="6"/>
      <c r="PTU52" s="6"/>
      <c r="PTV52" s="6"/>
      <c r="PTW52" s="6"/>
      <c r="PTX52" s="6"/>
      <c r="PTY52" s="6"/>
      <c r="PTZ52" s="6"/>
      <c r="PUA52" s="6"/>
      <c r="PUB52" s="6"/>
      <c r="PUC52" s="6"/>
      <c r="PUD52" s="6"/>
      <c r="PUE52" s="6"/>
      <c r="PUF52" s="6"/>
      <c r="PUG52" s="6"/>
      <c r="PUH52" s="6"/>
      <c r="PUI52" s="6"/>
      <c r="PUJ52" s="6"/>
      <c r="PUK52" s="6"/>
      <c r="PUL52" s="6"/>
      <c r="PUM52" s="6"/>
      <c r="PUN52" s="6"/>
      <c r="PUO52" s="6"/>
      <c r="PUP52" s="6"/>
      <c r="PUQ52" s="6"/>
      <c r="PUR52" s="6"/>
      <c r="PUS52" s="6"/>
      <c r="PUT52" s="6"/>
      <c r="PUU52" s="6"/>
      <c r="PUV52" s="6"/>
      <c r="PUW52" s="6"/>
      <c r="PUX52" s="6"/>
      <c r="PUY52" s="6"/>
      <c r="PUZ52" s="6"/>
      <c r="PVA52" s="6"/>
      <c r="PVB52" s="6"/>
      <c r="PVC52" s="6"/>
      <c r="PVD52" s="6"/>
      <c r="PVE52" s="6"/>
      <c r="PVF52" s="6"/>
      <c r="PVG52" s="6"/>
      <c r="PVH52" s="6"/>
      <c r="PVI52" s="6"/>
      <c r="PVJ52" s="6"/>
      <c r="PVK52" s="6"/>
      <c r="PVL52" s="6"/>
      <c r="PVM52" s="6"/>
      <c r="PVN52" s="6"/>
      <c r="PVO52" s="6"/>
      <c r="PVP52" s="6"/>
      <c r="PVQ52" s="6"/>
      <c r="PVR52" s="6"/>
      <c r="PVS52" s="6"/>
      <c r="PVT52" s="6"/>
      <c r="PVU52" s="6"/>
      <c r="PVV52" s="6"/>
      <c r="PVW52" s="6"/>
      <c r="PVX52" s="6"/>
      <c r="PVY52" s="6"/>
      <c r="PVZ52" s="6"/>
      <c r="PWA52" s="6"/>
      <c r="PWB52" s="6"/>
      <c r="PWC52" s="6"/>
      <c r="PWD52" s="6"/>
      <c r="PWE52" s="6"/>
      <c r="PWF52" s="6"/>
      <c r="PWG52" s="6"/>
      <c r="PWH52" s="6"/>
      <c r="PWI52" s="6"/>
      <c r="PWJ52" s="6"/>
      <c r="PWK52" s="6"/>
      <c r="PWL52" s="6"/>
      <c r="PWM52" s="6"/>
      <c r="PWN52" s="6"/>
      <c r="PWO52" s="6"/>
      <c r="PWP52" s="6"/>
      <c r="PWQ52" s="6"/>
      <c r="PWR52" s="6"/>
      <c r="PWS52" s="6"/>
      <c r="PWT52" s="6"/>
      <c r="PWU52" s="6"/>
      <c r="PWV52" s="6"/>
      <c r="PWW52" s="6"/>
      <c r="PWX52" s="6"/>
      <c r="PWY52" s="6"/>
      <c r="PWZ52" s="6"/>
      <c r="PXA52" s="6"/>
      <c r="PXB52" s="6"/>
      <c r="PXC52" s="6"/>
      <c r="PXD52" s="6"/>
      <c r="PXE52" s="6"/>
      <c r="PXF52" s="6"/>
      <c r="PXG52" s="6"/>
      <c r="PXH52" s="6"/>
      <c r="PXI52" s="6"/>
      <c r="PXJ52" s="6"/>
      <c r="PXK52" s="6"/>
      <c r="PXL52" s="6"/>
      <c r="PXM52" s="6"/>
      <c r="PXN52" s="6"/>
      <c r="PXO52" s="6"/>
      <c r="PXP52" s="6"/>
      <c r="PXQ52" s="6"/>
      <c r="PXR52" s="6"/>
      <c r="PXS52" s="6"/>
      <c r="PXT52" s="6"/>
      <c r="PXU52" s="6"/>
      <c r="PXV52" s="6"/>
      <c r="PXW52" s="6"/>
      <c r="PXX52" s="6"/>
      <c r="PXY52" s="6"/>
      <c r="PXZ52" s="6"/>
      <c r="PYA52" s="6"/>
      <c r="PYB52" s="6"/>
      <c r="PYC52" s="6"/>
      <c r="PYD52" s="6"/>
      <c r="PYE52" s="6"/>
      <c r="PYF52" s="6"/>
      <c r="PYG52" s="6"/>
      <c r="PYH52" s="6"/>
      <c r="PYI52" s="6"/>
      <c r="PYJ52" s="6"/>
      <c r="PYK52" s="6"/>
      <c r="PYL52" s="6"/>
      <c r="PYM52" s="6"/>
      <c r="PYN52" s="6"/>
      <c r="PYO52" s="6"/>
      <c r="PYP52" s="6"/>
      <c r="PYQ52" s="6"/>
      <c r="PYR52" s="6"/>
      <c r="PYS52" s="6"/>
      <c r="PYT52" s="6"/>
      <c r="PYU52" s="6"/>
      <c r="PYV52" s="6"/>
      <c r="PYW52" s="6"/>
      <c r="PYX52" s="6"/>
      <c r="PYY52" s="6"/>
      <c r="PYZ52" s="6"/>
      <c r="PZA52" s="6"/>
      <c r="PZB52" s="6"/>
      <c r="PZC52" s="6"/>
      <c r="PZD52" s="6"/>
      <c r="PZE52" s="6"/>
      <c r="PZF52" s="6"/>
      <c r="PZG52" s="6"/>
      <c r="PZH52" s="6"/>
      <c r="PZI52" s="6"/>
      <c r="PZJ52" s="6"/>
      <c r="PZK52" s="6"/>
      <c r="PZL52" s="6"/>
      <c r="PZM52" s="6"/>
      <c r="PZN52" s="6"/>
      <c r="PZO52" s="6"/>
      <c r="PZP52" s="6"/>
      <c r="PZQ52" s="6"/>
      <c r="PZR52" s="6"/>
      <c r="PZS52" s="6"/>
      <c r="PZT52" s="6"/>
      <c r="PZU52" s="6"/>
      <c r="PZV52" s="6"/>
      <c r="PZW52" s="6"/>
      <c r="PZX52" s="6"/>
      <c r="PZY52" s="6"/>
      <c r="PZZ52" s="6"/>
      <c r="QAA52" s="6"/>
      <c r="QAB52" s="6"/>
      <c r="QAC52" s="6"/>
      <c r="QAD52" s="6"/>
      <c r="QAE52" s="6"/>
      <c r="QAF52" s="6"/>
      <c r="QAG52" s="6"/>
      <c r="QAH52" s="6"/>
      <c r="QAI52" s="6"/>
      <c r="QAJ52" s="6"/>
      <c r="QAK52" s="6"/>
      <c r="QAL52" s="6"/>
      <c r="QAM52" s="6"/>
      <c r="QAN52" s="6"/>
      <c r="QAO52" s="6"/>
      <c r="QAP52" s="6"/>
      <c r="QAQ52" s="6"/>
      <c r="QAR52" s="6"/>
      <c r="QAS52" s="6"/>
      <c r="QAT52" s="6"/>
      <c r="QAU52" s="6"/>
      <c r="QAV52" s="6"/>
      <c r="QAW52" s="6"/>
      <c r="QAX52" s="6"/>
      <c r="QAY52" s="6"/>
      <c r="QAZ52" s="6"/>
      <c r="QBA52" s="6"/>
      <c r="QBB52" s="6"/>
      <c r="QBC52" s="6"/>
      <c r="QBD52" s="6"/>
      <c r="QBE52" s="6"/>
      <c r="QBF52" s="6"/>
      <c r="QBG52" s="6"/>
      <c r="QBH52" s="6"/>
      <c r="QBI52" s="6"/>
      <c r="QBJ52" s="6"/>
      <c r="QBK52" s="6"/>
      <c r="QBL52" s="6"/>
      <c r="QBM52" s="6"/>
      <c r="QBN52" s="6"/>
      <c r="QBO52" s="6"/>
      <c r="QBP52" s="6"/>
      <c r="QBQ52" s="6"/>
      <c r="QBR52" s="6"/>
      <c r="QBS52" s="6"/>
      <c r="QBT52" s="6"/>
      <c r="QBU52" s="6"/>
      <c r="QBV52" s="6"/>
      <c r="QBW52" s="6"/>
      <c r="QBX52" s="6"/>
      <c r="QBY52" s="6"/>
      <c r="QBZ52" s="6"/>
      <c r="QCA52" s="6"/>
      <c r="QCB52" s="6"/>
      <c r="QCC52" s="6"/>
      <c r="QCD52" s="6"/>
      <c r="QCE52" s="6"/>
      <c r="QCF52" s="6"/>
      <c r="QCG52" s="6"/>
      <c r="QCH52" s="6"/>
      <c r="QCI52" s="6"/>
      <c r="QCJ52" s="6"/>
      <c r="QCK52" s="6"/>
      <c r="QCL52" s="6"/>
      <c r="QCM52" s="6"/>
      <c r="QCN52" s="6"/>
      <c r="QCO52" s="6"/>
      <c r="QCP52" s="6"/>
      <c r="QCQ52" s="6"/>
      <c r="QCR52" s="6"/>
      <c r="QCS52" s="6"/>
      <c r="QCT52" s="6"/>
      <c r="QCU52" s="6"/>
      <c r="QCV52" s="6"/>
      <c r="QCW52" s="6"/>
      <c r="QCX52" s="6"/>
      <c r="QCY52" s="6"/>
      <c r="QCZ52" s="6"/>
      <c r="QDA52" s="6"/>
      <c r="QDB52" s="6"/>
      <c r="QDC52" s="6"/>
      <c r="QDD52" s="6"/>
      <c r="QDE52" s="6"/>
      <c r="QDF52" s="6"/>
      <c r="QDG52" s="6"/>
      <c r="QDH52" s="6"/>
      <c r="QDI52" s="6"/>
      <c r="QDJ52" s="6"/>
      <c r="QDK52" s="6"/>
      <c r="QDL52" s="6"/>
      <c r="QDM52" s="6"/>
      <c r="QDN52" s="6"/>
      <c r="QDO52" s="6"/>
      <c r="QDP52" s="6"/>
      <c r="QDQ52" s="6"/>
      <c r="QDR52" s="6"/>
      <c r="QDS52" s="6"/>
      <c r="QDT52" s="6"/>
      <c r="QDU52" s="6"/>
      <c r="QDV52" s="6"/>
      <c r="QDW52" s="6"/>
      <c r="QDX52" s="6"/>
      <c r="QDY52" s="6"/>
      <c r="QDZ52" s="6"/>
      <c r="QEA52" s="6"/>
      <c r="QEB52" s="6"/>
      <c r="QEC52" s="6"/>
      <c r="QED52" s="6"/>
      <c r="QEE52" s="6"/>
      <c r="QEF52" s="6"/>
      <c r="QEG52" s="6"/>
      <c r="QEH52" s="6"/>
      <c r="QEI52" s="6"/>
      <c r="QEJ52" s="6"/>
      <c r="QEK52" s="6"/>
      <c r="QEL52" s="6"/>
      <c r="QEM52" s="6"/>
      <c r="QEN52" s="6"/>
      <c r="QEO52" s="6"/>
      <c r="QEP52" s="6"/>
      <c r="QEQ52" s="6"/>
      <c r="QER52" s="6"/>
      <c r="QES52" s="6"/>
      <c r="QET52" s="6"/>
      <c r="QEU52" s="6"/>
      <c r="QEV52" s="6"/>
      <c r="QEW52" s="6"/>
      <c r="QEX52" s="6"/>
      <c r="QEY52" s="6"/>
      <c r="QEZ52" s="6"/>
      <c r="QFA52" s="6"/>
      <c r="QFB52" s="6"/>
      <c r="QFC52" s="6"/>
      <c r="QFD52" s="6"/>
      <c r="QFE52" s="6"/>
      <c r="QFF52" s="6"/>
      <c r="QFG52" s="6"/>
      <c r="QFH52" s="6"/>
      <c r="QFI52" s="6"/>
      <c r="QFJ52" s="6"/>
      <c r="QFK52" s="6"/>
      <c r="QFL52" s="6"/>
      <c r="QFM52" s="6"/>
      <c r="QFN52" s="6"/>
      <c r="QFO52" s="6"/>
      <c r="QFP52" s="6"/>
      <c r="QFQ52" s="6"/>
      <c r="QFR52" s="6"/>
      <c r="QFS52" s="6"/>
      <c r="QFT52" s="6"/>
      <c r="QFU52" s="6"/>
      <c r="QFV52" s="6"/>
      <c r="QFW52" s="6"/>
      <c r="QFX52" s="6"/>
      <c r="QFY52" s="6"/>
      <c r="QFZ52" s="6"/>
      <c r="QGA52" s="6"/>
      <c r="QGB52" s="6"/>
      <c r="QGC52" s="6"/>
      <c r="QGD52" s="6"/>
      <c r="QGE52" s="6"/>
      <c r="QGF52" s="6"/>
      <c r="QGG52" s="6"/>
      <c r="QGH52" s="6"/>
      <c r="QGI52" s="6"/>
      <c r="QGJ52" s="6"/>
      <c r="QGK52" s="6"/>
      <c r="QGL52" s="6"/>
      <c r="QGM52" s="6"/>
      <c r="QGN52" s="6"/>
      <c r="QGO52" s="6"/>
      <c r="QGP52" s="6"/>
      <c r="QGQ52" s="6"/>
      <c r="QGR52" s="6"/>
      <c r="QGS52" s="6"/>
      <c r="QGT52" s="6"/>
      <c r="QGU52" s="6"/>
      <c r="QGV52" s="6"/>
      <c r="QGW52" s="6"/>
      <c r="QGX52" s="6"/>
      <c r="QGY52" s="6"/>
      <c r="QGZ52" s="6"/>
      <c r="QHA52" s="6"/>
      <c r="QHB52" s="6"/>
      <c r="QHC52" s="6"/>
      <c r="QHD52" s="6"/>
      <c r="QHE52" s="6"/>
      <c r="QHF52" s="6"/>
      <c r="QHG52" s="6"/>
      <c r="QHH52" s="6"/>
      <c r="QHI52" s="6"/>
      <c r="QHJ52" s="6"/>
      <c r="QHK52" s="6"/>
      <c r="QHL52" s="6"/>
      <c r="QHM52" s="6"/>
      <c r="QHN52" s="6"/>
      <c r="QHO52" s="6"/>
      <c r="QHP52" s="6"/>
      <c r="QHQ52" s="6"/>
      <c r="QHR52" s="6"/>
      <c r="QHS52" s="6"/>
      <c r="QHT52" s="6"/>
      <c r="QHU52" s="6"/>
      <c r="QHV52" s="6"/>
      <c r="QHW52" s="6"/>
      <c r="QHX52" s="6"/>
      <c r="QHY52" s="6"/>
      <c r="QHZ52" s="6"/>
      <c r="QIA52" s="6"/>
      <c r="QIB52" s="6"/>
      <c r="QIC52" s="6"/>
      <c r="QID52" s="6"/>
      <c r="QIE52" s="6"/>
      <c r="QIF52" s="6"/>
      <c r="QIG52" s="6"/>
      <c r="QIH52" s="6"/>
      <c r="QII52" s="6"/>
      <c r="QIJ52" s="6"/>
      <c r="QIK52" s="6"/>
      <c r="QIL52" s="6"/>
      <c r="QIM52" s="6"/>
      <c r="QIN52" s="6"/>
      <c r="QIO52" s="6"/>
      <c r="QIP52" s="6"/>
      <c r="QIQ52" s="6"/>
      <c r="QIR52" s="6"/>
      <c r="QIS52" s="6"/>
      <c r="QIT52" s="6"/>
      <c r="QIU52" s="6"/>
      <c r="QIV52" s="6"/>
      <c r="QIW52" s="6"/>
      <c r="QIX52" s="6"/>
      <c r="QIY52" s="6"/>
      <c r="QIZ52" s="6"/>
      <c r="QJA52" s="6"/>
      <c r="QJB52" s="6"/>
      <c r="QJC52" s="6"/>
      <c r="QJD52" s="6"/>
      <c r="QJE52" s="6"/>
      <c r="QJF52" s="6"/>
      <c r="QJG52" s="6"/>
      <c r="QJH52" s="6"/>
      <c r="QJI52" s="6"/>
      <c r="QJJ52" s="6"/>
      <c r="QJK52" s="6"/>
      <c r="QJL52" s="6"/>
      <c r="QJM52" s="6"/>
      <c r="QJN52" s="6"/>
      <c r="QJO52" s="6"/>
      <c r="QJP52" s="6"/>
      <c r="QJQ52" s="6"/>
      <c r="QJR52" s="6"/>
      <c r="QJS52" s="6"/>
      <c r="QJT52" s="6"/>
      <c r="QJU52" s="6"/>
      <c r="QJV52" s="6"/>
      <c r="QJW52" s="6"/>
      <c r="QJX52" s="6"/>
      <c r="QJY52" s="6"/>
      <c r="QJZ52" s="6"/>
      <c r="QKA52" s="6"/>
      <c r="QKB52" s="6"/>
      <c r="QKC52" s="6"/>
      <c r="QKD52" s="6"/>
      <c r="QKE52" s="6"/>
      <c r="QKF52" s="6"/>
      <c r="QKG52" s="6"/>
      <c r="QKH52" s="6"/>
      <c r="QKI52" s="6"/>
      <c r="QKJ52" s="6"/>
      <c r="QKK52" s="6"/>
      <c r="QKL52" s="6"/>
      <c r="QKM52" s="6"/>
      <c r="QKN52" s="6"/>
      <c r="QKO52" s="6"/>
      <c r="QKP52" s="6"/>
      <c r="QKQ52" s="6"/>
      <c r="QKR52" s="6"/>
      <c r="QKS52" s="6"/>
      <c r="QKT52" s="6"/>
      <c r="QKU52" s="6"/>
      <c r="QKV52" s="6"/>
      <c r="QKW52" s="6"/>
      <c r="QKX52" s="6"/>
      <c r="QKY52" s="6"/>
      <c r="QKZ52" s="6"/>
      <c r="QLA52" s="6"/>
      <c r="QLB52" s="6"/>
      <c r="QLC52" s="6"/>
      <c r="QLD52" s="6"/>
      <c r="QLE52" s="6"/>
      <c r="QLF52" s="6"/>
      <c r="QLG52" s="6"/>
      <c r="QLH52" s="6"/>
      <c r="QLI52" s="6"/>
      <c r="QLJ52" s="6"/>
      <c r="QLK52" s="6"/>
      <c r="QLL52" s="6"/>
      <c r="QLM52" s="6"/>
      <c r="QLN52" s="6"/>
      <c r="QLO52" s="6"/>
      <c r="QLP52" s="6"/>
      <c r="QLQ52" s="6"/>
      <c r="QLR52" s="6"/>
      <c r="QLS52" s="6"/>
      <c r="QLT52" s="6"/>
      <c r="QLU52" s="6"/>
      <c r="QLV52" s="6"/>
      <c r="QLW52" s="6"/>
      <c r="QLX52" s="6"/>
      <c r="QLY52" s="6"/>
      <c r="QLZ52" s="6"/>
      <c r="QMA52" s="6"/>
      <c r="QMB52" s="6"/>
      <c r="QMC52" s="6"/>
      <c r="QMD52" s="6"/>
      <c r="QME52" s="6"/>
      <c r="QMF52" s="6"/>
      <c r="QMG52" s="6"/>
      <c r="QMH52" s="6"/>
      <c r="QMI52" s="6"/>
      <c r="QMJ52" s="6"/>
      <c r="QMK52" s="6"/>
      <c r="QML52" s="6"/>
      <c r="QMM52" s="6"/>
      <c r="QMN52" s="6"/>
      <c r="QMO52" s="6"/>
      <c r="QMP52" s="6"/>
      <c r="QMQ52" s="6"/>
      <c r="QMR52" s="6"/>
      <c r="QMS52" s="6"/>
      <c r="QMT52" s="6"/>
      <c r="QMU52" s="6"/>
      <c r="QMV52" s="6"/>
      <c r="QMW52" s="6"/>
      <c r="QMX52" s="6"/>
      <c r="QMY52" s="6"/>
      <c r="QMZ52" s="6"/>
      <c r="QNA52" s="6"/>
      <c r="QNB52" s="6"/>
      <c r="QNC52" s="6"/>
      <c r="QND52" s="6"/>
      <c r="QNE52" s="6"/>
      <c r="QNF52" s="6"/>
      <c r="QNG52" s="6"/>
      <c r="QNH52" s="6"/>
      <c r="QNI52" s="6"/>
      <c r="QNJ52" s="6"/>
      <c r="QNK52" s="6"/>
      <c r="QNL52" s="6"/>
      <c r="QNM52" s="6"/>
      <c r="QNN52" s="6"/>
      <c r="QNO52" s="6"/>
      <c r="QNP52" s="6"/>
      <c r="QNQ52" s="6"/>
      <c r="QNR52" s="6"/>
      <c r="QNS52" s="6"/>
      <c r="QNT52" s="6"/>
      <c r="QNU52" s="6"/>
      <c r="QNV52" s="6"/>
      <c r="QNW52" s="6"/>
      <c r="QNX52" s="6"/>
      <c r="QNY52" s="6"/>
      <c r="QNZ52" s="6"/>
      <c r="QOA52" s="6"/>
      <c r="QOB52" s="6"/>
      <c r="QOC52" s="6"/>
      <c r="QOD52" s="6"/>
      <c r="QOE52" s="6"/>
      <c r="QOF52" s="6"/>
      <c r="QOG52" s="6"/>
      <c r="QOH52" s="6"/>
      <c r="QOI52" s="6"/>
      <c r="QOJ52" s="6"/>
      <c r="QOK52" s="6"/>
      <c r="QOL52" s="6"/>
      <c r="QOM52" s="6"/>
      <c r="QON52" s="6"/>
      <c r="QOO52" s="6"/>
      <c r="QOP52" s="6"/>
      <c r="QOQ52" s="6"/>
      <c r="QOR52" s="6"/>
      <c r="QOS52" s="6"/>
      <c r="QOT52" s="6"/>
      <c r="QOU52" s="6"/>
      <c r="QOV52" s="6"/>
      <c r="QOW52" s="6"/>
      <c r="QOX52" s="6"/>
      <c r="QOY52" s="6"/>
      <c r="QOZ52" s="6"/>
      <c r="QPA52" s="6"/>
      <c r="QPB52" s="6"/>
      <c r="QPC52" s="6"/>
      <c r="QPD52" s="6"/>
      <c r="QPE52" s="6"/>
      <c r="QPF52" s="6"/>
      <c r="QPG52" s="6"/>
      <c r="QPH52" s="6"/>
      <c r="QPI52" s="6"/>
      <c r="QPJ52" s="6"/>
      <c r="QPK52" s="6"/>
      <c r="QPL52" s="6"/>
      <c r="QPM52" s="6"/>
      <c r="QPN52" s="6"/>
      <c r="QPO52" s="6"/>
      <c r="QPP52" s="6"/>
      <c r="QPQ52" s="6"/>
      <c r="QPR52" s="6"/>
      <c r="QPS52" s="6"/>
      <c r="QPT52" s="6"/>
      <c r="QPU52" s="6"/>
      <c r="QPV52" s="6"/>
      <c r="QPW52" s="6"/>
      <c r="QPX52" s="6"/>
      <c r="QPY52" s="6"/>
      <c r="QPZ52" s="6"/>
      <c r="QQA52" s="6"/>
      <c r="QQB52" s="6"/>
      <c r="QQC52" s="6"/>
      <c r="QQD52" s="6"/>
      <c r="QQE52" s="6"/>
      <c r="QQF52" s="6"/>
      <c r="QQG52" s="6"/>
      <c r="QQH52" s="6"/>
      <c r="QQI52" s="6"/>
      <c r="QQJ52" s="6"/>
      <c r="QQK52" s="6"/>
      <c r="QQL52" s="6"/>
      <c r="QQM52" s="6"/>
      <c r="QQN52" s="6"/>
      <c r="QQO52" s="6"/>
      <c r="QQP52" s="6"/>
      <c r="QQQ52" s="6"/>
      <c r="QQR52" s="6"/>
      <c r="QQS52" s="6"/>
      <c r="QQT52" s="6"/>
      <c r="QQU52" s="6"/>
      <c r="QQV52" s="6"/>
      <c r="QQW52" s="6"/>
      <c r="QQX52" s="6"/>
      <c r="QQY52" s="6"/>
      <c r="QQZ52" s="6"/>
      <c r="QRA52" s="6"/>
      <c r="QRB52" s="6"/>
      <c r="QRC52" s="6"/>
      <c r="QRD52" s="6"/>
      <c r="QRE52" s="6"/>
      <c r="QRF52" s="6"/>
      <c r="QRG52" s="6"/>
      <c r="QRH52" s="6"/>
      <c r="QRI52" s="6"/>
      <c r="QRJ52" s="6"/>
      <c r="QRK52" s="6"/>
      <c r="QRL52" s="6"/>
      <c r="QRM52" s="6"/>
      <c r="QRN52" s="6"/>
      <c r="QRO52" s="6"/>
      <c r="QRP52" s="6"/>
      <c r="QRQ52" s="6"/>
      <c r="QRR52" s="6"/>
      <c r="QRS52" s="6"/>
      <c r="QRT52" s="6"/>
      <c r="QRU52" s="6"/>
      <c r="QRV52" s="6"/>
      <c r="QRW52" s="6"/>
      <c r="QRX52" s="6"/>
      <c r="QRY52" s="6"/>
      <c r="QRZ52" s="6"/>
      <c r="QSA52" s="6"/>
      <c r="QSB52" s="6"/>
      <c r="QSC52" s="6"/>
      <c r="QSD52" s="6"/>
      <c r="QSE52" s="6"/>
      <c r="QSF52" s="6"/>
      <c r="QSG52" s="6"/>
      <c r="QSH52" s="6"/>
      <c r="QSI52" s="6"/>
      <c r="QSJ52" s="6"/>
      <c r="QSK52" s="6"/>
      <c r="QSL52" s="6"/>
      <c r="QSM52" s="6"/>
      <c r="QSN52" s="6"/>
      <c r="QSO52" s="6"/>
      <c r="QSP52" s="6"/>
      <c r="QSQ52" s="6"/>
      <c r="QSR52" s="6"/>
      <c r="QSS52" s="6"/>
      <c r="QST52" s="6"/>
      <c r="QSU52" s="6"/>
      <c r="QSV52" s="6"/>
      <c r="QSW52" s="6"/>
      <c r="QSX52" s="6"/>
      <c r="QSY52" s="6"/>
      <c r="QSZ52" s="6"/>
      <c r="QTA52" s="6"/>
      <c r="QTB52" s="6"/>
      <c r="QTC52" s="6"/>
      <c r="QTD52" s="6"/>
      <c r="QTE52" s="6"/>
      <c r="QTF52" s="6"/>
      <c r="QTG52" s="6"/>
      <c r="QTH52" s="6"/>
      <c r="QTI52" s="6"/>
      <c r="QTJ52" s="6"/>
      <c r="QTK52" s="6"/>
      <c r="QTL52" s="6"/>
      <c r="QTM52" s="6"/>
      <c r="QTN52" s="6"/>
      <c r="QTO52" s="6"/>
      <c r="QTP52" s="6"/>
      <c r="QTQ52" s="6"/>
      <c r="QTR52" s="6"/>
      <c r="QTS52" s="6"/>
      <c r="QTT52" s="6"/>
      <c r="QTU52" s="6"/>
      <c r="QTV52" s="6"/>
      <c r="QTW52" s="6"/>
      <c r="QTX52" s="6"/>
      <c r="QTY52" s="6"/>
      <c r="QTZ52" s="6"/>
      <c r="QUA52" s="6"/>
      <c r="QUB52" s="6"/>
      <c r="QUC52" s="6"/>
      <c r="QUD52" s="6"/>
      <c r="QUE52" s="6"/>
      <c r="QUF52" s="6"/>
      <c r="QUG52" s="6"/>
      <c r="QUH52" s="6"/>
      <c r="QUI52" s="6"/>
      <c r="QUJ52" s="6"/>
      <c r="QUK52" s="6"/>
      <c r="QUL52" s="6"/>
      <c r="QUM52" s="6"/>
      <c r="QUN52" s="6"/>
      <c r="QUO52" s="6"/>
      <c r="QUP52" s="6"/>
      <c r="QUQ52" s="6"/>
      <c r="QUR52" s="6"/>
      <c r="QUS52" s="6"/>
      <c r="QUT52" s="6"/>
      <c r="QUU52" s="6"/>
      <c r="QUV52" s="6"/>
      <c r="QUW52" s="6"/>
      <c r="QUX52" s="6"/>
      <c r="QUY52" s="6"/>
      <c r="QUZ52" s="6"/>
      <c r="QVA52" s="6"/>
      <c r="QVB52" s="6"/>
      <c r="QVC52" s="6"/>
      <c r="QVD52" s="6"/>
      <c r="QVE52" s="6"/>
      <c r="QVF52" s="6"/>
      <c r="QVG52" s="6"/>
      <c r="QVH52" s="6"/>
      <c r="QVI52" s="6"/>
      <c r="QVJ52" s="6"/>
      <c r="QVK52" s="6"/>
      <c r="QVL52" s="6"/>
      <c r="QVM52" s="6"/>
      <c r="QVN52" s="6"/>
      <c r="QVO52" s="6"/>
      <c r="QVP52" s="6"/>
      <c r="QVQ52" s="6"/>
      <c r="QVR52" s="6"/>
      <c r="QVS52" s="6"/>
      <c r="QVT52" s="6"/>
      <c r="QVU52" s="6"/>
      <c r="QVV52" s="6"/>
      <c r="QVW52" s="6"/>
      <c r="QVX52" s="6"/>
      <c r="QVY52" s="6"/>
      <c r="QVZ52" s="6"/>
      <c r="QWA52" s="6"/>
      <c r="QWB52" s="6"/>
      <c r="QWC52" s="6"/>
      <c r="QWD52" s="6"/>
      <c r="QWE52" s="6"/>
      <c r="QWF52" s="6"/>
      <c r="QWG52" s="6"/>
      <c r="QWH52" s="6"/>
      <c r="QWI52" s="6"/>
      <c r="QWJ52" s="6"/>
      <c r="QWK52" s="6"/>
      <c r="QWL52" s="6"/>
      <c r="QWM52" s="6"/>
      <c r="QWN52" s="6"/>
      <c r="QWO52" s="6"/>
      <c r="QWP52" s="6"/>
      <c r="QWQ52" s="6"/>
      <c r="QWR52" s="6"/>
      <c r="QWS52" s="6"/>
      <c r="QWT52" s="6"/>
      <c r="QWU52" s="6"/>
      <c r="QWV52" s="6"/>
      <c r="QWW52" s="6"/>
      <c r="QWX52" s="6"/>
      <c r="QWY52" s="6"/>
      <c r="QWZ52" s="6"/>
      <c r="QXA52" s="6"/>
      <c r="QXB52" s="6"/>
      <c r="QXC52" s="6"/>
      <c r="QXD52" s="6"/>
      <c r="QXE52" s="6"/>
      <c r="QXF52" s="6"/>
      <c r="QXG52" s="6"/>
      <c r="QXH52" s="6"/>
      <c r="QXI52" s="6"/>
      <c r="QXJ52" s="6"/>
      <c r="QXK52" s="6"/>
      <c r="QXL52" s="6"/>
      <c r="QXM52" s="6"/>
      <c r="QXN52" s="6"/>
      <c r="QXO52" s="6"/>
      <c r="QXP52" s="6"/>
      <c r="QXQ52" s="6"/>
      <c r="QXR52" s="6"/>
      <c r="QXS52" s="6"/>
      <c r="QXT52" s="6"/>
      <c r="QXU52" s="6"/>
      <c r="QXV52" s="6"/>
      <c r="QXW52" s="6"/>
      <c r="QXX52" s="6"/>
      <c r="QXY52" s="6"/>
      <c r="QXZ52" s="6"/>
      <c r="QYA52" s="6"/>
      <c r="QYB52" s="6"/>
      <c r="QYC52" s="6"/>
      <c r="QYD52" s="6"/>
      <c r="QYE52" s="6"/>
      <c r="QYF52" s="6"/>
      <c r="QYG52" s="6"/>
      <c r="QYH52" s="6"/>
      <c r="QYI52" s="6"/>
      <c r="QYJ52" s="6"/>
      <c r="QYK52" s="6"/>
      <c r="QYL52" s="6"/>
      <c r="QYM52" s="6"/>
      <c r="QYN52" s="6"/>
      <c r="QYO52" s="6"/>
      <c r="QYP52" s="6"/>
      <c r="QYQ52" s="6"/>
      <c r="QYR52" s="6"/>
      <c r="QYS52" s="6"/>
      <c r="QYT52" s="6"/>
      <c r="QYU52" s="6"/>
      <c r="QYV52" s="6"/>
      <c r="QYW52" s="6"/>
      <c r="QYX52" s="6"/>
      <c r="QYY52" s="6"/>
      <c r="QYZ52" s="6"/>
      <c r="QZA52" s="6"/>
      <c r="QZB52" s="6"/>
      <c r="QZC52" s="6"/>
      <c r="QZD52" s="6"/>
      <c r="QZE52" s="6"/>
      <c r="QZF52" s="6"/>
      <c r="QZG52" s="6"/>
      <c r="QZH52" s="6"/>
      <c r="QZI52" s="6"/>
      <c r="QZJ52" s="6"/>
      <c r="QZK52" s="6"/>
      <c r="QZL52" s="6"/>
      <c r="QZM52" s="6"/>
      <c r="QZN52" s="6"/>
      <c r="QZO52" s="6"/>
      <c r="QZP52" s="6"/>
      <c r="QZQ52" s="6"/>
      <c r="QZR52" s="6"/>
      <c r="QZS52" s="6"/>
      <c r="QZT52" s="6"/>
      <c r="QZU52" s="6"/>
      <c r="QZV52" s="6"/>
      <c r="QZW52" s="6"/>
      <c r="QZX52" s="6"/>
      <c r="QZY52" s="6"/>
      <c r="QZZ52" s="6"/>
      <c r="RAA52" s="6"/>
      <c r="RAB52" s="6"/>
      <c r="RAC52" s="6"/>
      <c r="RAD52" s="6"/>
      <c r="RAE52" s="6"/>
      <c r="RAF52" s="6"/>
      <c r="RAG52" s="6"/>
      <c r="RAH52" s="6"/>
      <c r="RAI52" s="6"/>
      <c r="RAJ52" s="6"/>
      <c r="RAK52" s="6"/>
      <c r="RAL52" s="6"/>
      <c r="RAM52" s="6"/>
      <c r="RAN52" s="6"/>
      <c r="RAO52" s="6"/>
      <c r="RAP52" s="6"/>
      <c r="RAQ52" s="6"/>
      <c r="RAR52" s="6"/>
      <c r="RAS52" s="6"/>
      <c r="RAT52" s="6"/>
      <c r="RAU52" s="6"/>
      <c r="RAV52" s="6"/>
      <c r="RAW52" s="6"/>
      <c r="RAX52" s="6"/>
      <c r="RAY52" s="6"/>
      <c r="RAZ52" s="6"/>
      <c r="RBA52" s="6"/>
      <c r="RBB52" s="6"/>
      <c r="RBC52" s="6"/>
      <c r="RBD52" s="6"/>
      <c r="RBE52" s="6"/>
      <c r="RBF52" s="6"/>
      <c r="RBG52" s="6"/>
      <c r="RBH52" s="6"/>
      <c r="RBI52" s="6"/>
      <c r="RBJ52" s="6"/>
      <c r="RBK52" s="6"/>
      <c r="RBL52" s="6"/>
      <c r="RBM52" s="6"/>
      <c r="RBN52" s="6"/>
      <c r="RBO52" s="6"/>
      <c r="RBP52" s="6"/>
      <c r="RBQ52" s="6"/>
      <c r="RBR52" s="6"/>
      <c r="RBS52" s="6"/>
      <c r="RBT52" s="6"/>
      <c r="RBU52" s="6"/>
      <c r="RBV52" s="6"/>
      <c r="RBW52" s="6"/>
      <c r="RBX52" s="6"/>
      <c r="RBY52" s="6"/>
      <c r="RBZ52" s="6"/>
      <c r="RCA52" s="6"/>
      <c r="RCB52" s="6"/>
      <c r="RCC52" s="6"/>
      <c r="RCD52" s="6"/>
      <c r="RCE52" s="6"/>
      <c r="RCF52" s="6"/>
      <c r="RCG52" s="6"/>
      <c r="RCH52" s="6"/>
      <c r="RCI52" s="6"/>
      <c r="RCJ52" s="6"/>
      <c r="RCK52" s="6"/>
      <c r="RCL52" s="6"/>
      <c r="RCM52" s="6"/>
      <c r="RCN52" s="6"/>
      <c r="RCO52" s="6"/>
      <c r="RCP52" s="6"/>
      <c r="RCQ52" s="6"/>
      <c r="RCR52" s="6"/>
      <c r="RCS52" s="6"/>
      <c r="RCT52" s="6"/>
      <c r="RCU52" s="6"/>
      <c r="RCV52" s="6"/>
      <c r="RCW52" s="6"/>
      <c r="RCX52" s="6"/>
      <c r="RCY52" s="6"/>
      <c r="RCZ52" s="6"/>
      <c r="RDA52" s="6"/>
      <c r="RDB52" s="6"/>
      <c r="RDC52" s="6"/>
      <c r="RDD52" s="6"/>
      <c r="RDE52" s="6"/>
      <c r="RDF52" s="6"/>
      <c r="RDG52" s="6"/>
      <c r="RDH52" s="6"/>
      <c r="RDI52" s="6"/>
      <c r="RDJ52" s="6"/>
      <c r="RDK52" s="6"/>
      <c r="RDL52" s="6"/>
      <c r="RDM52" s="6"/>
      <c r="RDN52" s="6"/>
      <c r="RDO52" s="6"/>
      <c r="RDP52" s="6"/>
      <c r="RDQ52" s="6"/>
      <c r="RDR52" s="6"/>
      <c r="RDS52" s="6"/>
      <c r="RDT52" s="6"/>
      <c r="RDU52" s="6"/>
      <c r="RDV52" s="6"/>
      <c r="RDW52" s="6"/>
      <c r="RDX52" s="6"/>
      <c r="RDY52" s="6"/>
      <c r="RDZ52" s="6"/>
      <c r="REA52" s="6"/>
      <c r="REB52" s="6"/>
      <c r="REC52" s="6"/>
      <c r="RED52" s="6"/>
      <c r="REE52" s="6"/>
      <c r="REF52" s="6"/>
      <c r="REG52" s="6"/>
      <c r="REH52" s="6"/>
      <c r="REI52" s="6"/>
      <c r="REJ52" s="6"/>
      <c r="REK52" s="6"/>
      <c r="REL52" s="6"/>
      <c r="REM52" s="6"/>
      <c r="REN52" s="6"/>
      <c r="REO52" s="6"/>
      <c r="REP52" s="6"/>
      <c r="REQ52" s="6"/>
      <c r="RER52" s="6"/>
      <c r="RES52" s="6"/>
      <c r="RET52" s="6"/>
      <c r="REU52" s="6"/>
      <c r="REV52" s="6"/>
      <c r="REW52" s="6"/>
      <c r="REX52" s="6"/>
      <c r="REY52" s="6"/>
      <c r="REZ52" s="6"/>
      <c r="RFA52" s="6"/>
      <c r="RFB52" s="6"/>
      <c r="RFC52" s="6"/>
      <c r="RFD52" s="6"/>
      <c r="RFE52" s="6"/>
      <c r="RFF52" s="6"/>
      <c r="RFG52" s="6"/>
      <c r="RFH52" s="6"/>
      <c r="RFI52" s="6"/>
      <c r="RFJ52" s="6"/>
      <c r="RFK52" s="6"/>
      <c r="RFL52" s="6"/>
      <c r="RFM52" s="6"/>
      <c r="RFN52" s="6"/>
      <c r="RFO52" s="6"/>
      <c r="RFP52" s="6"/>
      <c r="RFQ52" s="6"/>
      <c r="RFR52" s="6"/>
      <c r="RFS52" s="6"/>
      <c r="RFT52" s="6"/>
      <c r="RFU52" s="6"/>
      <c r="RFV52" s="6"/>
      <c r="RFW52" s="6"/>
      <c r="RFX52" s="6"/>
      <c r="RFY52" s="6"/>
      <c r="RFZ52" s="6"/>
      <c r="RGA52" s="6"/>
      <c r="RGB52" s="6"/>
      <c r="RGC52" s="6"/>
      <c r="RGD52" s="6"/>
      <c r="RGE52" s="6"/>
      <c r="RGF52" s="6"/>
      <c r="RGG52" s="6"/>
      <c r="RGH52" s="6"/>
      <c r="RGI52" s="6"/>
      <c r="RGJ52" s="6"/>
      <c r="RGK52" s="6"/>
      <c r="RGL52" s="6"/>
      <c r="RGM52" s="6"/>
      <c r="RGN52" s="6"/>
      <c r="RGO52" s="6"/>
      <c r="RGP52" s="6"/>
      <c r="RGQ52" s="6"/>
      <c r="RGR52" s="6"/>
      <c r="RGS52" s="6"/>
      <c r="RGT52" s="6"/>
      <c r="RGU52" s="6"/>
      <c r="RGV52" s="6"/>
      <c r="RGW52" s="6"/>
      <c r="RGX52" s="6"/>
      <c r="RGY52" s="6"/>
      <c r="RGZ52" s="6"/>
      <c r="RHA52" s="6"/>
      <c r="RHB52" s="6"/>
      <c r="RHC52" s="6"/>
      <c r="RHD52" s="6"/>
      <c r="RHE52" s="6"/>
      <c r="RHF52" s="6"/>
      <c r="RHG52" s="6"/>
      <c r="RHH52" s="6"/>
      <c r="RHI52" s="6"/>
      <c r="RHJ52" s="6"/>
      <c r="RHK52" s="6"/>
      <c r="RHL52" s="6"/>
      <c r="RHM52" s="6"/>
      <c r="RHN52" s="6"/>
      <c r="RHO52" s="6"/>
      <c r="RHP52" s="6"/>
      <c r="RHQ52" s="6"/>
      <c r="RHR52" s="6"/>
      <c r="RHS52" s="6"/>
      <c r="RHT52" s="6"/>
      <c r="RHU52" s="6"/>
      <c r="RHV52" s="6"/>
      <c r="RHW52" s="6"/>
      <c r="RHX52" s="6"/>
      <c r="RHY52" s="6"/>
      <c r="RHZ52" s="6"/>
      <c r="RIA52" s="6"/>
      <c r="RIB52" s="6"/>
      <c r="RIC52" s="6"/>
      <c r="RID52" s="6"/>
      <c r="RIE52" s="6"/>
      <c r="RIF52" s="6"/>
      <c r="RIG52" s="6"/>
      <c r="RIH52" s="6"/>
      <c r="RII52" s="6"/>
      <c r="RIJ52" s="6"/>
      <c r="RIK52" s="6"/>
      <c r="RIL52" s="6"/>
      <c r="RIM52" s="6"/>
      <c r="RIN52" s="6"/>
      <c r="RIO52" s="6"/>
      <c r="RIP52" s="6"/>
      <c r="RIQ52" s="6"/>
      <c r="RIR52" s="6"/>
      <c r="RIS52" s="6"/>
      <c r="RIT52" s="6"/>
      <c r="RIU52" s="6"/>
      <c r="RIV52" s="6"/>
      <c r="RIW52" s="6"/>
      <c r="RIX52" s="6"/>
      <c r="RIY52" s="6"/>
      <c r="RIZ52" s="6"/>
      <c r="RJA52" s="6"/>
      <c r="RJB52" s="6"/>
      <c r="RJC52" s="6"/>
      <c r="RJD52" s="6"/>
      <c r="RJE52" s="6"/>
      <c r="RJF52" s="6"/>
      <c r="RJG52" s="6"/>
      <c r="RJH52" s="6"/>
      <c r="RJI52" s="6"/>
      <c r="RJJ52" s="6"/>
      <c r="RJK52" s="6"/>
      <c r="RJL52" s="6"/>
      <c r="RJM52" s="6"/>
      <c r="RJN52" s="6"/>
      <c r="RJO52" s="6"/>
      <c r="RJP52" s="6"/>
      <c r="RJQ52" s="6"/>
      <c r="RJR52" s="6"/>
      <c r="RJS52" s="6"/>
      <c r="RJT52" s="6"/>
      <c r="RJU52" s="6"/>
      <c r="RJV52" s="6"/>
      <c r="RJW52" s="6"/>
      <c r="RJX52" s="6"/>
      <c r="RJY52" s="6"/>
      <c r="RJZ52" s="6"/>
      <c r="RKA52" s="6"/>
      <c r="RKB52" s="6"/>
      <c r="RKC52" s="6"/>
      <c r="RKD52" s="6"/>
      <c r="RKE52" s="6"/>
      <c r="RKF52" s="6"/>
      <c r="RKG52" s="6"/>
      <c r="RKH52" s="6"/>
      <c r="RKI52" s="6"/>
      <c r="RKJ52" s="6"/>
      <c r="RKK52" s="6"/>
      <c r="RKL52" s="6"/>
      <c r="RKM52" s="6"/>
      <c r="RKN52" s="6"/>
      <c r="RKO52" s="6"/>
      <c r="RKP52" s="6"/>
      <c r="RKQ52" s="6"/>
      <c r="RKR52" s="6"/>
      <c r="RKS52" s="6"/>
      <c r="RKT52" s="6"/>
      <c r="RKU52" s="6"/>
      <c r="RKV52" s="6"/>
      <c r="RKW52" s="6"/>
      <c r="RKX52" s="6"/>
      <c r="RKY52" s="6"/>
      <c r="RKZ52" s="6"/>
      <c r="RLA52" s="6"/>
      <c r="RLB52" s="6"/>
      <c r="RLC52" s="6"/>
      <c r="RLD52" s="6"/>
      <c r="RLE52" s="6"/>
      <c r="RLF52" s="6"/>
      <c r="RLG52" s="6"/>
      <c r="RLH52" s="6"/>
      <c r="RLI52" s="6"/>
      <c r="RLJ52" s="6"/>
      <c r="RLK52" s="6"/>
      <c r="RLL52" s="6"/>
      <c r="RLM52" s="6"/>
      <c r="RLN52" s="6"/>
      <c r="RLO52" s="6"/>
      <c r="RLP52" s="6"/>
      <c r="RLQ52" s="6"/>
      <c r="RLR52" s="6"/>
      <c r="RLS52" s="6"/>
      <c r="RLT52" s="6"/>
      <c r="RLU52" s="6"/>
      <c r="RLV52" s="6"/>
      <c r="RLW52" s="6"/>
      <c r="RLX52" s="6"/>
      <c r="RLY52" s="6"/>
      <c r="RLZ52" s="6"/>
      <c r="RMA52" s="6"/>
      <c r="RMB52" s="6"/>
      <c r="RMC52" s="6"/>
      <c r="RMD52" s="6"/>
      <c r="RME52" s="6"/>
      <c r="RMF52" s="6"/>
      <c r="RMG52" s="6"/>
      <c r="RMH52" s="6"/>
      <c r="RMI52" s="6"/>
      <c r="RMJ52" s="6"/>
      <c r="RMK52" s="6"/>
      <c r="RML52" s="6"/>
      <c r="RMM52" s="6"/>
      <c r="RMN52" s="6"/>
      <c r="RMO52" s="6"/>
      <c r="RMP52" s="6"/>
      <c r="RMQ52" s="6"/>
      <c r="RMR52" s="6"/>
      <c r="RMS52" s="6"/>
      <c r="RMT52" s="6"/>
      <c r="RMU52" s="6"/>
      <c r="RMV52" s="6"/>
      <c r="RMW52" s="6"/>
      <c r="RMX52" s="6"/>
      <c r="RMY52" s="6"/>
      <c r="RMZ52" s="6"/>
      <c r="RNA52" s="6"/>
      <c r="RNB52" s="6"/>
      <c r="RNC52" s="6"/>
      <c r="RND52" s="6"/>
      <c r="RNE52" s="6"/>
      <c r="RNF52" s="6"/>
      <c r="RNG52" s="6"/>
      <c r="RNH52" s="6"/>
      <c r="RNI52" s="6"/>
      <c r="RNJ52" s="6"/>
      <c r="RNK52" s="6"/>
      <c r="RNL52" s="6"/>
      <c r="RNM52" s="6"/>
      <c r="RNN52" s="6"/>
      <c r="RNO52" s="6"/>
      <c r="RNP52" s="6"/>
      <c r="RNQ52" s="6"/>
      <c r="RNR52" s="6"/>
      <c r="RNS52" s="6"/>
      <c r="RNT52" s="6"/>
      <c r="RNU52" s="6"/>
      <c r="RNV52" s="6"/>
      <c r="RNW52" s="6"/>
      <c r="RNX52" s="6"/>
      <c r="RNY52" s="6"/>
      <c r="RNZ52" s="6"/>
      <c r="ROA52" s="6"/>
      <c r="ROB52" s="6"/>
      <c r="ROC52" s="6"/>
      <c r="ROD52" s="6"/>
      <c r="ROE52" s="6"/>
      <c r="ROF52" s="6"/>
      <c r="ROG52" s="6"/>
      <c r="ROH52" s="6"/>
      <c r="ROI52" s="6"/>
      <c r="ROJ52" s="6"/>
      <c r="ROK52" s="6"/>
      <c r="ROL52" s="6"/>
      <c r="ROM52" s="6"/>
      <c r="RON52" s="6"/>
      <c r="ROO52" s="6"/>
      <c r="ROP52" s="6"/>
      <c r="ROQ52" s="6"/>
      <c r="ROR52" s="6"/>
      <c r="ROS52" s="6"/>
      <c r="ROT52" s="6"/>
      <c r="ROU52" s="6"/>
      <c r="ROV52" s="6"/>
      <c r="ROW52" s="6"/>
      <c r="ROX52" s="6"/>
      <c r="ROY52" s="6"/>
      <c r="ROZ52" s="6"/>
      <c r="RPA52" s="6"/>
      <c r="RPB52" s="6"/>
      <c r="RPC52" s="6"/>
      <c r="RPD52" s="6"/>
      <c r="RPE52" s="6"/>
      <c r="RPF52" s="6"/>
      <c r="RPG52" s="6"/>
      <c r="RPH52" s="6"/>
      <c r="RPI52" s="6"/>
      <c r="RPJ52" s="6"/>
      <c r="RPK52" s="6"/>
      <c r="RPL52" s="6"/>
      <c r="RPM52" s="6"/>
      <c r="RPN52" s="6"/>
      <c r="RPO52" s="6"/>
      <c r="RPP52" s="6"/>
      <c r="RPQ52" s="6"/>
      <c r="RPR52" s="6"/>
      <c r="RPS52" s="6"/>
      <c r="RPT52" s="6"/>
      <c r="RPU52" s="6"/>
      <c r="RPV52" s="6"/>
      <c r="RPW52" s="6"/>
      <c r="RPX52" s="6"/>
      <c r="RPY52" s="6"/>
      <c r="RPZ52" s="6"/>
      <c r="RQA52" s="6"/>
      <c r="RQB52" s="6"/>
      <c r="RQC52" s="6"/>
      <c r="RQD52" s="6"/>
      <c r="RQE52" s="6"/>
      <c r="RQF52" s="6"/>
      <c r="RQG52" s="6"/>
      <c r="RQH52" s="6"/>
      <c r="RQI52" s="6"/>
      <c r="RQJ52" s="6"/>
      <c r="RQK52" s="6"/>
      <c r="RQL52" s="6"/>
      <c r="RQM52" s="6"/>
      <c r="RQN52" s="6"/>
      <c r="RQO52" s="6"/>
      <c r="RQP52" s="6"/>
      <c r="RQQ52" s="6"/>
      <c r="RQR52" s="6"/>
      <c r="RQS52" s="6"/>
      <c r="RQT52" s="6"/>
      <c r="RQU52" s="6"/>
      <c r="RQV52" s="6"/>
      <c r="RQW52" s="6"/>
      <c r="RQX52" s="6"/>
      <c r="RQY52" s="6"/>
      <c r="RQZ52" s="6"/>
      <c r="RRA52" s="6"/>
      <c r="RRB52" s="6"/>
      <c r="RRC52" s="6"/>
      <c r="RRD52" s="6"/>
      <c r="RRE52" s="6"/>
      <c r="RRF52" s="6"/>
      <c r="RRG52" s="6"/>
      <c r="RRH52" s="6"/>
      <c r="RRI52" s="6"/>
      <c r="RRJ52" s="6"/>
      <c r="RRK52" s="6"/>
      <c r="RRL52" s="6"/>
      <c r="RRM52" s="6"/>
      <c r="RRN52" s="6"/>
      <c r="RRO52" s="6"/>
      <c r="RRP52" s="6"/>
      <c r="RRQ52" s="6"/>
      <c r="RRR52" s="6"/>
      <c r="RRS52" s="6"/>
      <c r="RRT52" s="6"/>
      <c r="RRU52" s="6"/>
      <c r="RRV52" s="6"/>
      <c r="RRW52" s="6"/>
      <c r="RRX52" s="6"/>
      <c r="RRY52" s="6"/>
      <c r="RRZ52" s="6"/>
      <c r="RSA52" s="6"/>
      <c r="RSB52" s="6"/>
      <c r="RSC52" s="6"/>
      <c r="RSD52" s="6"/>
      <c r="RSE52" s="6"/>
      <c r="RSF52" s="6"/>
      <c r="RSG52" s="6"/>
      <c r="RSH52" s="6"/>
      <c r="RSI52" s="6"/>
      <c r="RSJ52" s="6"/>
      <c r="RSK52" s="6"/>
      <c r="RSL52" s="6"/>
      <c r="RSM52" s="6"/>
      <c r="RSN52" s="6"/>
      <c r="RSO52" s="6"/>
      <c r="RSP52" s="6"/>
      <c r="RSQ52" s="6"/>
      <c r="RSR52" s="6"/>
      <c r="RSS52" s="6"/>
      <c r="RST52" s="6"/>
      <c r="RSU52" s="6"/>
      <c r="RSV52" s="6"/>
      <c r="RSW52" s="6"/>
      <c r="RSX52" s="6"/>
      <c r="RSY52" s="6"/>
      <c r="RSZ52" s="6"/>
      <c r="RTA52" s="6"/>
      <c r="RTB52" s="6"/>
      <c r="RTC52" s="6"/>
      <c r="RTD52" s="6"/>
      <c r="RTE52" s="6"/>
      <c r="RTF52" s="6"/>
      <c r="RTG52" s="6"/>
      <c r="RTH52" s="6"/>
      <c r="RTI52" s="6"/>
      <c r="RTJ52" s="6"/>
      <c r="RTK52" s="6"/>
      <c r="RTL52" s="6"/>
      <c r="RTM52" s="6"/>
      <c r="RTN52" s="6"/>
      <c r="RTO52" s="6"/>
      <c r="RTP52" s="6"/>
      <c r="RTQ52" s="6"/>
      <c r="RTR52" s="6"/>
      <c r="RTS52" s="6"/>
      <c r="RTT52" s="6"/>
      <c r="RTU52" s="6"/>
      <c r="RTV52" s="6"/>
      <c r="RTW52" s="6"/>
      <c r="RTX52" s="6"/>
      <c r="RTY52" s="6"/>
      <c r="RTZ52" s="6"/>
      <c r="RUA52" s="6"/>
      <c r="RUB52" s="6"/>
      <c r="RUC52" s="6"/>
      <c r="RUD52" s="6"/>
      <c r="RUE52" s="6"/>
      <c r="RUF52" s="6"/>
      <c r="RUG52" s="6"/>
      <c r="RUH52" s="6"/>
      <c r="RUI52" s="6"/>
      <c r="RUJ52" s="6"/>
      <c r="RUK52" s="6"/>
      <c r="RUL52" s="6"/>
      <c r="RUM52" s="6"/>
      <c r="RUN52" s="6"/>
      <c r="RUO52" s="6"/>
      <c r="RUP52" s="6"/>
      <c r="RUQ52" s="6"/>
      <c r="RUR52" s="6"/>
      <c r="RUS52" s="6"/>
      <c r="RUT52" s="6"/>
      <c r="RUU52" s="6"/>
      <c r="RUV52" s="6"/>
      <c r="RUW52" s="6"/>
      <c r="RUX52" s="6"/>
      <c r="RUY52" s="6"/>
      <c r="RUZ52" s="6"/>
      <c r="RVA52" s="6"/>
      <c r="RVB52" s="6"/>
      <c r="RVC52" s="6"/>
      <c r="RVD52" s="6"/>
      <c r="RVE52" s="6"/>
      <c r="RVF52" s="6"/>
      <c r="RVG52" s="6"/>
      <c r="RVH52" s="6"/>
      <c r="RVI52" s="6"/>
      <c r="RVJ52" s="6"/>
      <c r="RVK52" s="6"/>
      <c r="RVL52" s="6"/>
      <c r="RVM52" s="6"/>
      <c r="RVN52" s="6"/>
      <c r="RVO52" s="6"/>
      <c r="RVP52" s="6"/>
      <c r="RVQ52" s="6"/>
      <c r="RVR52" s="6"/>
      <c r="RVS52" s="6"/>
      <c r="RVT52" s="6"/>
      <c r="RVU52" s="6"/>
      <c r="RVV52" s="6"/>
      <c r="RVW52" s="6"/>
      <c r="RVX52" s="6"/>
      <c r="RVY52" s="6"/>
      <c r="RVZ52" s="6"/>
      <c r="RWA52" s="6"/>
      <c r="RWB52" s="6"/>
      <c r="RWC52" s="6"/>
      <c r="RWD52" s="6"/>
      <c r="RWE52" s="6"/>
      <c r="RWF52" s="6"/>
      <c r="RWG52" s="6"/>
      <c r="RWH52" s="6"/>
      <c r="RWI52" s="6"/>
      <c r="RWJ52" s="6"/>
      <c r="RWK52" s="6"/>
      <c r="RWL52" s="6"/>
      <c r="RWM52" s="6"/>
      <c r="RWN52" s="6"/>
      <c r="RWO52" s="6"/>
      <c r="RWP52" s="6"/>
      <c r="RWQ52" s="6"/>
      <c r="RWR52" s="6"/>
      <c r="RWS52" s="6"/>
      <c r="RWT52" s="6"/>
      <c r="RWU52" s="6"/>
      <c r="RWV52" s="6"/>
      <c r="RWW52" s="6"/>
      <c r="RWX52" s="6"/>
      <c r="RWY52" s="6"/>
      <c r="RWZ52" s="6"/>
      <c r="RXA52" s="6"/>
      <c r="RXB52" s="6"/>
      <c r="RXC52" s="6"/>
      <c r="RXD52" s="6"/>
      <c r="RXE52" s="6"/>
      <c r="RXF52" s="6"/>
      <c r="RXG52" s="6"/>
      <c r="RXH52" s="6"/>
      <c r="RXI52" s="6"/>
      <c r="RXJ52" s="6"/>
      <c r="RXK52" s="6"/>
      <c r="RXL52" s="6"/>
      <c r="RXM52" s="6"/>
      <c r="RXN52" s="6"/>
      <c r="RXO52" s="6"/>
      <c r="RXP52" s="6"/>
      <c r="RXQ52" s="6"/>
      <c r="RXR52" s="6"/>
      <c r="RXS52" s="6"/>
      <c r="RXT52" s="6"/>
      <c r="RXU52" s="6"/>
      <c r="RXV52" s="6"/>
      <c r="RXW52" s="6"/>
      <c r="RXX52" s="6"/>
      <c r="RXY52" s="6"/>
      <c r="RXZ52" s="6"/>
      <c r="RYA52" s="6"/>
      <c r="RYB52" s="6"/>
      <c r="RYC52" s="6"/>
      <c r="RYD52" s="6"/>
      <c r="RYE52" s="6"/>
      <c r="RYF52" s="6"/>
      <c r="RYG52" s="6"/>
      <c r="RYH52" s="6"/>
      <c r="RYI52" s="6"/>
      <c r="RYJ52" s="6"/>
      <c r="RYK52" s="6"/>
      <c r="RYL52" s="6"/>
      <c r="RYM52" s="6"/>
      <c r="RYN52" s="6"/>
      <c r="RYO52" s="6"/>
      <c r="RYP52" s="6"/>
      <c r="RYQ52" s="6"/>
      <c r="RYR52" s="6"/>
      <c r="RYS52" s="6"/>
      <c r="RYT52" s="6"/>
      <c r="RYU52" s="6"/>
      <c r="RYV52" s="6"/>
      <c r="RYW52" s="6"/>
      <c r="RYX52" s="6"/>
      <c r="RYY52" s="6"/>
      <c r="RYZ52" s="6"/>
      <c r="RZA52" s="6"/>
      <c r="RZB52" s="6"/>
      <c r="RZC52" s="6"/>
      <c r="RZD52" s="6"/>
      <c r="RZE52" s="6"/>
      <c r="RZF52" s="6"/>
      <c r="RZG52" s="6"/>
      <c r="RZH52" s="6"/>
      <c r="RZI52" s="6"/>
      <c r="RZJ52" s="6"/>
      <c r="RZK52" s="6"/>
      <c r="RZL52" s="6"/>
      <c r="RZM52" s="6"/>
      <c r="RZN52" s="6"/>
      <c r="RZO52" s="6"/>
      <c r="RZP52" s="6"/>
      <c r="RZQ52" s="6"/>
      <c r="RZR52" s="6"/>
      <c r="RZS52" s="6"/>
      <c r="RZT52" s="6"/>
      <c r="RZU52" s="6"/>
      <c r="RZV52" s="6"/>
      <c r="RZW52" s="6"/>
      <c r="RZX52" s="6"/>
      <c r="RZY52" s="6"/>
      <c r="RZZ52" s="6"/>
      <c r="SAA52" s="6"/>
      <c r="SAB52" s="6"/>
      <c r="SAC52" s="6"/>
      <c r="SAD52" s="6"/>
      <c r="SAE52" s="6"/>
      <c r="SAF52" s="6"/>
      <c r="SAG52" s="6"/>
      <c r="SAH52" s="6"/>
      <c r="SAI52" s="6"/>
      <c r="SAJ52" s="6"/>
      <c r="SAK52" s="6"/>
      <c r="SAL52" s="6"/>
      <c r="SAM52" s="6"/>
      <c r="SAN52" s="6"/>
      <c r="SAO52" s="6"/>
      <c r="SAP52" s="6"/>
      <c r="SAQ52" s="6"/>
      <c r="SAR52" s="6"/>
      <c r="SAS52" s="6"/>
      <c r="SAT52" s="6"/>
      <c r="SAU52" s="6"/>
      <c r="SAV52" s="6"/>
      <c r="SAW52" s="6"/>
      <c r="SAX52" s="6"/>
      <c r="SAY52" s="6"/>
      <c r="SAZ52" s="6"/>
      <c r="SBA52" s="6"/>
      <c r="SBB52" s="6"/>
      <c r="SBC52" s="6"/>
      <c r="SBD52" s="6"/>
      <c r="SBE52" s="6"/>
      <c r="SBF52" s="6"/>
      <c r="SBG52" s="6"/>
      <c r="SBH52" s="6"/>
      <c r="SBI52" s="6"/>
      <c r="SBJ52" s="6"/>
      <c r="SBK52" s="6"/>
      <c r="SBL52" s="6"/>
      <c r="SBM52" s="6"/>
      <c r="SBN52" s="6"/>
      <c r="SBO52" s="6"/>
      <c r="SBP52" s="6"/>
      <c r="SBQ52" s="6"/>
      <c r="SBR52" s="6"/>
      <c r="SBS52" s="6"/>
      <c r="SBT52" s="6"/>
      <c r="SBU52" s="6"/>
      <c r="SBV52" s="6"/>
      <c r="SBW52" s="6"/>
      <c r="SBX52" s="6"/>
      <c r="SBY52" s="6"/>
      <c r="SBZ52" s="6"/>
      <c r="SCA52" s="6"/>
      <c r="SCB52" s="6"/>
      <c r="SCC52" s="6"/>
      <c r="SCD52" s="6"/>
      <c r="SCE52" s="6"/>
      <c r="SCF52" s="6"/>
      <c r="SCG52" s="6"/>
      <c r="SCH52" s="6"/>
      <c r="SCI52" s="6"/>
      <c r="SCJ52" s="6"/>
      <c r="SCK52" s="6"/>
      <c r="SCL52" s="6"/>
      <c r="SCM52" s="6"/>
      <c r="SCN52" s="6"/>
      <c r="SCO52" s="6"/>
      <c r="SCP52" s="6"/>
      <c r="SCQ52" s="6"/>
      <c r="SCR52" s="6"/>
      <c r="SCS52" s="6"/>
      <c r="SCT52" s="6"/>
      <c r="SCU52" s="6"/>
      <c r="SCV52" s="6"/>
      <c r="SCW52" s="6"/>
      <c r="SCX52" s="6"/>
      <c r="SCY52" s="6"/>
      <c r="SCZ52" s="6"/>
      <c r="SDA52" s="6"/>
      <c r="SDB52" s="6"/>
      <c r="SDC52" s="6"/>
      <c r="SDD52" s="6"/>
      <c r="SDE52" s="6"/>
      <c r="SDF52" s="6"/>
      <c r="SDG52" s="6"/>
      <c r="SDH52" s="6"/>
      <c r="SDI52" s="6"/>
      <c r="SDJ52" s="6"/>
      <c r="SDK52" s="6"/>
      <c r="SDL52" s="6"/>
      <c r="SDM52" s="6"/>
      <c r="SDN52" s="6"/>
      <c r="SDO52" s="6"/>
      <c r="SDP52" s="6"/>
      <c r="SDQ52" s="6"/>
      <c r="SDR52" s="6"/>
      <c r="SDS52" s="6"/>
      <c r="SDT52" s="6"/>
      <c r="SDU52" s="6"/>
      <c r="SDV52" s="6"/>
      <c r="SDW52" s="6"/>
      <c r="SDX52" s="6"/>
      <c r="SDY52" s="6"/>
      <c r="SDZ52" s="6"/>
      <c r="SEA52" s="6"/>
      <c r="SEB52" s="6"/>
      <c r="SEC52" s="6"/>
      <c r="SED52" s="6"/>
      <c r="SEE52" s="6"/>
      <c r="SEF52" s="6"/>
      <c r="SEG52" s="6"/>
      <c r="SEH52" s="6"/>
      <c r="SEI52" s="6"/>
      <c r="SEJ52" s="6"/>
      <c r="SEK52" s="6"/>
      <c r="SEL52" s="6"/>
      <c r="SEM52" s="6"/>
      <c r="SEN52" s="6"/>
      <c r="SEO52" s="6"/>
      <c r="SEP52" s="6"/>
      <c r="SEQ52" s="6"/>
      <c r="SER52" s="6"/>
      <c r="SES52" s="6"/>
      <c r="SET52" s="6"/>
      <c r="SEU52" s="6"/>
      <c r="SEV52" s="6"/>
      <c r="SEW52" s="6"/>
      <c r="SEX52" s="6"/>
      <c r="SEY52" s="6"/>
      <c r="SEZ52" s="6"/>
      <c r="SFA52" s="6"/>
      <c r="SFB52" s="6"/>
      <c r="SFC52" s="6"/>
      <c r="SFD52" s="6"/>
      <c r="SFE52" s="6"/>
      <c r="SFF52" s="6"/>
      <c r="SFG52" s="6"/>
      <c r="SFH52" s="6"/>
      <c r="SFI52" s="6"/>
      <c r="SFJ52" s="6"/>
      <c r="SFK52" s="6"/>
      <c r="SFL52" s="6"/>
      <c r="SFM52" s="6"/>
      <c r="SFN52" s="6"/>
      <c r="SFO52" s="6"/>
      <c r="SFP52" s="6"/>
      <c r="SFQ52" s="6"/>
      <c r="SFR52" s="6"/>
      <c r="SFS52" s="6"/>
      <c r="SFT52" s="6"/>
      <c r="SFU52" s="6"/>
      <c r="SFV52" s="6"/>
      <c r="SFW52" s="6"/>
      <c r="SFX52" s="6"/>
      <c r="SFY52" s="6"/>
      <c r="SFZ52" s="6"/>
      <c r="SGA52" s="6"/>
      <c r="SGB52" s="6"/>
      <c r="SGC52" s="6"/>
      <c r="SGD52" s="6"/>
      <c r="SGE52" s="6"/>
      <c r="SGF52" s="6"/>
      <c r="SGG52" s="6"/>
      <c r="SGH52" s="6"/>
      <c r="SGI52" s="6"/>
      <c r="SGJ52" s="6"/>
      <c r="SGK52" s="6"/>
      <c r="SGL52" s="6"/>
      <c r="SGM52" s="6"/>
      <c r="SGN52" s="6"/>
      <c r="SGO52" s="6"/>
      <c r="SGP52" s="6"/>
      <c r="SGQ52" s="6"/>
      <c r="SGR52" s="6"/>
      <c r="SGS52" s="6"/>
      <c r="SGT52" s="6"/>
      <c r="SGU52" s="6"/>
      <c r="SGV52" s="6"/>
      <c r="SGW52" s="6"/>
      <c r="SGX52" s="6"/>
      <c r="SGY52" s="6"/>
      <c r="SGZ52" s="6"/>
      <c r="SHA52" s="6"/>
      <c r="SHB52" s="6"/>
      <c r="SHC52" s="6"/>
      <c r="SHD52" s="6"/>
      <c r="SHE52" s="6"/>
      <c r="SHF52" s="6"/>
      <c r="SHG52" s="6"/>
      <c r="SHH52" s="6"/>
      <c r="SHI52" s="6"/>
      <c r="SHJ52" s="6"/>
      <c r="SHK52" s="6"/>
      <c r="SHL52" s="6"/>
      <c r="SHM52" s="6"/>
      <c r="SHN52" s="6"/>
      <c r="SHO52" s="6"/>
      <c r="SHP52" s="6"/>
      <c r="SHQ52" s="6"/>
      <c r="SHR52" s="6"/>
      <c r="SHS52" s="6"/>
      <c r="SHT52" s="6"/>
      <c r="SHU52" s="6"/>
      <c r="SHV52" s="6"/>
      <c r="SHW52" s="6"/>
      <c r="SHX52" s="6"/>
      <c r="SHY52" s="6"/>
      <c r="SHZ52" s="6"/>
      <c r="SIA52" s="6"/>
      <c r="SIB52" s="6"/>
      <c r="SIC52" s="6"/>
      <c r="SID52" s="6"/>
      <c r="SIE52" s="6"/>
      <c r="SIF52" s="6"/>
      <c r="SIG52" s="6"/>
      <c r="SIH52" s="6"/>
      <c r="SII52" s="6"/>
      <c r="SIJ52" s="6"/>
      <c r="SIK52" s="6"/>
      <c r="SIL52" s="6"/>
      <c r="SIM52" s="6"/>
      <c r="SIN52" s="6"/>
      <c r="SIO52" s="6"/>
      <c r="SIP52" s="6"/>
      <c r="SIQ52" s="6"/>
      <c r="SIR52" s="6"/>
      <c r="SIS52" s="6"/>
      <c r="SIT52" s="6"/>
      <c r="SIU52" s="6"/>
      <c r="SIV52" s="6"/>
      <c r="SIW52" s="6"/>
      <c r="SIX52" s="6"/>
      <c r="SIY52" s="6"/>
      <c r="SIZ52" s="6"/>
      <c r="SJA52" s="6"/>
      <c r="SJB52" s="6"/>
      <c r="SJC52" s="6"/>
      <c r="SJD52" s="6"/>
      <c r="SJE52" s="6"/>
      <c r="SJF52" s="6"/>
      <c r="SJG52" s="6"/>
      <c r="SJH52" s="6"/>
      <c r="SJI52" s="6"/>
      <c r="SJJ52" s="6"/>
      <c r="SJK52" s="6"/>
      <c r="SJL52" s="6"/>
      <c r="SJM52" s="6"/>
      <c r="SJN52" s="6"/>
      <c r="SJO52" s="6"/>
      <c r="SJP52" s="6"/>
      <c r="SJQ52" s="6"/>
      <c r="SJR52" s="6"/>
      <c r="SJS52" s="6"/>
      <c r="SJT52" s="6"/>
      <c r="SJU52" s="6"/>
      <c r="SJV52" s="6"/>
      <c r="SJW52" s="6"/>
      <c r="SJX52" s="6"/>
      <c r="SJY52" s="6"/>
      <c r="SJZ52" s="6"/>
      <c r="SKA52" s="6"/>
      <c r="SKB52" s="6"/>
      <c r="SKC52" s="6"/>
      <c r="SKD52" s="6"/>
      <c r="SKE52" s="6"/>
      <c r="SKF52" s="6"/>
      <c r="SKG52" s="6"/>
      <c r="SKH52" s="6"/>
      <c r="SKI52" s="6"/>
      <c r="SKJ52" s="6"/>
      <c r="SKK52" s="6"/>
      <c r="SKL52" s="6"/>
      <c r="SKM52" s="6"/>
      <c r="SKN52" s="6"/>
      <c r="SKO52" s="6"/>
      <c r="SKP52" s="6"/>
      <c r="SKQ52" s="6"/>
      <c r="SKR52" s="6"/>
      <c r="SKS52" s="6"/>
      <c r="SKT52" s="6"/>
      <c r="SKU52" s="6"/>
      <c r="SKV52" s="6"/>
      <c r="SKW52" s="6"/>
      <c r="SKX52" s="6"/>
      <c r="SKY52" s="6"/>
      <c r="SKZ52" s="6"/>
      <c r="SLA52" s="6"/>
      <c r="SLB52" s="6"/>
      <c r="SLC52" s="6"/>
      <c r="SLD52" s="6"/>
      <c r="SLE52" s="6"/>
      <c r="SLF52" s="6"/>
      <c r="SLG52" s="6"/>
      <c r="SLH52" s="6"/>
      <c r="SLI52" s="6"/>
      <c r="SLJ52" s="6"/>
      <c r="SLK52" s="6"/>
      <c r="SLL52" s="6"/>
      <c r="SLM52" s="6"/>
      <c r="SLN52" s="6"/>
      <c r="SLO52" s="6"/>
      <c r="SLP52" s="6"/>
      <c r="SLQ52" s="6"/>
      <c r="SLR52" s="6"/>
      <c r="SLS52" s="6"/>
      <c r="SLT52" s="6"/>
      <c r="SLU52" s="6"/>
      <c r="SLV52" s="6"/>
      <c r="SLW52" s="6"/>
      <c r="SLX52" s="6"/>
      <c r="SLY52" s="6"/>
      <c r="SLZ52" s="6"/>
      <c r="SMA52" s="6"/>
      <c r="SMB52" s="6"/>
      <c r="SMC52" s="6"/>
      <c r="SMD52" s="6"/>
      <c r="SME52" s="6"/>
      <c r="SMF52" s="6"/>
      <c r="SMG52" s="6"/>
      <c r="SMH52" s="6"/>
      <c r="SMI52" s="6"/>
      <c r="SMJ52" s="6"/>
      <c r="SMK52" s="6"/>
      <c r="SML52" s="6"/>
      <c r="SMM52" s="6"/>
      <c r="SMN52" s="6"/>
      <c r="SMO52" s="6"/>
      <c r="SMP52" s="6"/>
      <c r="SMQ52" s="6"/>
      <c r="SMR52" s="6"/>
      <c r="SMS52" s="6"/>
      <c r="SMT52" s="6"/>
      <c r="SMU52" s="6"/>
      <c r="SMV52" s="6"/>
      <c r="SMW52" s="6"/>
      <c r="SMX52" s="6"/>
      <c r="SMY52" s="6"/>
      <c r="SMZ52" s="6"/>
      <c r="SNA52" s="6"/>
      <c r="SNB52" s="6"/>
      <c r="SNC52" s="6"/>
      <c r="SND52" s="6"/>
      <c r="SNE52" s="6"/>
      <c r="SNF52" s="6"/>
      <c r="SNG52" s="6"/>
      <c r="SNH52" s="6"/>
      <c r="SNI52" s="6"/>
      <c r="SNJ52" s="6"/>
      <c r="SNK52" s="6"/>
      <c r="SNL52" s="6"/>
      <c r="SNM52" s="6"/>
      <c r="SNN52" s="6"/>
      <c r="SNO52" s="6"/>
      <c r="SNP52" s="6"/>
      <c r="SNQ52" s="6"/>
      <c r="SNR52" s="6"/>
      <c r="SNS52" s="6"/>
      <c r="SNT52" s="6"/>
      <c r="SNU52" s="6"/>
      <c r="SNV52" s="6"/>
      <c r="SNW52" s="6"/>
      <c r="SNX52" s="6"/>
      <c r="SNY52" s="6"/>
      <c r="SNZ52" s="6"/>
      <c r="SOA52" s="6"/>
      <c r="SOB52" s="6"/>
      <c r="SOC52" s="6"/>
      <c r="SOD52" s="6"/>
      <c r="SOE52" s="6"/>
      <c r="SOF52" s="6"/>
      <c r="SOG52" s="6"/>
      <c r="SOH52" s="6"/>
      <c r="SOI52" s="6"/>
      <c r="SOJ52" s="6"/>
      <c r="SOK52" s="6"/>
      <c r="SOL52" s="6"/>
      <c r="SOM52" s="6"/>
      <c r="SON52" s="6"/>
      <c r="SOO52" s="6"/>
      <c r="SOP52" s="6"/>
      <c r="SOQ52" s="6"/>
      <c r="SOR52" s="6"/>
      <c r="SOS52" s="6"/>
      <c r="SOT52" s="6"/>
      <c r="SOU52" s="6"/>
      <c r="SOV52" s="6"/>
      <c r="SOW52" s="6"/>
      <c r="SOX52" s="6"/>
      <c r="SOY52" s="6"/>
      <c r="SOZ52" s="6"/>
      <c r="SPA52" s="6"/>
      <c r="SPB52" s="6"/>
      <c r="SPC52" s="6"/>
      <c r="SPD52" s="6"/>
      <c r="SPE52" s="6"/>
      <c r="SPF52" s="6"/>
      <c r="SPG52" s="6"/>
      <c r="SPH52" s="6"/>
      <c r="SPI52" s="6"/>
      <c r="SPJ52" s="6"/>
      <c r="SPK52" s="6"/>
      <c r="SPL52" s="6"/>
      <c r="SPM52" s="6"/>
      <c r="SPN52" s="6"/>
      <c r="SPO52" s="6"/>
      <c r="SPP52" s="6"/>
      <c r="SPQ52" s="6"/>
      <c r="SPR52" s="6"/>
      <c r="SPS52" s="6"/>
      <c r="SPT52" s="6"/>
      <c r="SPU52" s="6"/>
      <c r="SPV52" s="6"/>
      <c r="SPW52" s="6"/>
      <c r="SPX52" s="6"/>
      <c r="SPY52" s="6"/>
      <c r="SPZ52" s="6"/>
      <c r="SQA52" s="6"/>
      <c r="SQB52" s="6"/>
      <c r="SQC52" s="6"/>
      <c r="SQD52" s="6"/>
      <c r="SQE52" s="6"/>
      <c r="SQF52" s="6"/>
      <c r="SQG52" s="6"/>
      <c r="SQH52" s="6"/>
      <c r="SQI52" s="6"/>
      <c r="SQJ52" s="6"/>
      <c r="SQK52" s="6"/>
      <c r="SQL52" s="6"/>
      <c r="SQM52" s="6"/>
      <c r="SQN52" s="6"/>
      <c r="SQO52" s="6"/>
      <c r="SQP52" s="6"/>
      <c r="SQQ52" s="6"/>
      <c r="SQR52" s="6"/>
      <c r="SQS52" s="6"/>
      <c r="SQT52" s="6"/>
      <c r="SQU52" s="6"/>
      <c r="SQV52" s="6"/>
      <c r="SQW52" s="6"/>
      <c r="SQX52" s="6"/>
      <c r="SQY52" s="6"/>
      <c r="SQZ52" s="6"/>
      <c r="SRA52" s="6"/>
      <c r="SRB52" s="6"/>
      <c r="SRC52" s="6"/>
      <c r="SRD52" s="6"/>
      <c r="SRE52" s="6"/>
      <c r="SRF52" s="6"/>
      <c r="SRG52" s="6"/>
      <c r="SRH52" s="6"/>
      <c r="SRI52" s="6"/>
      <c r="SRJ52" s="6"/>
      <c r="SRK52" s="6"/>
      <c r="SRL52" s="6"/>
      <c r="SRM52" s="6"/>
      <c r="SRN52" s="6"/>
      <c r="SRO52" s="6"/>
      <c r="SRP52" s="6"/>
      <c r="SRQ52" s="6"/>
      <c r="SRR52" s="6"/>
      <c r="SRS52" s="6"/>
      <c r="SRT52" s="6"/>
      <c r="SRU52" s="6"/>
      <c r="SRV52" s="6"/>
      <c r="SRW52" s="6"/>
      <c r="SRX52" s="6"/>
      <c r="SRY52" s="6"/>
      <c r="SRZ52" s="6"/>
      <c r="SSA52" s="6"/>
      <c r="SSB52" s="6"/>
      <c r="SSC52" s="6"/>
      <c r="SSD52" s="6"/>
      <c r="SSE52" s="6"/>
      <c r="SSF52" s="6"/>
      <c r="SSG52" s="6"/>
      <c r="SSH52" s="6"/>
      <c r="SSI52" s="6"/>
      <c r="SSJ52" s="6"/>
      <c r="SSK52" s="6"/>
      <c r="SSL52" s="6"/>
      <c r="SSM52" s="6"/>
      <c r="SSN52" s="6"/>
      <c r="SSO52" s="6"/>
      <c r="SSP52" s="6"/>
      <c r="SSQ52" s="6"/>
      <c r="SSR52" s="6"/>
      <c r="SSS52" s="6"/>
      <c r="SST52" s="6"/>
      <c r="SSU52" s="6"/>
      <c r="SSV52" s="6"/>
      <c r="SSW52" s="6"/>
      <c r="SSX52" s="6"/>
      <c r="SSY52" s="6"/>
      <c r="SSZ52" s="6"/>
      <c r="STA52" s="6"/>
      <c r="STB52" s="6"/>
      <c r="STC52" s="6"/>
      <c r="STD52" s="6"/>
      <c r="STE52" s="6"/>
      <c r="STF52" s="6"/>
      <c r="STG52" s="6"/>
      <c r="STH52" s="6"/>
      <c r="STI52" s="6"/>
      <c r="STJ52" s="6"/>
      <c r="STK52" s="6"/>
      <c r="STL52" s="6"/>
      <c r="STM52" s="6"/>
      <c r="STN52" s="6"/>
      <c r="STO52" s="6"/>
      <c r="STP52" s="6"/>
      <c r="STQ52" s="6"/>
      <c r="STR52" s="6"/>
      <c r="STS52" s="6"/>
      <c r="STT52" s="6"/>
      <c r="STU52" s="6"/>
      <c r="STV52" s="6"/>
      <c r="STW52" s="6"/>
      <c r="STX52" s="6"/>
      <c r="STY52" s="6"/>
      <c r="STZ52" s="6"/>
      <c r="SUA52" s="6"/>
      <c r="SUB52" s="6"/>
      <c r="SUC52" s="6"/>
      <c r="SUD52" s="6"/>
      <c r="SUE52" s="6"/>
      <c r="SUF52" s="6"/>
      <c r="SUG52" s="6"/>
      <c r="SUH52" s="6"/>
      <c r="SUI52" s="6"/>
      <c r="SUJ52" s="6"/>
      <c r="SUK52" s="6"/>
      <c r="SUL52" s="6"/>
      <c r="SUM52" s="6"/>
      <c r="SUN52" s="6"/>
      <c r="SUO52" s="6"/>
      <c r="SUP52" s="6"/>
      <c r="SUQ52" s="6"/>
      <c r="SUR52" s="6"/>
      <c r="SUS52" s="6"/>
      <c r="SUT52" s="6"/>
      <c r="SUU52" s="6"/>
      <c r="SUV52" s="6"/>
      <c r="SUW52" s="6"/>
      <c r="SUX52" s="6"/>
      <c r="SUY52" s="6"/>
      <c r="SUZ52" s="6"/>
      <c r="SVA52" s="6"/>
      <c r="SVB52" s="6"/>
      <c r="SVC52" s="6"/>
      <c r="SVD52" s="6"/>
      <c r="SVE52" s="6"/>
      <c r="SVF52" s="6"/>
      <c r="SVG52" s="6"/>
      <c r="SVH52" s="6"/>
      <c r="SVI52" s="6"/>
      <c r="SVJ52" s="6"/>
      <c r="SVK52" s="6"/>
      <c r="SVL52" s="6"/>
      <c r="SVM52" s="6"/>
      <c r="SVN52" s="6"/>
      <c r="SVO52" s="6"/>
      <c r="SVP52" s="6"/>
      <c r="SVQ52" s="6"/>
      <c r="SVR52" s="6"/>
      <c r="SVS52" s="6"/>
      <c r="SVT52" s="6"/>
      <c r="SVU52" s="6"/>
      <c r="SVV52" s="6"/>
      <c r="SVW52" s="6"/>
      <c r="SVX52" s="6"/>
      <c r="SVY52" s="6"/>
      <c r="SVZ52" s="6"/>
      <c r="SWA52" s="6"/>
      <c r="SWB52" s="6"/>
      <c r="SWC52" s="6"/>
      <c r="SWD52" s="6"/>
      <c r="SWE52" s="6"/>
      <c r="SWF52" s="6"/>
      <c r="SWG52" s="6"/>
      <c r="SWH52" s="6"/>
      <c r="SWI52" s="6"/>
      <c r="SWJ52" s="6"/>
      <c r="SWK52" s="6"/>
      <c r="SWL52" s="6"/>
      <c r="SWM52" s="6"/>
      <c r="SWN52" s="6"/>
      <c r="SWO52" s="6"/>
      <c r="SWP52" s="6"/>
      <c r="SWQ52" s="6"/>
      <c r="SWR52" s="6"/>
      <c r="SWS52" s="6"/>
      <c r="SWT52" s="6"/>
      <c r="SWU52" s="6"/>
      <c r="SWV52" s="6"/>
      <c r="SWW52" s="6"/>
      <c r="SWX52" s="6"/>
      <c r="SWY52" s="6"/>
      <c r="SWZ52" s="6"/>
      <c r="SXA52" s="6"/>
      <c r="SXB52" s="6"/>
      <c r="SXC52" s="6"/>
      <c r="SXD52" s="6"/>
      <c r="SXE52" s="6"/>
      <c r="SXF52" s="6"/>
      <c r="SXG52" s="6"/>
      <c r="SXH52" s="6"/>
      <c r="SXI52" s="6"/>
      <c r="SXJ52" s="6"/>
      <c r="SXK52" s="6"/>
      <c r="SXL52" s="6"/>
      <c r="SXM52" s="6"/>
      <c r="SXN52" s="6"/>
      <c r="SXO52" s="6"/>
      <c r="SXP52" s="6"/>
      <c r="SXQ52" s="6"/>
      <c r="SXR52" s="6"/>
      <c r="SXS52" s="6"/>
      <c r="SXT52" s="6"/>
      <c r="SXU52" s="6"/>
      <c r="SXV52" s="6"/>
      <c r="SXW52" s="6"/>
      <c r="SXX52" s="6"/>
      <c r="SXY52" s="6"/>
      <c r="SXZ52" s="6"/>
      <c r="SYA52" s="6"/>
      <c r="SYB52" s="6"/>
      <c r="SYC52" s="6"/>
      <c r="SYD52" s="6"/>
      <c r="SYE52" s="6"/>
      <c r="SYF52" s="6"/>
      <c r="SYG52" s="6"/>
      <c r="SYH52" s="6"/>
      <c r="SYI52" s="6"/>
      <c r="SYJ52" s="6"/>
      <c r="SYK52" s="6"/>
      <c r="SYL52" s="6"/>
      <c r="SYM52" s="6"/>
      <c r="SYN52" s="6"/>
      <c r="SYO52" s="6"/>
      <c r="SYP52" s="6"/>
      <c r="SYQ52" s="6"/>
      <c r="SYR52" s="6"/>
      <c r="SYS52" s="6"/>
      <c r="SYT52" s="6"/>
      <c r="SYU52" s="6"/>
      <c r="SYV52" s="6"/>
      <c r="SYW52" s="6"/>
      <c r="SYX52" s="6"/>
      <c r="SYY52" s="6"/>
      <c r="SYZ52" s="6"/>
      <c r="SZA52" s="6"/>
      <c r="SZB52" s="6"/>
      <c r="SZC52" s="6"/>
      <c r="SZD52" s="6"/>
      <c r="SZE52" s="6"/>
      <c r="SZF52" s="6"/>
      <c r="SZG52" s="6"/>
      <c r="SZH52" s="6"/>
      <c r="SZI52" s="6"/>
      <c r="SZJ52" s="6"/>
      <c r="SZK52" s="6"/>
      <c r="SZL52" s="6"/>
      <c r="SZM52" s="6"/>
      <c r="SZN52" s="6"/>
      <c r="SZO52" s="6"/>
      <c r="SZP52" s="6"/>
      <c r="SZQ52" s="6"/>
      <c r="SZR52" s="6"/>
      <c r="SZS52" s="6"/>
      <c r="SZT52" s="6"/>
      <c r="SZU52" s="6"/>
      <c r="SZV52" s="6"/>
      <c r="SZW52" s="6"/>
      <c r="SZX52" s="6"/>
      <c r="SZY52" s="6"/>
      <c r="SZZ52" s="6"/>
      <c r="TAA52" s="6"/>
      <c r="TAB52" s="6"/>
      <c r="TAC52" s="6"/>
      <c r="TAD52" s="6"/>
      <c r="TAE52" s="6"/>
      <c r="TAF52" s="6"/>
      <c r="TAG52" s="6"/>
      <c r="TAH52" s="6"/>
      <c r="TAI52" s="6"/>
      <c r="TAJ52" s="6"/>
      <c r="TAK52" s="6"/>
      <c r="TAL52" s="6"/>
      <c r="TAM52" s="6"/>
      <c r="TAN52" s="6"/>
      <c r="TAO52" s="6"/>
      <c r="TAP52" s="6"/>
      <c r="TAQ52" s="6"/>
      <c r="TAR52" s="6"/>
      <c r="TAS52" s="6"/>
      <c r="TAT52" s="6"/>
      <c r="TAU52" s="6"/>
      <c r="TAV52" s="6"/>
      <c r="TAW52" s="6"/>
      <c r="TAX52" s="6"/>
      <c r="TAY52" s="6"/>
      <c r="TAZ52" s="6"/>
      <c r="TBA52" s="6"/>
      <c r="TBB52" s="6"/>
      <c r="TBC52" s="6"/>
      <c r="TBD52" s="6"/>
      <c r="TBE52" s="6"/>
      <c r="TBF52" s="6"/>
      <c r="TBG52" s="6"/>
      <c r="TBH52" s="6"/>
      <c r="TBI52" s="6"/>
      <c r="TBJ52" s="6"/>
      <c r="TBK52" s="6"/>
      <c r="TBL52" s="6"/>
      <c r="TBM52" s="6"/>
      <c r="TBN52" s="6"/>
      <c r="TBO52" s="6"/>
      <c r="TBP52" s="6"/>
      <c r="TBQ52" s="6"/>
      <c r="TBR52" s="6"/>
      <c r="TBS52" s="6"/>
      <c r="TBT52" s="6"/>
      <c r="TBU52" s="6"/>
      <c r="TBV52" s="6"/>
      <c r="TBW52" s="6"/>
      <c r="TBX52" s="6"/>
      <c r="TBY52" s="6"/>
      <c r="TBZ52" s="6"/>
      <c r="TCA52" s="6"/>
      <c r="TCB52" s="6"/>
      <c r="TCC52" s="6"/>
      <c r="TCD52" s="6"/>
      <c r="TCE52" s="6"/>
      <c r="TCF52" s="6"/>
      <c r="TCG52" s="6"/>
      <c r="TCH52" s="6"/>
      <c r="TCI52" s="6"/>
      <c r="TCJ52" s="6"/>
      <c r="TCK52" s="6"/>
      <c r="TCL52" s="6"/>
      <c r="TCM52" s="6"/>
      <c r="TCN52" s="6"/>
      <c r="TCO52" s="6"/>
      <c r="TCP52" s="6"/>
      <c r="TCQ52" s="6"/>
      <c r="TCR52" s="6"/>
      <c r="TCS52" s="6"/>
      <c r="TCT52" s="6"/>
      <c r="TCU52" s="6"/>
      <c r="TCV52" s="6"/>
      <c r="TCW52" s="6"/>
      <c r="TCX52" s="6"/>
      <c r="TCY52" s="6"/>
      <c r="TCZ52" s="6"/>
      <c r="TDA52" s="6"/>
      <c r="TDB52" s="6"/>
      <c r="TDC52" s="6"/>
      <c r="TDD52" s="6"/>
      <c r="TDE52" s="6"/>
      <c r="TDF52" s="6"/>
      <c r="TDG52" s="6"/>
      <c r="TDH52" s="6"/>
      <c r="TDI52" s="6"/>
      <c r="TDJ52" s="6"/>
      <c r="TDK52" s="6"/>
      <c r="TDL52" s="6"/>
      <c r="TDM52" s="6"/>
      <c r="TDN52" s="6"/>
      <c r="TDO52" s="6"/>
      <c r="TDP52" s="6"/>
      <c r="TDQ52" s="6"/>
      <c r="TDR52" s="6"/>
      <c r="TDS52" s="6"/>
      <c r="TDT52" s="6"/>
      <c r="TDU52" s="6"/>
      <c r="TDV52" s="6"/>
      <c r="TDW52" s="6"/>
      <c r="TDX52" s="6"/>
      <c r="TDY52" s="6"/>
      <c r="TDZ52" s="6"/>
      <c r="TEA52" s="6"/>
      <c r="TEB52" s="6"/>
      <c r="TEC52" s="6"/>
      <c r="TED52" s="6"/>
      <c r="TEE52" s="6"/>
      <c r="TEF52" s="6"/>
      <c r="TEG52" s="6"/>
      <c r="TEH52" s="6"/>
      <c r="TEI52" s="6"/>
      <c r="TEJ52" s="6"/>
      <c r="TEK52" s="6"/>
      <c r="TEL52" s="6"/>
      <c r="TEM52" s="6"/>
      <c r="TEN52" s="6"/>
      <c r="TEO52" s="6"/>
      <c r="TEP52" s="6"/>
      <c r="TEQ52" s="6"/>
      <c r="TER52" s="6"/>
      <c r="TES52" s="6"/>
      <c r="TET52" s="6"/>
      <c r="TEU52" s="6"/>
      <c r="TEV52" s="6"/>
      <c r="TEW52" s="6"/>
      <c r="TEX52" s="6"/>
      <c r="TEY52" s="6"/>
      <c r="TEZ52" s="6"/>
      <c r="TFA52" s="6"/>
      <c r="TFB52" s="6"/>
      <c r="TFC52" s="6"/>
      <c r="TFD52" s="6"/>
      <c r="TFE52" s="6"/>
      <c r="TFF52" s="6"/>
      <c r="TFG52" s="6"/>
      <c r="TFH52" s="6"/>
      <c r="TFI52" s="6"/>
      <c r="TFJ52" s="6"/>
      <c r="TFK52" s="6"/>
      <c r="TFL52" s="6"/>
      <c r="TFM52" s="6"/>
      <c r="TFN52" s="6"/>
      <c r="TFO52" s="6"/>
      <c r="TFP52" s="6"/>
      <c r="TFQ52" s="6"/>
      <c r="TFR52" s="6"/>
      <c r="TFS52" s="6"/>
      <c r="TFT52" s="6"/>
      <c r="TFU52" s="6"/>
      <c r="TFV52" s="6"/>
      <c r="TFW52" s="6"/>
      <c r="TFX52" s="6"/>
      <c r="TFY52" s="6"/>
      <c r="TFZ52" s="6"/>
      <c r="TGA52" s="6"/>
      <c r="TGB52" s="6"/>
      <c r="TGC52" s="6"/>
      <c r="TGD52" s="6"/>
      <c r="TGE52" s="6"/>
      <c r="TGF52" s="6"/>
      <c r="TGG52" s="6"/>
      <c r="TGH52" s="6"/>
      <c r="TGI52" s="6"/>
      <c r="TGJ52" s="6"/>
      <c r="TGK52" s="6"/>
      <c r="TGL52" s="6"/>
      <c r="TGM52" s="6"/>
      <c r="TGN52" s="6"/>
      <c r="TGO52" s="6"/>
      <c r="TGP52" s="6"/>
      <c r="TGQ52" s="6"/>
      <c r="TGR52" s="6"/>
      <c r="TGS52" s="6"/>
      <c r="TGT52" s="6"/>
      <c r="TGU52" s="6"/>
      <c r="TGV52" s="6"/>
      <c r="TGW52" s="6"/>
      <c r="TGX52" s="6"/>
      <c r="TGY52" s="6"/>
      <c r="TGZ52" s="6"/>
      <c r="THA52" s="6"/>
      <c r="THB52" s="6"/>
      <c r="THC52" s="6"/>
      <c r="THD52" s="6"/>
      <c r="THE52" s="6"/>
      <c r="THF52" s="6"/>
      <c r="THG52" s="6"/>
      <c r="THH52" s="6"/>
      <c r="THI52" s="6"/>
      <c r="THJ52" s="6"/>
      <c r="THK52" s="6"/>
      <c r="THL52" s="6"/>
      <c r="THM52" s="6"/>
      <c r="THN52" s="6"/>
      <c r="THO52" s="6"/>
      <c r="THP52" s="6"/>
      <c r="THQ52" s="6"/>
      <c r="THR52" s="6"/>
      <c r="THS52" s="6"/>
      <c r="THT52" s="6"/>
      <c r="THU52" s="6"/>
      <c r="THV52" s="6"/>
      <c r="THW52" s="6"/>
      <c r="THX52" s="6"/>
      <c r="THY52" s="6"/>
      <c r="THZ52" s="6"/>
      <c r="TIA52" s="6"/>
      <c r="TIB52" s="6"/>
      <c r="TIC52" s="6"/>
      <c r="TID52" s="6"/>
      <c r="TIE52" s="6"/>
      <c r="TIF52" s="6"/>
      <c r="TIG52" s="6"/>
      <c r="TIH52" s="6"/>
      <c r="TII52" s="6"/>
      <c r="TIJ52" s="6"/>
      <c r="TIK52" s="6"/>
      <c r="TIL52" s="6"/>
      <c r="TIM52" s="6"/>
      <c r="TIN52" s="6"/>
      <c r="TIO52" s="6"/>
      <c r="TIP52" s="6"/>
      <c r="TIQ52" s="6"/>
      <c r="TIR52" s="6"/>
      <c r="TIS52" s="6"/>
      <c r="TIT52" s="6"/>
      <c r="TIU52" s="6"/>
      <c r="TIV52" s="6"/>
      <c r="TIW52" s="6"/>
      <c r="TIX52" s="6"/>
      <c r="TIY52" s="6"/>
      <c r="TIZ52" s="6"/>
      <c r="TJA52" s="6"/>
      <c r="TJB52" s="6"/>
      <c r="TJC52" s="6"/>
      <c r="TJD52" s="6"/>
      <c r="TJE52" s="6"/>
      <c r="TJF52" s="6"/>
      <c r="TJG52" s="6"/>
      <c r="TJH52" s="6"/>
      <c r="TJI52" s="6"/>
      <c r="TJJ52" s="6"/>
      <c r="TJK52" s="6"/>
      <c r="TJL52" s="6"/>
      <c r="TJM52" s="6"/>
      <c r="TJN52" s="6"/>
      <c r="TJO52" s="6"/>
      <c r="TJP52" s="6"/>
      <c r="TJQ52" s="6"/>
      <c r="TJR52" s="6"/>
      <c r="TJS52" s="6"/>
      <c r="TJT52" s="6"/>
      <c r="TJU52" s="6"/>
      <c r="TJV52" s="6"/>
      <c r="TJW52" s="6"/>
      <c r="TJX52" s="6"/>
      <c r="TJY52" s="6"/>
      <c r="TJZ52" s="6"/>
      <c r="TKA52" s="6"/>
      <c r="TKB52" s="6"/>
      <c r="TKC52" s="6"/>
      <c r="TKD52" s="6"/>
      <c r="TKE52" s="6"/>
      <c r="TKF52" s="6"/>
      <c r="TKG52" s="6"/>
      <c r="TKH52" s="6"/>
      <c r="TKI52" s="6"/>
      <c r="TKJ52" s="6"/>
      <c r="TKK52" s="6"/>
      <c r="TKL52" s="6"/>
      <c r="TKM52" s="6"/>
      <c r="TKN52" s="6"/>
      <c r="TKO52" s="6"/>
      <c r="TKP52" s="6"/>
      <c r="TKQ52" s="6"/>
      <c r="TKR52" s="6"/>
      <c r="TKS52" s="6"/>
      <c r="TKT52" s="6"/>
      <c r="TKU52" s="6"/>
      <c r="TKV52" s="6"/>
      <c r="TKW52" s="6"/>
      <c r="TKX52" s="6"/>
      <c r="TKY52" s="6"/>
      <c r="TKZ52" s="6"/>
      <c r="TLA52" s="6"/>
      <c r="TLB52" s="6"/>
      <c r="TLC52" s="6"/>
      <c r="TLD52" s="6"/>
      <c r="TLE52" s="6"/>
      <c r="TLF52" s="6"/>
      <c r="TLG52" s="6"/>
      <c r="TLH52" s="6"/>
      <c r="TLI52" s="6"/>
      <c r="TLJ52" s="6"/>
      <c r="TLK52" s="6"/>
      <c r="TLL52" s="6"/>
      <c r="TLM52" s="6"/>
      <c r="TLN52" s="6"/>
      <c r="TLO52" s="6"/>
      <c r="TLP52" s="6"/>
      <c r="TLQ52" s="6"/>
      <c r="TLR52" s="6"/>
      <c r="TLS52" s="6"/>
      <c r="TLT52" s="6"/>
      <c r="TLU52" s="6"/>
      <c r="TLV52" s="6"/>
      <c r="TLW52" s="6"/>
      <c r="TLX52" s="6"/>
      <c r="TLY52" s="6"/>
      <c r="TLZ52" s="6"/>
      <c r="TMA52" s="6"/>
      <c r="TMB52" s="6"/>
      <c r="TMC52" s="6"/>
      <c r="TMD52" s="6"/>
      <c r="TME52" s="6"/>
      <c r="TMF52" s="6"/>
      <c r="TMG52" s="6"/>
      <c r="TMH52" s="6"/>
      <c r="TMI52" s="6"/>
      <c r="TMJ52" s="6"/>
      <c r="TMK52" s="6"/>
      <c r="TML52" s="6"/>
      <c r="TMM52" s="6"/>
      <c r="TMN52" s="6"/>
      <c r="TMO52" s="6"/>
      <c r="TMP52" s="6"/>
      <c r="TMQ52" s="6"/>
      <c r="TMR52" s="6"/>
      <c r="TMS52" s="6"/>
      <c r="TMT52" s="6"/>
      <c r="TMU52" s="6"/>
      <c r="TMV52" s="6"/>
      <c r="TMW52" s="6"/>
      <c r="TMX52" s="6"/>
      <c r="TMY52" s="6"/>
      <c r="TMZ52" s="6"/>
      <c r="TNA52" s="6"/>
      <c r="TNB52" s="6"/>
      <c r="TNC52" s="6"/>
      <c r="TND52" s="6"/>
      <c r="TNE52" s="6"/>
      <c r="TNF52" s="6"/>
      <c r="TNG52" s="6"/>
      <c r="TNH52" s="6"/>
      <c r="TNI52" s="6"/>
      <c r="TNJ52" s="6"/>
      <c r="TNK52" s="6"/>
      <c r="TNL52" s="6"/>
      <c r="TNM52" s="6"/>
      <c r="TNN52" s="6"/>
      <c r="TNO52" s="6"/>
      <c r="TNP52" s="6"/>
      <c r="TNQ52" s="6"/>
      <c r="TNR52" s="6"/>
      <c r="TNS52" s="6"/>
      <c r="TNT52" s="6"/>
      <c r="TNU52" s="6"/>
      <c r="TNV52" s="6"/>
      <c r="TNW52" s="6"/>
      <c r="TNX52" s="6"/>
      <c r="TNY52" s="6"/>
      <c r="TNZ52" s="6"/>
      <c r="TOA52" s="6"/>
      <c r="TOB52" s="6"/>
      <c r="TOC52" s="6"/>
      <c r="TOD52" s="6"/>
      <c r="TOE52" s="6"/>
      <c r="TOF52" s="6"/>
      <c r="TOG52" s="6"/>
      <c r="TOH52" s="6"/>
      <c r="TOI52" s="6"/>
      <c r="TOJ52" s="6"/>
      <c r="TOK52" s="6"/>
      <c r="TOL52" s="6"/>
      <c r="TOM52" s="6"/>
      <c r="TON52" s="6"/>
      <c r="TOO52" s="6"/>
      <c r="TOP52" s="6"/>
      <c r="TOQ52" s="6"/>
      <c r="TOR52" s="6"/>
      <c r="TOS52" s="6"/>
      <c r="TOT52" s="6"/>
      <c r="TOU52" s="6"/>
      <c r="TOV52" s="6"/>
      <c r="TOW52" s="6"/>
      <c r="TOX52" s="6"/>
      <c r="TOY52" s="6"/>
      <c r="TOZ52" s="6"/>
      <c r="TPA52" s="6"/>
      <c r="TPB52" s="6"/>
      <c r="TPC52" s="6"/>
      <c r="TPD52" s="6"/>
      <c r="TPE52" s="6"/>
      <c r="TPF52" s="6"/>
      <c r="TPG52" s="6"/>
      <c r="TPH52" s="6"/>
      <c r="TPI52" s="6"/>
      <c r="TPJ52" s="6"/>
      <c r="TPK52" s="6"/>
      <c r="TPL52" s="6"/>
      <c r="TPM52" s="6"/>
      <c r="TPN52" s="6"/>
      <c r="TPO52" s="6"/>
      <c r="TPP52" s="6"/>
      <c r="TPQ52" s="6"/>
      <c r="TPR52" s="6"/>
      <c r="TPS52" s="6"/>
      <c r="TPT52" s="6"/>
      <c r="TPU52" s="6"/>
      <c r="TPV52" s="6"/>
      <c r="TPW52" s="6"/>
      <c r="TPX52" s="6"/>
      <c r="TPY52" s="6"/>
      <c r="TPZ52" s="6"/>
      <c r="TQA52" s="6"/>
      <c r="TQB52" s="6"/>
      <c r="TQC52" s="6"/>
      <c r="TQD52" s="6"/>
      <c r="TQE52" s="6"/>
      <c r="TQF52" s="6"/>
      <c r="TQG52" s="6"/>
      <c r="TQH52" s="6"/>
      <c r="TQI52" s="6"/>
      <c r="TQJ52" s="6"/>
      <c r="TQK52" s="6"/>
      <c r="TQL52" s="6"/>
      <c r="TQM52" s="6"/>
      <c r="TQN52" s="6"/>
      <c r="TQO52" s="6"/>
      <c r="TQP52" s="6"/>
      <c r="TQQ52" s="6"/>
      <c r="TQR52" s="6"/>
      <c r="TQS52" s="6"/>
      <c r="TQT52" s="6"/>
      <c r="TQU52" s="6"/>
      <c r="TQV52" s="6"/>
      <c r="TQW52" s="6"/>
      <c r="TQX52" s="6"/>
      <c r="TQY52" s="6"/>
      <c r="TQZ52" s="6"/>
      <c r="TRA52" s="6"/>
      <c r="TRB52" s="6"/>
      <c r="TRC52" s="6"/>
      <c r="TRD52" s="6"/>
      <c r="TRE52" s="6"/>
      <c r="TRF52" s="6"/>
      <c r="TRG52" s="6"/>
      <c r="TRH52" s="6"/>
      <c r="TRI52" s="6"/>
      <c r="TRJ52" s="6"/>
      <c r="TRK52" s="6"/>
      <c r="TRL52" s="6"/>
      <c r="TRM52" s="6"/>
      <c r="TRN52" s="6"/>
      <c r="TRO52" s="6"/>
      <c r="TRP52" s="6"/>
      <c r="TRQ52" s="6"/>
      <c r="TRR52" s="6"/>
      <c r="TRS52" s="6"/>
      <c r="TRT52" s="6"/>
      <c r="TRU52" s="6"/>
      <c r="TRV52" s="6"/>
      <c r="TRW52" s="6"/>
      <c r="TRX52" s="6"/>
      <c r="TRY52" s="6"/>
      <c r="TRZ52" s="6"/>
      <c r="TSA52" s="6"/>
      <c r="TSB52" s="6"/>
      <c r="TSC52" s="6"/>
      <c r="TSD52" s="6"/>
      <c r="TSE52" s="6"/>
      <c r="TSF52" s="6"/>
      <c r="TSG52" s="6"/>
      <c r="TSH52" s="6"/>
      <c r="TSI52" s="6"/>
      <c r="TSJ52" s="6"/>
      <c r="TSK52" s="6"/>
      <c r="TSL52" s="6"/>
      <c r="TSM52" s="6"/>
      <c r="TSN52" s="6"/>
      <c r="TSO52" s="6"/>
      <c r="TSP52" s="6"/>
      <c r="TSQ52" s="6"/>
      <c r="TSR52" s="6"/>
      <c r="TSS52" s="6"/>
      <c r="TST52" s="6"/>
      <c r="TSU52" s="6"/>
      <c r="TSV52" s="6"/>
      <c r="TSW52" s="6"/>
      <c r="TSX52" s="6"/>
      <c r="TSY52" s="6"/>
      <c r="TSZ52" s="6"/>
      <c r="TTA52" s="6"/>
      <c r="TTB52" s="6"/>
      <c r="TTC52" s="6"/>
      <c r="TTD52" s="6"/>
      <c r="TTE52" s="6"/>
      <c r="TTF52" s="6"/>
      <c r="TTG52" s="6"/>
      <c r="TTH52" s="6"/>
      <c r="TTI52" s="6"/>
      <c r="TTJ52" s="6"/>
      <c r="TTK52" s="6"/>
      <c r="TTL52" s="6"/>
      <c r="TTM52" s="6"/>
      <c r="TTN52" s="6"/>
      <c r="TTO52" s="6"/>
      <c r="TTP52" s="6"/>
      <c r="TTQ52" s="6"/>
      <c r="TTR52" s="6"/>
      <c r="TTS52" s="6"/>
      <c r="TTT52" s="6"/>
      <c r="TTU52" s="6"/>
      <c r="TTV52" s="6"/>
      <c r="TTW52" s="6"/>
      <c r="TTX52" s="6"/>
      <c r="TTY52" s="6"/>
      <c r="TTZ52" s="6"/>
      <c r="TUA52" s="6"/>
      <c r="TUB52" s="6"/>
      <c r="TUC52" s="6"/>
      <c r="TUD52" s="6"/>
      <c r="TUE52" s="6"/>
      <c r="TUF52" s="6"/>
      <c r="TUG52" s="6"/>
      <c r="TUH52" s="6"/>
      <c r="TUI52" s="6"/>
      <c r="TUJ52" s="6"/>
      <c r="TUK52" s="6"/>
      <c r="TUL52" s="6"/>
      <c r="TUM52" s="6"/>
      <c r="TUN52" s="6"/>
      <c r="TUO52" s="6"/>
      <c r="TUP52" s="6"/>
      <c r="TUQ52" s="6"/>
      <c r="TUR52" s="6"/>
      <c r="TUS52" s="6"/>
      <c r="TUT52" s="6"/>
      <c r="TUU52" s="6"/>
      <c r="TUV52" s="6"/>
      <c r="TUW52" s="6"/>
      <c r="TUX52" s="6"/>
      <c r="TUY52" s="6"/>
      <c r="TUZ52" s="6"/>
      <c r="TVA52" s="6"/>
      <c r="TVB52" s="6"/>
      <c r="TVC52" s="6"/>
      <c r="TVD52" s="6"/>
      <c r="TVE52" s="6"/>
      <c r="TVF52" s="6"/>
      <c r="TVG52" s="6"/>
      <c r="TVH52" s="6"/>
      <c r="TVI52" s="6"/>
      <c r="TVJ52" s="6"/>
      <c r="TVK52" s="6"/>
      <c r="TVL52" s="6"/>
      <c r="TVM52" s="6"/>
      <c r="TVN52" s="6"/>
      <c r="TVO52" s="6"/>
      <c r="TVP52" s="6"/>
      <c r="TVQ52" s="6"/>
      <c r="TVR52" s="6"/>
      <c r="TVS52" s="6"/>
      <c r="TVT52" s="6"/>
      <c r="TVU52" s="6"/>
      <c r="TVV52" s="6"/>
      <c r="TVW52" s="6"/>
      <c r="TVX52" s="6"/>
      <c r="TVY52" s="6"/>
      <c r="TVZ52" s="6"/>
      <c r="TWA52" s="6"/>
      <c r="TWB52" s="6"/>
      <c r="TWC52" s="6"/>
      <c r="TWD52" s="6"/>
      <c r="TWE52" s="6"/>
      <c r="TWF52" s="6"/>
      <c r="TWG52" s="6"/>
      <c r="TWH52" s="6"/>
      <c r="TWI52" s="6"/>
      <c r="TWJ52" s="6"/>
      <c r="TWK52" s="6"/>
      <c r="TWL52" s="6"/>
      <c r="TWM52" s="6"/>
      <c r="TWN52" s="6"/>
      <c r="TWO52" s="6"/>
      <c r="TWP52" s="6"/>
      <c r="TWQ52" s="6"/>
      <c r="TWR52" s="6"/>
      <c r="TWS52" s="6"/>
      <c r="TWT52" s="6"/>
      <c r="TWU52" s="6"/>
      <c r="TWV52" s="6"/>
      <c r="TWW52" s="6"/>
      <c r="TWX52" s="6"/>
      <c r="TWY52" s="6"/>
      <c r="TWZ52" s="6"/>
      <c r="TXA52" s="6"/>
      <c r="TXB52" s="6"/>
      <c r="TXC52" s="6"/>
      <c r="TXD52" s="6"/>
      <c r="TXE52" s="6"/>
      <c r="TXF52" s="6"/>
      <c r="TXG52" s="6"/>
      <c r="TXH52" s="6"/>
      <c r="TXI52" s="6"/>
      <c r="TXJ52" s="6"/>
      <c r="TXK52" s="6"/>
      <c r="TXL52" s="6"/>
      <c r="TXM52" s="6"/>
      <c r="TXN52" s="6"/>
      <c r="TXO52" s="6"/>
      <c r="TXP52" s="6"/>
      <c r="TXQ52" s="6"/>
      <c r="TXR52" s="6"/>
      <c r="TXS52" s="6"/>
      <c r="TXT52" s="6"/>
      <c r="TXU52" s="6"/>
      <c r="TXV52" s="6"/>
      <c r="TXW52" s="6"/>
      <c r="TXX52" s="6"/>
      <c r="TXY52" s="6"/>
      <c r="TXZ52" s="6"/>
      <c r="TYA52" s="6"/>
      <c r="TYB52" s="6"/>
      <c r="TYC52" s="6"/>
      <c r="TYD52" s="6"/>
      <c r="TYE52" s="6"/>
      <c r="TYF52" s="6"/>
      <c r="TYG52" s="6"/>
      <c r="TYH52" s="6"/>
      <c r="TYI52" s="6"/>
      <c r="TYJ52" s="6"/>
      <c r="TYK52" s="6"/>
      <c r="TYL52" s="6"/>
      <c r="TYM52" s="6"/>
      <c r="TYN52" s="6"/>
      <c r="TYO52" s="6"/>
      <c r="TYP52" s="6"/>
      <c r="TYQ52" s="6"/>
      <c r="TYR52" s="6"/>
      <c r="TYS52" s="6"/>
      <c r="TYT52" s="6"/>
      <c r="TYU52" s="6"/>
      <c r="TYV52" s="6"/>
      <c r="TYW52" s="6"/>
      <c r="TYX52" s="6"/>
      <c r="TYY52" s="6"/>
      <c r="TYZ52" s="6"/>
      <c r="TZA52" s="6"/>
      <c r="TZB52" s="6"/>
      <c r="TZC52" s="6"/>
      <c r="TZD52" s="6"/>
      <c r="TZE52" s="6"/>
      <c r="TZF52" s="6"/>
      <c r="TZG52" s="6"/>
      <c r="TZH52" s="6"/>
      <c r="TZI52" s="6"/>
      <c r="TZJ52" s="6"/>
      <c r="TZK52" s="6"/>
      <c r="TZL52" s="6"/>
      <c r="TZM52" s="6"/>
      <c r="TZN52" s="6"/>
      <c r="TZO52" s="6"/>
      <c r="TZP52" s="6"/>
      <c r="TZQ52" s="6"/>
      <c r="TZR52" s="6"/>
      <c r="TZS52" s="6"/>
      <c r="TZT52" s="6"/>
      <c r="TZU52" s="6"/>
      <c r="TZV52" s="6"/>
      <c r="TZW52" s="6"/>
      <c r="TZX52" s="6"/>
      <c r="TZY52" s="6"/>
      <c r="TZZ52" s="6"/>
      <c r="UAA52" s="6"/>
      <c r="UAB52" s="6"/>
      <c r="UAC52" s="6"/>
      <c r="UAD52" s="6"/>
      <c r="UAE52" s="6"/>
      <c r="UAF52" s="6"/>
      <c r="UAG52" s="6"/>
      <c r="UAH52" s="6"/>
      <c r="UAI52" s="6"/>
      <c r="UAJ52" s="6"/>
      <c r="UAK52" s="6"/>
      <c r="UAL52" s="6"/>
      <c r="UAM52" s="6"/>
      <c r="UAN52" s="6"/>
      <c r="UAO52" s="6"/>
      <c r="UAP52" s="6"/>
      <c r="UAQ52" s="6"/>
      <c r="UAR52" s="6"/>
      <c r="UAS52" s="6"/>
      <c r="UAT52" s="6"/>
      <c r="UAU52" s="6"/>
      <c r="UAV52" s="6"/>
      <c r="UAW52" s="6"/>
      <c r="UAX52" s="6"/>
      <c r="UAY52" s="6"/>
      <c r="UAZ52" s="6"/>
      <c r="UBA52" s="6"/>
      <c r="UBB52" s="6"/>
      <c r="UBC52" s="6"/>
      <c r="UBD52" s="6"/>
      <c r="UBE52" s="6"/>
      <c r="UBF52" s="6"/>
      <c r="UBG52" s="6"/>
      <c r="UBH52" s="6"/>
      <c r="UBI52" s="6"/>
      <c r="UBJ52" s="6"/>
      <c r="UBK52" s="6"/>
      <c r="UBL52" s="6"/>
      <c r="UBM52" s="6"/>
      <c r="UBN52" s="6"/>
      <c r="UBO52" s="6"/>
      <c r="UBP52" s="6"/>
      <c r="UBQ52" s="6"/>
      <c r="UBR52" s="6"/>
      <c r="UBS52" s="6"/>
      <c r="UBT52" s="6"/>
      <c r="UBU52" s="6"/>
      <c r="UBV52" s="6"/>
      <c r="UBW52" s="6"/>
      <c r="UBX52" s="6"/>
      <c r="UBY52" s="6"/>
      <c r="UBZ52" s="6"/>
      <c r="UCA52" s="6"/>
      <c r="UCB52" s="6"/>
      <c r="UCC52" s="6"/>
      <c r="UCD52" s="6"/>
      <c r="UCE52" s="6"/>
      <c r="UCF52" s="6"/>
      <c r="UCG52" s="6"/>
      <c r="UCH52" s="6"/>
      <c r="UCI52" s="6"/>
      <c r="UCJ52" s="6"/>
      <c r="UCK52" s="6"/>
      <c r="UCL52" s="6"/>
      <c r="UCM52" s="6"/>
      <c r="UCN52" s="6"/>
      <c r="UCO52" s="6"/>
      <c r="UCP52" s="6"/>
      <c r="UCQ52" s="6"/>
      <c r="UCR52" s="6"/>
      <c r="UCS52" s="6"/>
      <c r="UCT52" s="6"/>
      <c r="UCU52" s="6"/>
      <c r="UCV52" s="6"/>
      <c r="UCW52" s="6"/>
      <c r="UCX52" s="6"/>
      <c r="UCY52" s="6"/>
      <c r="UCZ52" s="6"/>
      <c r="UDA52" s="6"/>
      <c r="UDB52" s="6"/>
      <c r="UDC52" s="6"/>
      <c r="UDD52" s="6"/>
      <c r="UDE52" s="6"/>
      <c r="UDF52" s="6"/>
      <c r="UDG52" s="6"/>
      <c r="UDH52" s="6"/>
      <c r="UDI52" s="6"/>
      <c r="UDJ52" s="6"/>
      <c r="UDK52" s="6"/>
      <c r="UDL52" s="6"/>
      <c r="UDM52" s="6"/>
      <c r="UDN52" s="6"/>
      <c r="UDO52" s="6"/>
      <c r="UDP52" s="6"/>
      <c r="UDQ52" s="6"/>
      <c r="UDR52" s="6"/>
      <c r="UDS52" s="6"/>
      <c r="UDT52" s="6"/>
      <c r="UDU52" s="6"/>
      <c r="UDV52" s="6"/>
      <c r="UDW52" s="6"/>
      <c r="UDX52" s="6"/>
      <c r="UDY52" s="6"/>
      <c r="UDZ52" s="6"/>
      <c r="UEA52" s="6"/>
      <c r="UEB52" s="6"/>
      <c r="UEC52" s="6"/>
      <c r="UED52" s="6"/>
      <c r="UEE52" s="6"/>
      <c r="UEF52" s="6"/>
      <c r="UEG52" s="6"/>
      <c r="UEH52" s="6"/>
      <c r="UEI52" s="6"/>
      <c r="UEJ52" s="6"/>
      <c r="UEK52" s="6"/>
      <c r="UEL52" s="6"/>
      <c r="UEM52" s="6"/>
      <c r="UEN52" s="6"/>
      <c r="UEO52" s="6"/>
      <c r="UEP52" s="6"/>
      <c r="UEQ52" s="6"/>
      <c r="UER52" s="6"/>
      <c r="UES52" s="6"/>
      <c r="UET52" s="6"/>
      <c r="UEU52" s="6"/>
      <c r="UEV52" s="6"/>
      <c r="UEW52" s="6"/>
      <c r="UEX52" s="6"/>
      <c r="UEY52" s="6"/>
      <c r="UEZ52" s="6"/>
      <c r="UFA52" s="6"/>
      <c r="UFB52" s="6"/>
      <c r="UFC52" s="6"/>
      <c r="UFD52" s="6"/>
      <c r="UFE52" s="6"/>
      <c r="UFF52" s="6"/>
      <c r="UFG52" s="6"/>
      <c r="UFH52" s="6"/>
      <c r="UFI52" s="6"/>
      <c r="UFJ52" s="6"/>
      <c r="UFK52" s="6"/>
      <c r="UFL52" s="6"/>
      <c r="UFM52" s="6"/>
      <c r="UFN52" s="6"/>
      <c r="UFO52" s="6"/>
      <c r="UFP52" s="6"/>
      <c r="UFQ52" s="6"/>
      <c r="UFR52" s="6"/>
      <c r="UFS52" s="6"/>
      <c r="UFT52" s="6"/>
      <c r="UFU52" s="6"/>
      <c r="UFV52" s="6"/>
      <c r="UFW52" s="6"/>
      <c r="UFX52" s="6"/>
      <c r="UFY52" s="6"/>
      <c r="UFZ52" s="6"/>
      <c r="UGA52" s="6"/>
      <c r="UGB52" s="6"/>
      <c r="UGC52" s="6"/>
      <c r="UGD52" s="6"/>
      <c r="UGE52" s="6"/>
      <c r="UGF52" s="6"/>
      <c r="UGG52" s="6"/>
      <c r="UGH52" s="6"/>
      <c r="UGI52" s="6"/>
      <c r="UGJ52" s="6"/>
      <c r="UGK52" s="6"/>
      <c r="UGL52" s="6"/>
      <c r="UGM52" s="6"/>
      <c r="UGN52" s="6"/>
      <c r="UGO52" s="6"/>
      <c r="UGP52" s="6"/>
      <c r="UGQ52" s="6"/>
      <c r="UGR52" s="6"/>
      <c r="UGS52" s="6"/>
      <c r="UGT52" s="6"/>
      <c r="UGU52" s="6"/>
      <c r="UGV52" s="6"/>
      <c r="UGW52" s="6"/>
      <c r="UGX52" s="6"/>
      <c r="UGY52" s="6"/>
      <c r="UGZ52" s="6"/>
      <c r="UHA52" s="6"/>
      <c r="UHB52" s="6"/>
      <c r="UHC52" s="6"/>
      <c r="UHD52" s="6"/>
      <c r="UHE52" s="6"/>
      <c r="UHF52" s="6"/>
      <c r="UHG52" s="6"/>
      <c r="UHH52" s="6"/>
      <c r="UHI52" s="6"/>
      <c r="UHJ52" s="6"/>
      <c r="UHK52" s="6"/>
      <c r="UHL52" s="6"/>
      <c r="UHM52" s="6"/>
      <c r="UHN52" s="6"/>
      <c r="UHO52" s="6"/>
      <c r="UHP52" s="6"/>
      <c r="UHQ52" s="6"/>
      <c r="UHR52" s="6"/>
      <c r="UHS52" s="6"/>
      <c r="UHT52" s="6"/>
      <c r="UHU52" s="6"/>
      <c r="UHV52" s="6"/>
      <c r="UHW52" s="6"/>
      <c r="UHX52" s="6"/>
      <c r="UHY52" s="6"/>
      <c r="UHZ52" s="6"/>
      <c r="UIA52" s="6"/>
      <c r="UIB52" s="6"/>
      <c r="UIC52" s="6"/>
      <c r="UID52" s="6"/>
      <c r="UIE52" s="6"/>
      <c r="UIF52" s="6"/>
      <c r="UIG52" s="6"/>
      <c r="UIH52" s="6"/>
      <c r="UII52" s="6"/>
      <c r="UIJ52" s="6"/>
      <c r="UIK52" s="6"/>
      <c r="UIL52" s="6"/>
      <c r="UIM52" s="6"/>
      <c r="UIN52" s="6"/>
      <c r="UIO52" s="6"/>
      <c r="UIP52" s="6"/>
      <c r="UIQ52" s="6"/>
      <c r="UIR52" s="6"/>
      <c r="UIS52" s="6"/>
      <c r="UIT52" s="6"/>
      <c r="UIU52" s="6"/>
      <c r="UIV52" s="6"/>
      <c r="UIW52" s="6"/>
      <c r="UIX52" s="6"/>
      <c r="UIY52" s="6"/>
      <c r="UIZ52" s="6"/>
      <c r="UJA52" s="6"/>
      <c r="UJB52" s="6"/>
      <c r="UJC52" s="6"/>
      <c r="UJD52" s="6"/>
      <c r="UJE52" s="6"/>
      <c r="UJF52" s="6"/>
      <c r="UJG52" s="6"/>
      <c r="UJH52" s="6"/>
      <c r="UJI52" s="6"/>
      <c r="UJJ52" s="6"/>
      <c r="UJK52" s="6"/>
      <c r="UJL52" s="6"/>
      <c r="UJM52" s="6"/>
      <c r="UJN52" s="6"/>
      <c r="UJO52" s="6"/>
      <c r="UJP52" s="6"/>
      <c r="UJQ52" s="6"/>
      <c r="UJR52" s="6"/>
      <c r="UJS52" s="6"/>
      <c r="UJT52" s="6"/>
      <c r="UJU52" s="6"/>
      <c r="UJV52" s="6"/>
      <c r="UJW52" s="6"/>
      <c r="UJX52" s="6"/>
      <c r="UJY52" s="6"/>
      <c r="UJZ52" s="6"/>
      <c r="UKA52" s="6"/>
      <c r="UKB52" s="6"/>
      <c r="UKC52" s="6"/>
      <c r="UKD52" s="6"/>
      <c r="UKE52" s="6"/>
      <c r="UKF52" s="6"/>
      <c r="UKG52" s="6"/>
      <c r="UKH52" s="6"/>
      <c r="UKI52" s="6"/>
      <c r="UKJ52" s="6"/>
      <c r="UKK52" s="6"/>
      <c r="UKL52" s="6"/>
      <c r="UKM52" s="6"/>
      <c r="UKN52" s="6"/>
      <c r="UKO52" s="6"/>
      <c r="UKP52" s="6"/>
      <c r="UKQ52" s="6"/>
      <c r="UKR52" s="6"/>
      <c r="UKS52" s="6"/>
      <c r="UKT52" s="6"/>
      <c r="UKU52" s="6"/>
      <c r="UKV52" s="6"/>
      <c r="UKW52" s="6"/>
      <c r="UKX52" s="6"/>
      <c r="UKY52" s="6"/>
      <c r="UKZ52" s="6"/>
      <c r="ULA52" s="6"/>
      <c r="ULB52" s="6"/>
      <c r="ULC52" s="6"/>
      <c r="ULD52" s="6"/>
      <c r="ULE52" s="6"/>
      <c r="ULF52" s="6"/>
      <c r="ULG52" s="6"/>
      <c r="ULH52" s="6"/>
      <c r="ULI52" s="6"/>
      <c r="ULJ52" s="6"/>
      <c r="ULK52" s="6"/>
      <c r="ULL52" s="6"/>
      <c r="ULM52" s="6"/>
      <c r="ULN52" s="6"/>
      <c r="ULO52" s="6"/>
      <c r="ULP52" s="6"/>
      <c r="ULQ52" s="6"/>
      <c r="ULR52" s="6"/>
      <c r="ULS52" s="6"/>
      <c r="ULT52" s="6"/>
      <c r="ULU52" s="6"/>
      <c r="ULV52" s="6"/>
      <c r="ULW52" s="6"/>
      <c r="ULX52" s="6"/>
      <c r="ULY52" s="6"/>
      <c r="ULZ52" s="6"/>
      <c r="UMA52" s="6"/>
      <c r="UMB52" s="6"/>
      <c r="UMC52" s="6"/>
      <c r="UMD52" s="6"/>
      <c r="UME52" s="6"/>
      <c r="UMF52" s="6"/>
      <c r="UMG52" s="6"/>
      <c r="UMH52" s="6"/>
      <c r="UMI52" s="6"/>
      <c r="UMJ52" s="6"/>
      <c r="UMK52" s="6"/>
      <c r="UML52" s="6"/>
      <c r="UMM52" s="6"/>
      <c r="UMN52" s="6"/>
      <c r="UMO52" s="6"/>
      <c r="UMP52" s="6"/>
      <c r="UMQ52" s="6"/>
      <c r="UMR52" s="6"/>
      <c r="UMS52" s="6"/>
      <c r="UMT52" s="6"/>
      <c r="UMU52" s="6"/>
      <c r="UMV52" s="6"/>
      <c r="UMW52" s="6"/>
      <c r="UMX52" s="6"/>
      <c r="UMY52" s="6"/>
      <c r="UMZ52" s="6"/>
      <c r="UNA52" s="6"/>
      <c r="UNB52" s="6"/>
      <c r="UNC52" s="6"/>
      <c r="UND52" s="6"/>
      <c r="UNE52" s="6"/>
      <c r="UNF52" s="6"/>
      <c r="UNG52" s="6"/>
      <c r="UNH52" s="6"/>
      <c r="UNI52" s="6"/>
      <c r="UNJ52" s="6"/>
      <c r="UNK52" s="6"/>
      <c r="UNL52" s="6"/>
      <c r="UNM52" s="6"/>
      <c r="UNN52" s="6"/>
      <c r="UNO52" s="6"/>
      <c r="UNP52" s="6"/>
      <c r="UNQ52" s="6"/>
      <c r="UNR52" s="6"/>
      <c r="UNS52" s="6"/>
      <c r="UNT52" s="6"/>
      <c r="UNU52" s="6"/>
      <c r="UNV52" s="6"/>
      <c r="UNW52" s="6"/>
      <c r="UNX52" s="6"/>
      <c r="UNY52" s="6"/>
      <c r="UNZ52" s="6"/>
      <c r="UOA52" s="6"/>
      <c r="UOB52" s="6"/>
      <c r="UOC52" s="6"/>
      <c r="UOD52" s="6"/>
      <c r="UOE52" s="6"/>
      <c r="UOF52" s="6"/>
      <c r="UOG52" s="6"/>
      <c r="UOH52" s="6"/>
      <c r="UOI52" s="6"/>
      <c r="UOJ52" s="6"/>
      <c r="UOK52" s="6"/>
      <c r="UOL52" s="6"/>
      <c r="UOM52" s="6"/>
      <c r="UON52" s="6"/>
      <c r="UOO52" s="6"/>
      <c r="UOP52" s="6"/>
      <c r="UOQ52" s="6"/>
      <c r="UOR52" s="6"/>
      <c r="UOS52" s="6"/>
      <c r="UOT52" s="6"/>
      <c r="UOU52" s="6"/>
      <c r="UOV52" s="6"/>
      <c r="UOW52" s="6"/>
      <c r="UOX52" s="6"/>
      <c r="UOY52" s="6"/>
      <c r="UOZ52" s="6"/>
      <c r="UPA52" s="6"/>
      <c r="UPB52" s="6"/>
      <c r="UPC52" s="6"/>
      <c r="UPD52" s="6"/>
      <c r="UPE52" s="6"/>
      <c r="UPF52" s="6"/>
      <c r="UPG52" s="6"/>
      <c r="UPH52" s="6"/>
      <c r="UPI52" s="6"/>
      <c r="UPJ52" s="6"/>
      <c r="UPK52" s="6"/>
      <c r="UPL52" s="6"/>
      <c r="UPM52" s="6"/>
      <c r="UPN52" s="6"/>
      <c r="UPO52" s="6"/>
      <c r="UPP52" s="6"/>
      <c r="UPQ52" s="6"/>
      <c r="UPR52" s="6"/>
      <c r="UPS52" s="6"/>
      <c r="UPT52" s="6"/>
      <c r="UPU52" s="6"/>
      <c r="UPV52" s="6"/>
      <c r="UPW52" s="6"/>
      <c r="UPX52" s="6"/>
      <c r="UPY52" s="6"/>
      <c r="UPZ52" s="6"/>
      <c r="UQA52" s="6"/>
      <c r="UQB52" s="6"/>
      <c r="UQC52" s="6"/>
      <c r="UQD52" s="6"/>
      <c r="UQE52" s="6"/>
      <c r="UQF52" s="6"/>
      <c r="UQG52" s="6"/>
      <c r="UQH52" s="6"/>
      <c r="UQI52" s="6"/>
      <c r="UQJ52" s="6"/>
      <c r="UQK52" s="6"/>
      <c r="UQL52" s="6"/>
      <c r="UQM52" s="6"/>
      <c r="UQN52" s="6"/>
      <c r="UQO52" s="6"/>
      <c r="UQP52" s="6"/>
      <c r="UQQ52" s="6"/>
      <c r="UQR52" s="6"/>
      <c r="UQS52" s="6"/>
      <c r="UQT52" s="6"/>
      <c r="UQU52" s="6"/>
      <c r="UQV52" s="6"/>
      <c r="UQW52" s="6"/>
      <c r="UQX52" s="6"/>
      <c r="UQY52" s="6"/>
      <c r="UQZ52" s="6"/>
      <c r="URA52" s="6"/>
      <c r="URB52" s="6"/>
      <c r="URC52" s="6"/>
      <c r="URD52" s="6"/>
      <c r="URE52" s="6"/>
      <c r="URF52" s="6"/>
      <c r="URG52" s="6"/>
      <c r="URH52" s="6"/>
      <c r="URI52" s="6"/>
      <c r="URJ52" s="6"/>
      <c r="URK52" s="6"/>
      <c r="URL52" s="6"/>
      <c r="URM52" s="6"/>
      <c r="URN52" s="6"/>
      <c r="URO52" s="6"/>
      <c r="URP52" s="6"/>
      <c r="URQ52" s="6"/>
      <c r="URR52" s="6"/>
      <c r="URS52" s="6"/>
      <c r="URT52" s="6"/>
      <c r="URU52" s="6"/>
      <c r="URV52" s="6"/>
      <c r="URW52" s="6"/>
      <c r="URX52" s="6"/>
      <c r="URY52" s="6"/>
      <c r="URZ52" s="6"/>
      <c r="USA52" s="6"/>
      <c r="USB52" s="6"/>
      <c r="USC52" s="6"/>
      <c r="USD52" s="6"/>
      <c r="USE52" s="6"/>
      <c r="USF52" s="6"/>
      <c r="USG52" s="6"/>
      <c r="USH52" s="6"/>
      <c r="USI52" s="6"/>
      <c r="USJ52" s="6"/>
      <c r="USK52" s="6"/>
      <c r="USL52" s="6"/>
      <c r="USM52" s="6"/>
      <c r="USN52" s="6"/>
      <c r="USO52" s="6"/>
      <c r="USP52" s="6"/>
      <c r="USQ52" s="6"/>
      <c r="USR52" s="6"/>
      <c r="USS52" s="6"/>
      <c r="UST52" s="6"/>
      <c r="USU52" s="6"/>
      <c r="USV52" s="6"/>
      <c r="USW52" s="6"/>
      <c r="USX52" s="6"/>
      <c r="USY52" s="6"/>
      <c r="USZ52" s="6"/>
      <c r="UTA52" s="6"/>
      <c r="UTB52" s="6"/>
      <c r="UTC52" s="6"/>
      <c r="UTD52" s="6"/>
      <c r="UTE52" s="6"/>
      <c r="UTF52" s="6"/>
      <c r="UTG52" s="6"/>
      <c r="UTH52" s="6"/>
      <c r="UTI52" s="6"/>
      <c r="UTJ52" s="6"/>
      <c r="UTK52" s="6"/>
      <c r="UTL52" s="6"/>
      <c r="UTM52" s="6"/>
      <c r="UTN52" s="6"/>
      <c r="UTO52" s="6"/>
      <c r="UTP52" s="6"/>
      <c r="UTQ52" s="6"/>
      <c r="UTR52" s="6"/>
      <c r="UTS52" s="6"/>
      <c r="UTT52" s="6"/>
      <c r="UTU52" s="6"/>
      <c r="UTV52" s="6"/>
      <c r="UTW52" s="6"/>
      <c r="UTX52" s="6"/>
      <c r="UTY52" s="6"/>
      <c r="UTZ52" s="6"/>
      <c r="UUA52" s="6"/>
      <c r="UUB52" s="6"/>
      <c r="UUC52" s="6"/>
      <c r="UUD52" s="6"/>
      <c r="UUE52" s="6"/>
      <c r="UUF52" s="6"/>
      <c r="UUG52" s="6"/>
      <c r="UUH52" s="6"/>
      <c r="UUI52" s="6"/>
      <c r="UUJ52" s="6"/>
      <c r="UUK52" s="6"/>
      <c r="UUL52" s="6"/>
      <c r="UUM52" s="6"/>
      <c r="UUN52" s="6"/>
      <c r="UUO52" s="6"/>
      <c r="UUP52" s="6"/>
      <c r="UUQ52" s="6"/>
      <c r="UUR52" s="6"/>
      <c r="UUS52" s="6"/>
      <c r="UUT52" s="6"/>
      <c r="UUU52" s="6"/>
      <c r="UUV52" s="6"/>
      <c r="UUW52" s="6"/>
      <c r="UUX52" s="6"/>
      <c r="UUY52" s="6"/>
      <c r="UUZ52" s="6"/>
      <c r="UVA52" s="6"/>
      <c r="UVB52" s="6"/>
      <c r="UVC52" s="6"/>
      <c r="UVD52" s="6"/>
      <c r="UVE52" s="6"/>
      <c r="UVF52" s="6"/>
      <c r="UVG52" s="6"/>
      <c r="UVH52" s="6"/>
      <c r="UVI52" s="6"/>
      <c r="UVJ52" s="6"/>
      <c r="UVK52" s="6"/>
      <c r="UVL52" s="6"/>
      <c r="UVM52" s="6"/>
      <c r="UVN52" s="6"/>
      <c r="UVO52" s="6"/>
      <c r="UVP52" s="6"/>
      <c r="UVQ52" s="6"/>
      <c r="UVR52" s="6"/>
      <c r="UVS52" s="6"/>
      <c r="UVT52" s="6"/>
      <c r="UVU52" s="6"/>
      <c r="UVV52" s="6"/>
      <c r="UVW52" s="6"/>
      <c r="UVX52" s="6"/>
      <c r="UVY52" s="6"/>
      <c r="UVZ52" s="6"/>
      <c r="UWA52" s="6"/>
      <c r="UWB52" s="6"/>
      <c r="UWC52" s="6"/>
      <c r="UWD52" s="6"/>
      <c r="UWE52" s="6"/>
      <c r="UWF52" s="6"/>
      <c r="UWG52" s="6"/>
      <c r="UWH52" s="6"/>
      <c r="UWI52" s="6"/>
      <c r="UWJ52" s="6"/>
      <c r="UWK52" s="6"/>
      <c r="UWL52" s="6"/>
      <c r="UWM52" s="6"/>
      <c r="UWN52" s="6"/>
      <c r="UWO52" s="6"/>
      <c r="UWP52" s="6"/>
      <c r="UWQ52" s="6"/>
      <c r="UWR52" s="6"/>
      <c r="UWS52" s="6"/>
      <c r="UWT52" s="6"/>
      <c r="UWU52" s="6"/>
      <c r="UWV52" s="6"/>
      <c r="UWW52" s="6"/>
      <c r="UWX52" s="6"/>
      <c r="UWY52" s="6"/>
      <c r="UWZ52" s="6"/>
      <c r="UXA52" s="6"/>
      <c r="UXB52" s="6"/>
      <c r="UXC52" s="6"/>
      <c r="UXD52" s="6"/>
      <c r="UXE52" s="6"/>
      <c r="UXF52" s="6"/>
      <c r="UXG52" s="6"/>
      <c r="UXH52" s="6"/>
      <c r="UXI52" s="6"/>
      <c r="UXJ52" s="6"/>
      <c r="UXK52" s="6"/>
      <c r="UXL52" s="6"/>
      <c r="UXM52" s="6"/>
      <c r="UXN52" s="6"/>
      <c r="UXO52" s="6"/>
      <c r="UXP52" s="6"/>
      <c r="UXQ52" s="6"/>
      <c r="UXR52" s="6"/>
      <c r="UXS52" s="6"/>
      <c r="UXT52" s="6"/>
      <c r="UXU52" s="6"/>
      <c r="UXV52" s="6"/>
      <c r="UXW52" s="6"/>
      <c r="UXX52" s="6"/>
      <c r="UXY52" s="6"/>
      <c r="UXZ52" s="6"/>
      <c r="UYA52" s="6"/>
      <c r="UYB52" s="6"/>
      <c r="UYC52" s="6"/>
      <c r="UYD52" s="6"/>
      <c r="UYE52" s="6"/>
      <c r="UYF52" s="6"/>
      <c r="UYG52" s="6"/>
      <c r="UYH52" s="6"/>
      <c r="UYI52" s="6"/>
      <c r="UYJ52" s="6"/>
      <c r="UYK52" s="6"/>
      <c r="UYL52" s="6"/>
      <c r="UYM52" s="6"/>
      <c r="UYN52" s="6"/>
      <c r="UYO52" s="6"/>
      <c r="UYP52" s="6"/>
      <c r="UYQ52" s="6"/>
      <c r="UYR52" s="6"/>
      <c r="UYS52" s="6"/>
      <c r="UYT52" s="6"/>
      <c r="UYU52" s="6"/>
      <c r="UYV52" s="6"/>
      <c r="UYW52" s="6"/>
      <c r="UYX52" s="6"/>
      <c r="UYY52" s="6"/>
      <c r="UYZ52" s="6"/>
      <c r="UZA52" s="6"/>
      <c r="UZB52" s="6"/>
      <c r="UZC52" s="6"/>
      <c r="UZD52" s="6"/>
      <c r="UZE52" s="6"/>
      <c r="UZF52" s="6"/>
      <c r="UZG52" s="6"/>
      <c r="UZH52" s="6"/>
      <c r="UZI52" s="6"/>
      <c r="UZJ52" s="6"/>
      <c r="UZK52" s="6"/>
      <c r="UZL52" s="6"/>
      <c r="UZM52" s="6"/>
      <c r="UZN52" s="6"/>
      <c r="UZO52" s="6"/>
      <c r="UZP52" s="6"/>
      <c r="UZQ52" s="6"/>
      <c r="UZR52" s="6"/>
      <c r="UZS52" s="6"/>
      <c r="UZT52" s="6"/>
      <c r="UZU52" s="6"/>
      <c r="UZV52" s="6"/>
      <c r="UZW52" s="6"/>
      <c r="UZX52" s="6"/>
      <c r="UZY52" s="6"/>
      <c r="UZZ52" s="6"/>
      <c r="VAA52" s="6"/>
      <c r="VAB52" s="6"/>
      <c r="VAC52" s="6"/>
      <c r="VAD52" s="6"/>
      <c r="VAE52" s="6"/>
      <c r="VAF52" s="6"/>
      <c r="VAG52" s="6"/>
      <c r="VAH52" s="6"/>
      <c r="VAI52" s="6"/>
      <c r="VAJ52" s="6"/>
      <c r="VAK52" s="6"/>
      <c r="VAL52" s="6"/>
      <c r="VAM52" s="6"/>
      <c r="VAN52" s="6"/>
      <c r="VAO52" s="6"/>
      <c r="VAP52" s="6"/>
      <c r="VAQ52" s="6"/>
      <c r="VAR52" s="6"/>
      <c r="VAS52" s="6"/>
      <c r="VAT52" s="6"/>
      <c r="VAU52" s="6"/>
      <c r="VAV52" s="6"/>
      <c r="VAW52" s="6"/>
      <c r="VAX52" s="6"/>
      <c r="VAY52" s="6"/>
      <c r="VAZ52" s="6"/>
      <c r="VBA52" s="6"/>
      <c r="VBB52" s="6"/>
      <c r="VBC52" s="6"/>
      <c r="VBD52" s="6"/>
      <c r="VBE52" s="6"/>
      <c r="VBF52" s="6"/>
      <c r="VBG52" s="6"/>
      <c r="VBH52" s="6"/>
      <c r="VBI52" s="6"/>
      <c r="VBJ52" s="6"/>
      <c r="VBK52" s="6"/>
      <c r="VBL52" s="6"/>
      <c r="VBM52" s="6"/>
      <c r="VBN52" s="6"/>
      <c r="VBO52" s="6"/>
      <c r="VBP52" s="6"/>
      <c r="VBQ52" s="6"/>
      <c r="VBR52" s="6"/>
      <c r="VBS52" s="6"/>
      <c r="VBT52" s="6"/>
      <c r="VBU52" s="6"/>
      <c r="VBV52" s="6"/>
      <c r="VBW52" s="6"/>
      <c r="VBX52" s="6"/>
      <c r="VBY52" s="6"/>
      <c r="VBZ52" s="6"/>
      <c r="VCA52" s="6"/>
      <c r="VCB52" s="6"/>
      <c r="VCC52" s="6"/>
      <c r="VCD52" s="6"/>
      <c r="VCE52" s="6"/>
      <c r="VCF52" s="6"/>
      <c r="VCG52" s="6"/>
      <c r="VCH52" s="6"/>
      <c r="VCI52" s="6"/>
      <c r="VCJ52" s="6"/>
      <c r="VCK52" s="6"/>
      <c r="VCL52" s="6"/>
      <c r="VCM52" s="6"/>
      <c r="VCN52" s="6"/>
      <c r="VCO52" s="6"/>
      <c r="VCP52" s="6"/>
      <c r="VCQ52" s="6"/>
      <c r="VCR52" s="6"/>
      <c r="VCS52" s="6"/>
      <c r="VCT52" s="6"/>
      <c r="VCU52" s="6"/>
      <c r="VCV52" s="6"/>
      <c r="VCW52" s="6"/>
      <c r="VCX52" s="6"/>
      <c r="VCY52" s="6"/>
      <c r="VCZ52" s="6"/>
      <c r="VDA52" s="6"/>
      <c r="VDB52" s="6"/>
      <c r="VDC52" s="6"/>
      <c r="VDD52" s="6"/>
      <c r="VDE52" s="6"/>
      <c r="VDF52" s="6"/>
      <c r="VDG52" s="6"/>
      <c r="VDH52" s="6"/>
      <c r="VDI52" s="6"/>
      <c r="VDJ52" s="6"/>
      <c r="VDK52" s="6"/>
      <c r="VDL52" s="6"/>
      <c r="VDM52" s="6"/>
      <c r="VDN52" s="6"/>
      <c r="VDO52" s="6"/>
      <c r="VDP52" s="6"/>
      <c r="VDQ52" s="6"/>
      <c r="VDR52" s="6"/>
      <c r="VDS52" s="6"/>
      <c r="VDT52" s="6"/>
      <c r="VDU52" s="6"/>
      <c r="VDV52" s="6"/>
      <c r="VDW52" s="6"/>
      <c r="VDX52" s="6"/>
      <c r="VDY52" s="6"/>
      <c r="VDZ52" s="6"/>
      <c r="VEA52" s="6"/>
      <c r="VEB52" s="6"/>
      <c r="VEC52" s="6"/>
      <c r="VED52" s="6"/>
      <c r="VEE52" s="6"/>
      <c r="VEF52" s="6"/>
      <c r="VEG52" s="6"/>
      <c r="VEH52" s="6"/>
      <c r="VEI52" s="6"/>
      <c r="VEJ52" s="6"/>
      <c r="VEK52" s="6"/>
      <c r="VEL52" s="6"/>
      <c r="VEM52" s="6"/>
      <c r="VEN52" s="6"/>
      <c r="VEO52" s="6"/>
      <c r="VEP52" s="6"/>
      <c r="VEQ52" s="6"/>
      <c r="VER52" s="6"/>
      <c r="VES52" s="6"/>
      <c r="VET52" s="6"/>
      <c r="VEU52" s="6"/>
      <c r="VEV52" s="6"/>
      <c r="VEW52" s="6"/>
      <c r="VEX52" s="6"/>
      <c r="VEY52" s="6"/>
      <c r="VEZ52" s="6"/>
      <c r="VFA52" s="6"/>
      <c r="VFB52" s="6"/>
      <c r="VFC52" s="6"/>
      <c r="VFD52" s="6"/>
      <c r="VFE52" s="6"/>
      <c r="VFF52" s="6"/>
      <c r="VFG52" s="6"/>
      <c r="VFH52" s="6"/>
      <c r="VFI52" s="6"/>
      <c r="VFJ52" s="6"/>
      <c r="VFK52" s="6"/>
      <c r="VFL52" s="6"/>
      <c r="VFM52" s="6"/>
      <c r="VFN52" s="6"/>
      <c r="VFO52" s="6"/>
      <c r="VFP52" s="6"/>
      <c r="VFQ52" s="6"/>
      <c r="VFR52" s="6"/>
      <c r="VFS52" s="6"/>
      <c r="VFT52" s="6"/>
      <c r="VFU52" s="6"/>
      <c r="VFV52" s="6"/>
      <c r="VFW52" s="6"/>
      <c r="VFX52" s="6"/>
      <c r="VFY52" s="6"/>
      <c r="VFZ52" s="6"/>
      <c r="VGA52" s="6"/>
      <c r="VGB52" s="6"/>
      <c r="VGC52" s="6"/>
      <c r="VGD52" s="6"/>
      <c r="VGE52" s="6"/>
      <c r="VGF52" s="6"/>
      <c r="VGG52" s="6"/>
      <c r="VGH52" s="6"/>
      <c r="VGI52" s="6"/>
      <c r="VGJ52" s="6"/>
      <c r="VGK52" s="6"/>
      <c r="VGL52" s="6"/>
      <c r="VGM52" s="6"/>
      <c r="VGN52" s="6"/>
      <c r="VGO52" s="6"/>
      <c r="VGP52" s="6"/>
      <c r="VGQ52" s="6"/>
      <c r="VGR52" s="6"/>
      <c r="VGS52" s="6"/>
      <c r="VGT52" s="6"/>
      <c r="VGU52" s="6"/>
      <c r="VGV52" s="6"/>
      <c r="VGW52" s="6"/>
      <c r="VGX52" s="6"/>
      <c r="VGY52" s="6"/>
      <c r="VGZ52" s="6"/>
      <c r="VHA52" s="6"/>
      <c r="VHB52" s="6"/>
      <c r="VHC52" s="6"/>
      <c r="VHD52" s="6"/>
      <c r="VHE52" s="6"/>
      <c r="VHF52" s="6"/>
      <c r="VHG52" s="6"/>
      <c r="VHH52" s="6"/>
      <c r="VHI52" s="6"/>
      <c r="VHJ52" s="6"/>
      <c r="VHK52" s="6"/>
      <c r="VHL52" s="6"/>
      <c r="VHM52" s="6"/>
      <c r="VHN52" s="6"/>
      <c r="VHO52" s="6"/>
      <c r="VHP52" s="6"/>
      <c r="VHQ52" s="6"/>
      <c r="VHR52" s="6"/>
      <c r="VHS52" s="6"/>
      <c r="VHT52" s="6"/>
      <c r="VHU52" s="6"/>
      <c r="VHV52" s="6"/>
      <c r="VHW52" s="6"/>
      <c r="VHX52" s="6"/>
      <c r="VHY52" s="6"/>
      <c r="VHZ52" s="6"/>
      <c r="VIA52" s="6"/>
      <c r="VIB52" s="6"/>
      <c r="VIC52" s="6"/>
      <c r="VID52" s="6"/>
      <c r="VIE52" s="6"/>
      <c r="VIF52" s="6"/>
      <c r="VIG52" s="6"/>
      <c r="VIH52" s="6"/>
      <c r="VII52" s="6"/>
      <c r="VIJ52" s="6"/>
      <c r="VIK52" s="6"/>
      <c r="VIL52" s="6"/>
      <c r="VIM52" s="6"/>
      <c r="VIN52" s="6"/>
      <c r="VIO52" s="6"/>
      <c r="VIP52" s="6"/>
      <c r="VIQ52" s="6"/>
      <c r="VIR52" s="6"/>
      <c r="VIS52" s="6"/>
      <c r="VIT52" s="6"/>
      <c r="VIU52" s="6"/>
      <c r="VIV52" s="6"/>
      <c r="VIW52" s="6"/>
      <c r="VIX52" s="6"/>
      <c r="VIY52" s="6"/>
      <c r="VIZ52" s="6"/>
      <c r="VJA52" s="6"/>
      <c r="VJB52" s="6"/>
      <c r="VJC52" s="6"/>
      <c r="VJD52" s="6"/>
      <c r="VJE52" s="6"/>
      <c r="VJF52" s="6"/>
      <c r="VJG52" s="6"/>
      <c r="VJH52" s="6"/>
      <c r="VJI52" s="6"/>
      <c r="VJJ52" s="6"/>
      <c r="VJK52" s="6"/>
      <c r="VJL52" s="6"/>
      <c r="VJM52" s="6"/>
      <c r="VJN52" s="6"/>
      <c r="VJO52" s="6"/>
      <c r="VJP52" s="6"/>
      <c r="VJQ52" s="6"/>
      <c r="VJR52" s="6"/>
      <c r="VJS52" s="6"/>
      <c r="VJT52" s="6"/>
      <c r="VJU52" s="6"/>
      <c r="VJV52" s="6"/>
      <c r="VJW52" s="6"/>
      <c r="VJX52" s="6"/>
      <c r="VJY52" s="6"/>
      <c r="VJZ52" s="6"/>
      <c r="VKA52" s="6"/>
      <c r="VKB52" s="6"/>
      <c r="VKC52" s="6"/>
      <c r="VKD52" s="6"/>
      <c r="VKE52" s="6"/>
      <c r="VKF52" s="6"/>
      <c r="VKG52" s="6"/>
      <c r="VKH52" s="6"/>
      <c r="VKI52" s="6"/>
      <c r="VKJ52" s="6"/>
      <c r="VKK52" s="6"/>
      <c r="VKL52" s="6"/>
      <c r="VKM52" s="6"/>
      <c r="VKN52" s="6"/>
      <c r="VKO52" s="6"/>
      <c r="VKP52" s="6"/>
      <c r="VKQ52" s="6"/>
      <c r="VKR52" s="6"/>
      <c r="VKS52" s="6"/>
      <c r="VKT52" s="6"/>
      <c r="VKU52" s="6"/>
      <c r="VKV52" s="6"/>
      <c r="VKW52" s="6"/>
      <c r="VKX52" s="6"/>
      <c r="VKY52" s="6"/>
      <c r="VKZ52" s="6"/>
      <c r="VLA52" s="6"/>
      <c r="VLB52" s="6"/>
      <c r="VLC52" s="6"/>
      <c r="VLD52" s="6"/>
      <c r="VLE52" s="6"/>
      <c r="VLF52" s="6"/>
      <c r="VLG52" s="6"/>
      <c r="VLH52" s="6"/>
      <c r="VLI52" s="6"/>
      <c r="VLJ52" s="6"/>
      <c r="VLK52" s="6"/>
      <c r="VLL52" s="6"/>
      <c r="VLM52" s="6"/>
      <c r="VLN52" s="6"/>
      <c r="VLO52" s="6"/>
      <c r="VLP52" s="6"/>
      <c r="VLQ52" s="6"/>
      <c r="VLR52" s="6"/>
      <c r="VLS52" s="6"/>
      <c r="VLT52" s="6"/>
      <c r="VLU52" s="6"/>
      <c r="VLV52" s="6"/>
      <c r="VLW52" s="6"/>
      <c r="VLX52" s="6"/>
      <c r="VLY52" s="6"/>
      <c r="VLZ52" s="6"/>
      <c r="VMA52" s="6"/>
      <c r="VMB52" s="6"/>
      <c r="VMC52" s="6"/>
      <c r="VMD52" s="6"/>
      <c r="VME52" s="6"/>
      <c r="VMF52" s="6"/>
      <c r="VMG52" s="6"/>
      <c r="VMH52" s="6"/>
      <c r="VMI52" s="6"/>
      <c r="VMJ52" s="6"/>
      <c r="VMK52" s="6"/>
      <c r="VML52" s="6"/>
      <c r="VMM52" s="6"/>
      <c r="VMN52" s="6"/>
      <c r="VMO52" s="6"/>
      <c r="VMP52" s="6"/>
      <c r="VMQ52" s="6"/>
      <c r="VMR52" s="6"/>
      <c r="VMS52" s="6"/>
      <c r="VMT52" s="6"/>
      <c r="VMU52" s="6"/>
      <c r="VMV52" s="6"/>
      <c r="VMW52" s="6"/>
      <c r="VMX52" s="6"/>
      <c r="VMY52" s="6"/>
      <c r="VMZ52" s="6"/>
      <c r="VNA52" s="6"/>
      <c r="VNB52" s="6"/>
      <c r="VNC52" s="6"/>
      <c r="VND52" s="6"/>
      <c r="VNE52" s="6"/>
      <c r="VNF52" s="6"/>
      <c r="VNG52" s="6"/>
      <c r="VNH52" s="6"/>
      <c r="VNI52" s="6"/>
      <c r="VNJ52" s="6"/>
      <c r="VNK52" s="6"/>
      <c r="VNL52" s="6"/>
      <c r="VNM52" s="6"/>
      <c r="VNN52" s="6"/>
      <c r="VNO52" s="6"/>
      <c r="VNP52" s="6"/>
      <c r="VNQ52" s="6"/>
      <c r="VNR52" s="6"/>
      <c r="VNS52" s="6"/>
      <c r="VNT52" s="6"/>
      <c r="VNU52" s="6"/>
      <c r="VNV52" s="6"/>
      <c r="VNW52" s="6"/>
      <c r="VNX52" s="6"/>
      <c r="VNY52" s="6"/>
      <c r="VNZ52" s="6"/>
      <c r="VOA52" s="6"/>
      <c r="VOB52" s="6"/>
      <c r="VOC52" s="6"/>
      <c r="VOD52" s="6"/>
      <c r="VOE52" s="6"/>
      <c r="VOF52" s="6"/>
      <c r="VOG52" s="6"/>
      <c r="VOH52" s="6"/>
      <c r="VOI52" s="6"/>
      <c r="VOJ52" s="6"/>
      <c r="VOK52" s="6"/>
      <c r="VOL52" s="6"/>
      <c r="VOM52" s="6"/>
      <c r="VON52" s="6"/>
      <c r="VOO52" s="6"/>
      <c r="VOP52" s="6"/>
      <c r="VOQ52" s="6"/>
      <c r="VOR52" s="6"/>
      <c r="VOS52" s="6"/>
      <c r="VOT52" s="6"/>
      <c r="VOU52" s="6"/>
      <c r="VOV52" s="6"/>
      <c r="VOW52" s="6"/>
      <c r="VOX52" s="6"/>
      <c r="VOY52" s="6"/>
      <c r="VOZ52" s="6"/>
      <c r="VPA52" s="6"/>
      <c r="VPB52" s="6"/>
      <c r="VPC52" s="6"/>
      <c r="VPD52" s="6"/>
      <c r="VPE52" s="6"/>
      <c r="VPF52" s="6"/>
      <c r="VPG52" s="6"/>
      <c r="VPH52" s="6"/>
      <c r="VPI52" s="6"/>
      <c r="VPJ52" s="6"/>
      <c r="VPK52" s="6"/>
      <c r="VPL52" s="6"/>
      <c r="VPM52" s="6"/>
      <c r="VPN52" s="6"/>
      <c r="VPO52" s="6"/>
      <c r="VPP52" s="6"/>
      <c r="VPQ52" s="6"/>
      <c r="VPR52" s="6"/>
      <c r="VPS52" s="6"/>
      <c r="VPT52" s="6"/>
      <c r="VPU52" s="6"/>
      <c r="VPV52" s="6"/>
      <c r="VPW52" s="6"/>
      <c r="VPX52" s="6"/>
      <c r="VPY52" s="6"/>
      <c r="VPZ52" s="6"/>
      <c r="VQA52" s="6"/>
      <c r="VQB52" s="6"/>
      <c r="VQC52" s="6"/>
      <c r="VQD52" s="6"/>
      <c r="VQE52" s="6"/>
      <c r="VQF52" s="6"/>
      <c r="VQG52" s="6"/>
      <c r="VQH52" s="6"/>
      <c r="VQI52" s="6"/>
      <c r="VQJ52" s="6"/>
      <c r="VQK52" s="6"/>
      <c r="VQL52" s="6"/>
      <c r="VQM52" s="6"/>
      <c r="VQN52" s="6"/>
      <c r="VQO52" s="6"/>
      <c r="VQP52" s="6"/>
      <c r="VQQ52" s="6"/>
      <c r="VQR52" s="6"/>
      <c r="VQS52" s="6"/>
      <c r="VQT52" s="6"/>
      <c r="VQU52" s="6"/>
      <c r="VQV52" s="6"/>
      <c r="VQW52" s="6"/>
      <c r="VQX52" s="6"/>
      <c r="VQY52" s="6"/>
      <c r="VQZ52" s="6"/>
      <c r="VRA52" s="6"/>
      <c r="VRB52" s="6"/>
      <c r="VRC52" s="6"/>
      <c r="VRD52" s="6"/>
      <c r="VRE52" s="6"/>
      <c r="VRF52" s="6"/>
      <c r="VRG52" s="6"/>
      <c r="VRH52" s="6"/>
      <c r="VRI52" s="6"/>
      <c r="VRJ52" s="6"/>
      <c r="VRK52" s="6"/>
      <c r="VRL52" s="6"/>
      <c r="VRM52" s="6"/>
      <c r="VRN52" s="6"/>
      <c r="VRO52" s="6"/>
      <c r="VRP52" s="6"/>
      <c r="VRQ52" s="6"/>
      <c r="VRR52" s="6"/>
      <c r="VRS52" s="6"/>
      <c r="VRT52" s="6"/>
      <c r="VRU52" s="6"/>
      <c r="VRV52" s="6"/>
      <c r="VRW52" s="6"/>
      <c r="VRX52" s="6"/>
      <c r="VRY52" s="6"/>
      <c r="VRZ52" s="6"/>
      <c r="VSA52" s="6"/>
      <c r="VSB52" s="6"/>
      <c r="VSC52" s="6"/>
      <c r="VSD52" s="6"/>
      <c r="VSE52" s="6"/>
      <c r="VSF52" s="6"/>
      <c r="VSG52" s="6"/>
      <c r="VSH52" s="6"/>
      <c r="VSI52" s="6"/>
      <c r="VSJ52" s="6"/>
      <c r="VSK52" s="6"/>
      <c r="VSL52" s="6"/>
      <c r="VSM52" s="6"/>
      <c r="VSN52" s="6"/>
      <c r="VSO52" s="6"/>
      <c r="VSP52" s="6"/>
      <c r="VSQ52" s="6"/>
      <c r="VSR52" s="6"/>
      <c r="VSS52" s="6"/>
      <c r="VST52" s="6"/>
      <c r="VSU52" s="6"/>
      <c r="VSV52" s="6"/>
      <c r="VSW52" s="6"/>
      <c r="VSX52" s="6"/>
      <c r="VSY52" s="6"/>
      <c r="VSZ52" s="6"/>
      <c r="VTA52" s="6"/>
      <c r="VTB52" s="6"/>
      <c r="VTC52" s="6"/>
      <c r="VTD52" s="6"/>
      <c r="VTE52" s="6"/>
      <c r="VTF52" s="6"/>
      <c r="VTG52" s="6"/>
      <c r="VTH52" s="6"/>
      <c r="VTI52" s="6"/>
      <c r="VTJ52" s="6"/>
      <c r="VTK52" s="6"/>
      <c r="VTL52" s="6"/>
      <c r="VTM52" s="6"/>
      <c r="VTN52" s="6"/>
      <c r="VTO52" s="6"/>
      <c r="VTP52" s="6"/>
      <c r="VTQ52" s="6"/>
      <c r="VTR52" s="6"/>
      <c r="VTS52" s="6"/>
      <c r="VTT52" s="6"/>
      <c r="VTU52" s="6"/>
      <c r="VTV52" s="6"/>
      <c r="VTW52" s="6"/>
      <c r="VTX52" s="6"/>
      <c r="VTY52" s="6"/>
      <c r="VTZ52" s="6"/>
      <c r="VUA52" s="6"/>
      <c r="VUB52" s="6"/>
      <c r="VUC52" s="6"/>
      <c r="VUD52" s="6"/>
      <c r="VUE52" s="6"/>
      <c r="VUF52" s="6"/>
      <c r="VUG52" s="6"/>
      <c r="VUH52" s="6"/>
      <c r="VUI52" s="6"/>
      <c r="VUJ52" s="6"/>
      <c r="VUK52" s="6"/>
      <c r="VUL52" s="6"/>
      <c r="VUM52" s="6"/>
      <c r="VUN52" s="6"/>
      <c r="VUO52" s="6"/>
      <c r="VUP52" s="6"/>
      <c r="VUQ52" s="6"/>
      <c r="VUR52" s="6"/>
      <c r="VUS52" s="6"/>
      <c r="VUT52" s="6"/>
      <c r="VUU52" s="6"/>
      <c r="VUV52" s="6"/>
      <c r="VUW52" s="6"/>
      <c r="VUX52" s="6"/>
      <c r="VUY52" s="6"/>
      <c r="VUZ52" s="6"/>
      <c r="VVA52" s="6"/>
      <c r="VVB52" s="6"/>
      <c r="VVC52" s="6"/>
      <c r="VVD52" s="6"/>
      <c r="VVE52" s="6"/>
      <c r="VVF52" s="6"/>
      <c r="VVG52" s="6"/>
      <c r="VVH52" s="6"/>
      <c r="VVI52" s="6"/>
      <c r="VVJ52" s="6"/>
      <c r="VVK52" s="6"/>
      <c r="VVL52" s="6"/>
      <c r="VVM52" s="6"/>
      <c r="VVN52" s="6"/>
      <c r="VVO52" s="6"/>
      <c r="VVP52" s="6"/>
      <c r="VVQ52" s="6"/>
      <c r="VVR52" s="6"/>
      <c r="VVS52" s="6"/>
      <c r="VVT52" s="6"/>
      <c r="VVU52" s="6"/>
      <c r="VVV52" s="6"/>
      <c r="VVW52" s="6"/>
      <c r="VVX52" s="6"/>
      <c r="VVY52" s="6"/>
      <c r="VVZ52" s="6"/>
      <c r="VWA52" s="6"/>
      <c r="VWB52" s="6"/>
      <c r="VWC52" s="6"/>
      <c r="VWD52" s="6"/>
      <c r="VWE52" s="6"/>
      <c r="VWF52" s="6"/>
      <c r="VWG52" s="6"/>
      <c r="VWH52" s="6"/>
      <c r="VWI52" s="6"/>
      <c r="VWJ52" s="6"/>
      <c r="VWK52" s="6"/>
      <c r="VWL52" s="6"/>
      <c r="VWM52" s="6"/>
      <c r="VWN52" s="6"/>
      <c r="VWO52" s="6"/>
      <c r="VWP52" s="6"/>
      <c r="VWQ52" s="6"/>
      <c r="VWR52" s="6"/>
      <c r="VWS52" s="6"/>
      <c r="VWT52" s="6"/>
      <c r="VWU52" s="6"/>
      <c r="VWV52" s="6"/>
      <c r="VWW52" s="6"/>
      <c r="VWX52" s="6"/>
      <c r="VWY52" s="6"/>
      <c r="VWZ52" s="6"/>
      <c r="VXA52" s="6"/>
      <c r="VXB52" s="6"/>
      <c r="VXC52" s="6"/>
      <c r="VXD52" s="6"/>
      <c r="VXE52" s="6"/>
      <c r="VXF52" s="6"/>
      <c r="VXG52" s="6"/>
      <c r="VXH52" s="6"/>
      <c r="VXI52" s="6"/>
      <c r="VXJ52" s="6"/>
      <c r="VXK52" s="6"/>
      <c r="VXL52" s="6"/>
      <c r="VXM52" s="6"/>
      <c r="VXN52" s="6"/>
      <c r="VXO52" s="6"/>
      <c r="VXP52" s="6"/>
      <c r="VXQ52" s="6"/>
      <c r="VXR52" s="6"/>
      <c r="VXS52" s="6"/>
      <c r="VXT52" s="6"/>
      <c r="VXU52" s="6"/>
      <c r="VXV52" s="6"/>
      <c r="VXW52" s="6"/>
      <c r="VXX52" s="6"/>
      <c r="VXY52" s="6"/>
      <c r="VXZ52" s="6"/>
      <c r="VYA52" s="6"/>
      <c r="VYB52" s="6"/>
      <c r="VYC52" s="6"/>
      <c r="VYD52" s="6"/>
      <c r="VYE52" s="6"/>
      <c r="VYF52" s="6"/>
      <c r="VYG52" s="6"/>
      <c r="VYH52" s="6"/>
      <c r="VYI52" s="6"/>
      <c r="VYJ52" s="6"/>
      <c r="VYK52" s="6"/>
      <c r="VYL52" s="6"/>
      <c r="VYM52" s="6"/>
      <c r="VYN52" s="6"/>
      <c r="VYO52" s="6"/>
      <c r="VYP52" s="6"/>
      <c r="VYQ52" s="6"/>
      <c r="VYR52" s="6"/>
      <c r="VYS52" s="6"/>
      <c r="VYT52" s="6"/>
      <c r="VYU52" s="6"/>
      <c r="VYV52" s="6"/>
      <c r="VYW52" s="6"/>
      <c r="VYX52" s="6"/>
      <c r="VYY52" s="6"/>
      <c r="VYZ52" s="6"/>
      <c r="VZA52" s="6"/>
      <c r="VZB52" s="6"/>
      <c r="VZC52" s="6"/>
      <c r="VZD52" s="6"/>
      <c r="VZE52" s="6"/>
      <c r="VZF52" s="6"/>
      <c r="VZG52" s="6"/>
      <c r="VZH52" s="6"/>
      <c r="VZI52" s="6"/>
      <c r="VZJ52" s="6"/>
      <c r="VZK52" s="6"/>
      <c r="VZL52" s="6"/>
      <c r="VZM52" s="6"/>
      <c r="VZN52" s="6"/>
      <c r="VZO52" s="6"/>
      <c r="VZP52" s="6"/>
      <c r="VZQ52" s="6"/>
      <c r="VZR52" s="6"/>
      <c r="VZS52" s="6"/>
      <c r="VZT52" s="6"/>
      <c r="VZU52" s="6"/>
      <c r="VZV52" s="6"/>
      <c r="VZW52" s="6"/>
      <c r="VZX52" s="6"/>
      <c r="VZY52" s="6"/>
      <c r="VZZ52" s="6"/>
      <c r="WAA52" s="6"/>
      <c r="WAB52" s="6"/>
      <c r="WAC52" s="6"/>
      <c r="WAD52" s="6"/>
      <c r="WAE52" s="6"/>
      <c r="WAF52" s="6"/>
      <c r="WAG52" s="6"/>
      <c r="WAH52" s="6"/>
      <c r="WAI52" s="6"/>
      <c r="WAJ52" s="6"/>
      <c r="WAK52" s="6"/>
      <c r="WAL52" s="6"/>
      <c r="WAM52" s="6"/>
      <c r="WAN52" s="6"/>
      <c r="WAO52" s="6"/>
      <c r="WAP52" s="6"/>
      <c r="WAQ52" s="6"/>
      <c r="WAR52" s="6"/>
      <c r="WAS52" s="6"/>
      <c r="WAT52" s="6"/>
      <c r="WAU52" s="6"/>
      <c r="WAV52" s="6"/>
      <c r="WAW52" s="6"/>
      <c r="WAX52" s="6"/>
      <c r="WAY52" s="6"/>
      <c r="WAZ52" s="6"/>
      <c r="WBA52" s="6"/>
      <c r="WBB52" s="6"/>
      <c r="WBC52" s="6"/>
      <c r="WBD52" s="6"/>
      <c r="WBE52" s="6"/>
      <c r="WBF52" s="6"/>
      <c r="WBG52" s="6"/>
      <c r="WBH52" s="6"/>
      <c r="WBI52" s="6"/>
      <c r="WBJ52" s="6"/>
      <c r="WBK52" s="6"/>
      <c r="WBL52" s="6"/>
      <c r="WBM52" s="6"/>
      <c r="WBN52" s="6"/>
      <c r="WBO52" s="6"/>
      <c r="WBP52" s="6"/>
      <c r="WBQ52" s="6"/>
      <c r="WBR52" s="6"/>
      <c r="WBS52" s="6"/>
      <c r="WBT52" s="6"/>
      <c r="WBU52" s="6"/>
      <c r="WBV52" s="6"/>
      <c r="WBW52" s="6"/>
      <c r="WBX52" s="6"/>
      <c r="WBY52" s="6"/>
      <c r="WBZ52" s="6"/>
      <c r="WCA52" s="6"/>
      <c r="WCB52" s="6"/>
      <c r="WCC52" s="6"/>
      <c r="WCD52" s="6"/>
      <c r="WCE52" s="6"/>
      <c r="WCF52" s="6"/>
      <c r="WCG52" s="6"/>
      <c r="WCH52" s="6"/>
      <c r="WCI52" s="6"/>
      <c r="WCJ52" s="6"/>
      <c r="WCK52" s="6"/>
      <c r="WCL52" s="6"/>
      <c r="WCM52" s="6"/>
      <c r="WCN52" s="6"/>
      <c r="WCO52" s="6"/>
      <c r="WCP52" s="6"/>
      <c r="WCQ52" s="6"/>
      <c r="WCR52" s="6"/>
      <c r="WCS52" s="6"/>
      <c r="WCT52" s="6"/>
      <c r="WCU52" s="6"/>
      <c r="WCV52" s="6"/>
      <c r="WCW52" s="6"/>
      <c r="WCX52" s="6"/>
      <c r="WCY52" s="6"/>
      <c r="WCZ52" s="6"/>
      <c r="WDA52" s="6"/>
      <c r="WDB52" s="6"/>
      <c r="WDC52" s="6"/>
      <c r="WDD52" s="6"/>
      <c r="WDE52" s="6"/>
      <c r="WDF52" s="6"/>
      <c r="WDG52" s="6"/>
      <c r="WDH52" s="6"/>
      <c r="WDI52" s="6"/>
      <c r="WDJ52" s="6"/>
      <c r="WDK52" s="6"/>
      <c r="WDL52" s="6"/>
      <c r="WDM52" s="6"/>
      <c r="WDN52" s="6"/>
      <c r="WDO52" s="6"/>
      <c r="WDP52" s="6"/>
      <c r="WDQ52" s="6"/>
      <c r="WDR52" s="6"/>
      <c r="WDS52" s="6"/>
      <c r="WDT52" s="6"/>
      <c r="WDU52" s="6"/>
      <c r="WDV52" s="6"/>
      <c r="WDW52" s="6"/>
      <c r="WDX52" s="6"/>
      <c r="WDY52" s="6"/>
      <c r="WDZ52" s="6"/>
      <c r="WEA52" s="6"/>
      <c r="WEB52" s="6"/>
      <c r="WEC52" s="6"/>
      <c r="WED52" s="6"/>
      <c r="WEE52" s="6"/>
      <c r="WEF52" s="6"/>
      <c r="WEG52" s="6"/>
      <c r="WEH52" s="6"/>
      <c r="WEI52" s="6"/>
      <c r="WEJ52" s="6"/>
      <c r="WEK52" s="6"/>
      <c r="WEL52" s="6"/>
      <c r="WEM52" s="6"/>
      <c r="WEN52" s="6"/>
      <c r="WEO52" s="6"/>
      <c r="WEP52" s="6"/>
      <c r="WEQ52" s="6"/>
      <c r="WER52" s="6"/>
      <c r="WES52" s="6"/>
      <c r="WET52" s="6"/>
      <c r="WEU52" s="6"/>
      <c r="WEV52" s="6"/>
      <c r="WEW52" s="6"/>
      <c r="WEX52" s="6"/>
      <c r="WEY52" s="6"/>
      <c r="WEZ52" s="6"/>
      <c r="WFA52" s="6"/>
      <c r="WFB52" s="6"/>
      <c r="WFC52" s="6"/>
      <c r="WFD52" s="6"/>
      <c r="WFE52" s="6"/>
      <c r="WFF52" s="6"/>
      <c r="WFG52" s="6"/>
      <c r="WFH52" s="6"/>
      <c r="WFI52" s="6"/>
      <c r="WFJ52" s="6"/>
      <c r="WFK52" s="6"/>
      <c r="WFL52" s="6"/>
      <c r="WFM52" s="6"/>
      <c r="WFN52" s="6"/>
      <c r="WFO52" s="6"/>
      <c r="WFP52" s="6"/>
      <c r="WFQ52" s="6"/>
      <c r="WFR52" s="6"/>
      <c r="WFS52" s="6"/>
      <c r="WFT52" s="6"/>
      <c r="WFU52" s="6"/>
      <c r="WFV52" s="6"/>
      <c r="WFW52" s="6"/>
      <c r="WFX52" s="6"/>
      <c r="WFY52" s="6"/>
      <c r="WFZ52" s="6"/>
      <c r="WGA52" s="6"/>
      <c r="WGB52" s="6"/>
      <c r="WGC52" s="6"/>
      <c r="WGD52" s="6"/>
      <c r="WGE52" s="6"/>
      <c r="WGF52" s="6"/>
      <c r="WGG52" s="6"/>
      <c r="WGH52" s="6"/>
      <c r="WGI52" s="6"/>
      <c r="WGJ52" s="6"/>
      <c r="WGK52" s="6"/>
      <c r="WGL52" s="6"/>
      <c r="WGM52" s="6"/>
      <c r="WGN52" s="6"/>
      <c r="WGO52" s="6"/>
      <c r="WGP52" s="6"/>
      <c r="WGQ52" s="6"/>
      <c r="WGR52" s="6"/>
      <c r="WGS52" s="6"/>
      <c r="WGT52" s="6"/>
      <c r="WGU52" s="6"/>
      <c r="WGV52" s="6"/>
      <c r="WGW52" s="6"/>
      <c r="WGX52" s="6"/>
      <c r="WGY52" s="6"/>
      <c r="WGZ52" s="6"/>
      <c r="WHA52" s="6"/>
      <c r="WHB52" s="6"/>
      <c r="WHC52" s="6"/>
      <c r="WHD52" s="6"/>
      <c r="WHE52" s="6"/>
      <c r="WHF52" s="6"/>
      <c r="WHG52" s="6"/>
      <c r="WHH52" s="6"/>
      <c r="WHI52" s="6"/>
      <c r="WHJ52" s="6"/>
      <c r="WHK52" s="6"/>
      <c r="WHL52" s="6"/>
      <c r="WHM52" s="6"/>
      <c r="WHN52" s="6"/>
      <c r="WHO52" s="6"/>
      <c r="WHP52" s="6"/>
      <c r="WHQ52" s="6"/>
      <c r="WHR52" s="6"/>
      <c r="WHS52" s="6"/>
      <c r="WHT52" s="6"/>
      <c r="WHU52" s="6"/>
      <c r="WHV52" s="6"/>
      <c r="WHW52" s="6"/>
      <c r="WHX52" s="6"/>
      <c r="WHY52" s="6"/>
      <c r="WHZ52" s="6"/>
      <c r="WIA52" s="6"/>
      <c r="WIB52" s="6"/>
      <c r="WIC52" s="6"/>
      <c r="WID52" s="6"/>
      <c r="WIE52" s="6"/>
      <c r="WIF52" s="6"/>
      <c r="WIG52" s="6"/>
      <c r="WIH52" s="6"/>
      <c r="WII52" s="6"/>
      <c r="WIJ52" s="6"/>
      <c r="WIK52" s="6"/>
      <c r="WIL52" s="6"/>
      <c r="WIM52" s="6"/>
      <c r="WIN52" s="6"/>
      <c r="WIO52" s="6"/>
      <c r="WIP52" s="6"/>
      <c r="WIQ52" s="6"/>
      <c r="WIR52" s="6"/>
      <c r="WIS52" s="6"/>
      <c r="WIT52" s="6"/>
      <c r="WIU52" s="6"/>
      <c r="WIV52" s="6"/>
      <c r="WIW52" s="6"/>
      <c r="WIX52" s="6"/>
      <c r="WIY52" s="6"/>
      <c r="WIZ52" s="6"/>
      <c r="WJA52" s="6"/>
      <c r="WJB52" s="6"/>
      <c r="WJC52" s="6"/>
      <c r="WJD52" s="6"/>
      <c r="WJE52" s="6"/>
      <c r="WJF52" s="6"/>
      <c r="WJG52" s="6"/>
      <c r="WJH52" s="6"/>
      <c r="WJI52" s="6"/>
      <c r="WJJ52" s="6"/>
      <c r="WJK52" s="6"/>
      <c r="WJL52" s="6"/>
      <c r="WJM52" s="6"/>
      <c r="WJN52" s="6"/>
      <c r="WJO52" s="6"/>
      <c r="WJP52" s="6"/>
      <c r="WJQ52" s="6"/>
      <c r="WJR52" s="6"/>
      <c r="WJS52" s="6"/>
      <c r="WJT52" s="6"/>
      <c r="WJU52" s="6"/>
      <c r="WJV52" s="6"/>
      <c r="WJW52" s="6"/>
      <c r="WJX52" s="6"/>
      <c r="WJY52" s="6"/>
      <c r="WJZ52" s="6"/>
      <c r="WKA52" s="6"/>
      <c r="WKB52" s="6"/>
      <c r="WKC52" s="6"/>
      <c r="WKD52" s="6"/>
      <c r="WKE52" s="6"/>
      <c r="WKF52" s="6"/>
      <c r="WKG52" s="6"/>
      <c r="WKH52" s="6"/>
      <c r="WKI52" s="6"/>
      <c r="WKJ52" s="6"/>
      <c r="WKK52" s="6"/>
      <c r="WKL52" s="6"/>
      <c r="WKM52" s="6"/>
      <c r="WKN52" s="6"/>
      <c r="WKO52" s="6"/>
      <c r="WKP52" s="6"/>
      <c r="WKQ52" s="6"/>
      <c r="WKR52" s="6"/>
      <c r="WKS52" s="6"/>
      <c r="WKT52" s="6"/>
      <c r="WKU52" s="6"/>
      <c r="WKV52" s="6"/>
      <c r="WKW52" s="6"/>
      <c r="WKX52" s="6"/>
      <c r="WKY52" s="6"/>
      <c r="WKZ52" s="6"/>
      <c r="WLA52" s="6"/>
      <c r="WLB52" s="6"/>
      <c r="WLC52" s="6"/>
      <c r="WLD52" s="6"/>
      <c r="WLE52" s="6"/>
      <c r="WLF52" s="6"/>
      <c r="WLG52" s="6"/>
      <c r="WLH52" s="6"/>
      <c r="WLI52" s="6"/>
      <c r="WLJ52" s="6"/>
      <c r="WLK52" s="6"/>
      <c r="WLL52" s="6"/>
      <c r="WLM52" s="6"/>
      <c r="WLN52" s="6"/>
      <c r="WLO52" s="6"/>
      <c r="WLP52" s="6"/>
      <c r="WLQ52" s="6"/>
      <c r="WLR52" s="6"/>
      <c r="WLS52" s="6"/>
      <c r="WLT52" s="6"/>
      <c r="WLU52" s="6"/>
      <c r="WLV52" s="6"/>
      <c r="WLW52" s="6"/>
      <c r="WLX52" s="6"/>
      <c r="WLY52" s="6"/>
      <c r="WLZ52" s="6"/>
      <c r="WMA52" s="6"/>
      <c r="WMB52" s="6"/>
      <c r="WMC52" s="6"/>
      <c r="WMD52" s="6"/>
      <c r="WME52" s="6"/>
      <c r="WMF52" s="6"/>
      <c r="WMG52" s="6"/>
      <c r="WMH52" s="6"/>
      <c r="WMI52" s="6"/>
      <c r="WMJ52" s="6"/>
      <c r="WMK52" s="6"/>
      <c r="WML52" s="6"/>
      <c r="WMM52" s="6"/>
      <c r="WMN52" s="6"/>
      <c r="WMO52" s="6"/>
      <c r="WMP52" s="6"/>
      <c r="WMQ52" s="6"/>
      <c r="WMR52" s="6"/>
      <c r="WMS52" s="6"/>
      <c r="WMT52" s="6"/>
      <c r="WMU52" s="6"/>
      <c r="WMV52" s="6"/>
      <c r="WMW52" s="6"/>
      <c r="WMX52" s="6"/>
      <c r="WMY52" s="6"/>
      <c r="WMZ52" s="6"/>
      <c r="WNA52" s="6"/>
      <c r="WNB52" s="6"/>
      <c r="WNC52" s="6"/>
      <c r="WND52" s="6"/>
      <c r="WNE52" s="6"/>
      <c r="WNF52" s="6"/>
      <c r="WNG52" s="6"/>
      <c r="WNH52" s="6"/>
      <c r="WNI52" s="6"/>
      <c r="WNJ52" s="6"/>
      <c r="WNK52" s="6"/>
      <c r="WNL52" s="6"/>
      <c r="WNM52" s="6"/>
      <c r="WNN52" s="6"/>
      <c r="WNO52" s="6"/>
      <c r="WNP52" s="6"/>
      <c r="WNQ52" s="6"/>
      <c r="WNR52" s="6"/>
      <c r="WNS52" s="6"/>
      <c r="WNT52" s="6"/>
      <c r="WNU52" s="6"/>
      <c r="WNV52" s="6"/>
      <c r="WNW52" s="6"/>
      <c r="WNX52" s="6"/>
      <c r="WNY52" s="6"/>
      <c r="WNZ52" s="6"/>
      <c r="WOA52" s="6"/>
      <c r="WOB52" s="6"/>
      <c r="WOC52" s="6"/>
      <c r="WOD52" s="6"/>
      <c r="WOE52" s="6"/>
      <c r="WOF52" s="6"/>
      <c r="WOG52" s="6"/>
      <c r="WOH52" s="6"/>
      <c r="WOI52" s="6"/>
      <c r="WOJ52" s="6"/>
      <c r="WOK52" s="6"/>
      <c r="WOL52" s="6"/>
      <c r="WOM52" s="6"/>
      <c r="WON52" s="6"/>
      <c r="WOO52" s="6"/>
      <c r="WOP52" s="6"/>
      <c r="WOQ52" s="6"/>
      <c r="WOR52" s="6"/>
      <c r="WOS52" s="6"/>
      <c r="WOT52" s="6"/>
      <c r="WOU52" s="6"/>
      <c r="WOV52" s="6"/>
      <c r="WOW52" s="6"/>
      <c r="WOX52" s="6"/>
      <c r="WOY52" s="6"/>
      <c r="WOZ52" s="6"/>
      <c r="WPA52" s="6"/>
      <c r="WPB52" s="6"/>
      <c r="WPC52" s="6"/>
      <c r="WPD52" s="6"/>
      <c r="WPE52" s="6"/>
      <c r="WPF52" s="6"/>
      <c r="WPG52" s="6"/>
      <c r="WPH52" s="6"/>
      <c r="WPI52" s="6"/>
      <c r="WPJ52" s="6"/>
      <c r="WPK52" s="6"/>
      <c r="WPL52" s="6"/>
      <c r="WPM52" s="6"/>
      <c r="WPN52" s="6"/>
      <c r="WPO52" s="6"/>
      <c r="WPP52" s="6"/>
      <c r="WPQ52" s="6"/>
      <c r="WPR52" s="6"/>
      <c r="WPS52" s="6"/>
      <c r="WPT52" s="6"/>
      <c r="WPU52" s="6"/>
      <c r="WPV52" s="6"/>
      <c r="WPW52" s="6"/>
      <c r="WPX52" s="6"/>
      <c r="WPY52" s="6"/>
      <c r="WPZ52" s="6"/>
      <c r="WQA52" s="6"/>
      <c r="WQB52" s="6"/>
      <c r="WQC52" s="6"/>
      <c r="WQD52" s="6"/>
      <c r="WQE52" s="6"/>
      <c r="WQF52" s="6"/>
      <c r="WQG52" s="6"/>
      <c r="WQH52" s="6"/>
      <c r="WQI52" s="6"/>
      <c r="WQJ52" s="6"/>
      <c r="WQK52" s="6"/>
      <c r="WQL52" s="6"/>
      <c r="WQM52" s="6"/>
      <c r="WQN52" s="6"/>
      <c r="WQO52" s="6"/>
      <c r="WQP52" s="6"/>
      <c r="WQQ52" s="6"/>
      <c r="WQR52" s="6"/>
      <c r="WQS52" s="6"/>
      <c r="WQT52" s="6"/>
      <c r="WQU52" s="6"/>
      <c r="WQV52" s="6"/>
      <c r="WQW52" s="6"/>
      <c r="WQX52" s="6"/>
      <c r="WQY52" s="6"/>
      <c r="WQZ52" s="6"/>
      <c r="WRA52" s="6"/>
      <c r="WRB52" s="6"/>
      <c r="WRC52" s="6"/>
      <c r="WRD52" s="6"/>
      <c r="WRE52" s="6"/>
      <c r="WRF52" s="6"/>
      <c r="WRG52" s="6"/>
      <c r="WRH52" s="6"/>
      <c r="WRI52" s="6"/>
      <c r="WRJ52" s="6"/>
      <c r="WRK52" s="6"/>
      <c r="WRL52" s="6"/>
      <c r="WRM52" s="6"/>
      <c r="WRN52" s="6"/>
      <c r="WRO52" s="6"/>
      <c r="WRP52" s="6"/>
      <c r="WRQ52" s="6"/>
      <c r="WRR52" s="6"/>
      <c r="WRS52" s="6"/>
      <c r="WRT52" s="6"/>
      <c r="WRU52" s="6"/>
      <c r="WRV52" s="6"/>
      <c r="WRW52" s="6"/>
      <c r="WRX52" s="6"/>
      <c r="WRY52" s="6"/>
      <c r="WRZ52" s="6"/>
      <c r="WSA52" s="6"/>
      <c r="WSB52" s="6"/>
      <c r="WSC52" s="6"/>
      <c r="WSD52" s="6"/>
      <c r="WSE52" s="6"/>
      <c r="WSF52" s="6"/>
      <c r="WSG52" s="6"/>
      <c r="WSH52" s="6"/>
      <c r="WSI52" s="6"/>
      <c r="WSJ52" s="6"/>
      <c r="WSK52" s="6"/>
      <c r="WSL52" s="6"/>
      <c r="WSM52" s="6"/>
      <c r="WSN52" s="6"/>
      <c r="WSO52" s="6"/>
      <c r="WSP52" s="6"/>
      <c r="WSQ52" s="6"/>
      <c r="WSR52" s="6"/>
      <c r="WSS52" s="6"/>
      <c r="WST52" s="6"/>
      <c r="WSU52" s="6"/>
      <c r="WSV52" s="6"/>
      <c r="WSW52" s="6"/>
      <c r="WSX52" s="6"/>
      <c r="WSY52" s="6"/>
      <c r="WSZ52" s="6"/>
      <c r="WTA52" s="6"/>
      <c r="WTB52" s="6"/>
      <c r="WTC52" s="6"/>
      <c r="WTD52" s="6"/>
      <c r="WTE52" s="6"/>
      <c r="WTF52" s="6"/>
      <c r="WTG52" s="6"/>
      <c r="WTH52" s="6"/>
      <c r="WTI52" s="6"/>
      <c r="WTJ52" s="6"/>
      <c r="WTK52" s="6"/>
      <c r="WTL52" s="6"/>
      <c r="WTM52" s="6"/>
      <c r="WTN52" s="6"/>
      <c r="WTO52" s="6"/>
      <c r="WTP52" s="6"/>
      <c r="WTQ52" s="6"/>
      <c r="WTR52" s="6"/>
      <c r="WTS52" s="6"/>
      <c r="WTT52" s="6"/>
      <c r="WTU52" s="6"/>
      <c r="WTV52" s="6"/>
      <c r="WTW52" s="6"/>
      <c r="WTX52" s="6"/>
      <c r="WTY52" s="6"/>
      <c r="WTZ52" s="6"/>
      <c r="WUA52" s="6"/>
      <c r="WUB52" s="6"/>
      <c r="WUC52" s="6"/>
      <c r="WUD52" s="6"/>
      <c r="WUE52" s="6"/>
      <c r="WUF52" s="6"/>
      <c r="WUG52" s="6"/>
      <c r="WUH52" s="6"/>
      <c r="WUI52" s="6"/>
      <c r="WUJ52" s="6"/>
      <c r="WUK52" s="6"/>
      <c r="WUL52" s="6"/>
      <c r="WUM52" s="6"/>
      <c r="WUN52" s="6"/>
      <c r="WUO52" s="6"/>
      <c r="WUP52" s="6"/>
      <c r="WUQ52" s="6"/>
      <c r="WUR52" s="6"/>
      <c r="WUS52" s="6"/>
      <c r="WUT52" s="6"/>
      <c r="WUU52" s="6"/>
      <c r="WUV52" s="6"/>
      <c r="WUW52" s="6"/>
      <c r="WUX52" s="6"/>
      <c r="WUY52" s="6"/>
      <c r="WUZ52" s="6"/>
      <c r="WVA52" s="6"/>
      <c r="WVB52" s="6"/>
      <c r="WVC52" s="6"/>
      <c r="WVD52" s="6"/>
      <c r="WVE52" s="6"/>
      <c r="WVF52" s="6"/>
      <c r="WVG52" s="6"/>
      <c r="WVH52" s="6"/>
      <c r="WVI52" s="6"/>
      <c r="WVJ52" s="6"/>
      <c r="WVK52" s="6"/>
      <c r="WVL52" s="6"/>
      <c r="WVM52" s="6"/>
      <c r="WVN52" s="6"/>
      <c r="WVO52" s="6"/>
      <c r="WVP52" s="6"/>
      <c r="WVQ52" s="6"/>
      <c r="WVR52" s="6"/>
      <c r="WVS52" s="6"/>
      <c r="WVT52" s="6"/>
      <c r="WVU52" s="6"/>
      <c r="WVV52" s="6"/>
      <c r="WVW52" s="6"/>
      <c r="WVX52" s="6"/>
      <c r="WVY52" s="6"/>
      <c r="WVZ52" s="6"/>
      <c r="WWA52" s="6"/>
      <c r="WWB52" s="6"/>
      <c r="WWC52" s="6"/>
      <c r="WWD52" s="6"/>
      <c r="WWE52" s="6"/>
      <c r="WWF52" s="6"/>
      <c r="WWG52" s="6"/>
      <c r="WWH52" s="6"/>
      <c r="WWI52" s="6"/>
      <c r="WWJ52" s="6"/>
      <c r="WWK52" s="6"/>
      <c r="WWL52" s="6"/>
      <c r="WWM52" s="6"/>
      <c r="WWN52" s="6"/>
      <c r="WWO52" s="6"/>
      <c r="WWP52" s="6"/>
      <c r="WWQ52" s="6"/>
      <c r="WWR52" s="6"/>
      <c r="WWS52" s="6"/>
      <c r="WWT52" s="6"/>
      <c r="WWU52" s="6"/>
      <c r="WWV52" s="6"/>
      <c r="WWW52" s="6"/>
      <c r="WWX52" s="6"/>
      <c r="WWY52" s="6"/>
      <c r="WWZ52" s="6"/>
      <c r="WXA52" s="6"/>
      <c r="WXB52" s="6"/>
      <c r="WXC52" s="6"/>
      <c r="WXD52" s="6"/>
      <c r="WXE52" s="6"/>
      <c r="WXF52" s="6"/>
      <c r="WXG52" s="6"/>
      <c r="WXH52" s="6"/>
      <c r="WXI52" s="6"/>
      <c r="WXJ52" s="6"/>
      <c r="WXK52" s="6"/>
      <c r="WXL52" s="6"/>
      <c r="WXM52" s="6"/>
      <c r="WXN52" s="6"/>
      <c r="WXO52" s="6"/>
      <c r="WXP52" s="6"/>
      <c r="WXQ52" s="6"/>
      <c r="WXR52" s="6"/>
      <c r="WXS52" s="6"/>
      <c r="WXT52" s="6"/>
      <c r="WXU52" s="6"/>
      <c r="WXV52" s="6"/>
      <c r="WXW52" s="6"/>
      <c r="WXX52" s="6"/>
      <c r="WXY52" s="6"/>
      <c r="WXZ52" s="6"/>
      <c r="WYA52" s="6"/>
      <c r="WYB52" s="6"/>
      <c r="WYC52" s="6"/>
      <c r="WYD52" s="6"/>
      <c r="WYE52" s="6"/>
      <c r="WYF52" s="6"/>
      <c r="WYG52" s="6"/>
      <c r="WYH52" s="6"/>
      <c r="WYI52" s="6"/>
      <c r="WYJ52" s="6"/>
      <c r="WYK52" s="6"/>
      <c r="WYL52" s="6"/>
      <c r="WYM52" s="6"/>
      <c r="WYN52" s="6"/>
      <c r="WYO52" s="6"/>
      <c r="WYP52" s="6"/>
      <c r="WYQ52" s="6"/>
      <c r="WYR52" s="6"/>
      <c r="WYS52" s="6"/>
      <c r="WYT52" s="6"/>
      <c r="WYU52" s="6"/>
      <c r="WYV52" s="6"/>
      <c r="WYW52" s="6"/>
      <c r="WYX52" s="6"/>
      <c r="WYY52" s="6"/>
      <c r="WYZ52" s="6"/>
      <c r="WZA52" s="6"/>
      <c r="WZB52" s="6"/>
      <c r="WZC52" s="6"/>
      <c r="WZD52" s="6"/>
      <c r="WZE52" s="6"/>
      <c r="WZF52" s="6"/>
      <c r="WZG52" s="6"/>
      <c r="WZH52" s="6"/>
      <c r="WZI52" s="6"/>
      <c r="WZJ52" s="6"/>
      <c r="WZK52" s="6"/>
      <c r="WZL52" s="6"/>
      <c r="WZM52" s="6"/>
      <c r="WZN52" s="6"/>
      <c r="WZO52" s="6"/>
      <c r="WZP52" s="6"/>
      <c r="WZQ52" s="6"/>
      <c r="WZR52" s="6"/>
      <c r="WZS52" s="6"/>
      <c r="WZT52" s="6"/>
      <c r="WZU52" s="6"/>
      <c r="WZV52" s="6"/>
      <c r="WZW52" s="6"/>
      <c r="WZX52" s="6"/>
      <c r="WZY52" s="6"/>
      <c r="WZZ52" s="6"/>
      <c r="XAA52" s="6"/>
      <c r="XAB52" s="6"/>
      <c r="XAC52" s="6"/>
      <c r="XAD52" s="6"/>
      <c r="XAE52" s="6"/>
      <c r="XAF52" s="6"/>
      <c r="XAG52" s="6"/>
      <c r="XAH52" s="6"/>
      <c r="XAI52" s="6"/>
      <c r="XAJ52" s="6"/>
      <c r="XAK52" s="6"/>
      <c r="XAL52" s="6"/>
      <c r="XAM52" s="6"/>
      <c r="XAN52" s="6"/>
      <c r="XAO52" s="6"/>
      <c r="XAP52" s="6"/>
      <c r="XAQ52" s="6"/>
      <c r="XAR52" s="6"/>
      <c r="XAS52" s="6"/>
      <c r="XAT52" s="6"/>
      <c r="XAU52" s="6"/>
      <c r="XAV52" s="6"/>
      <c r="XAW52" s="6"/>
      <c r="XAX52" s="6"/>
      <c r="XAY52" s="6"/>
      <c r="XAZ52" s="6"/>
      <c r="XBA52" s="6"/>
      <c r="XBB52" s="6"/>
      <c r="XBC52" s="6"/>
      <c r="XBD52" s="6"/>
      <c r="XBE52" s="6"/>
      <c r="XBF52" s="6"/>
      <c r="XBG52" s="6"/>
      <c r="XBH52" s="6"/>
      <c r="XBI52" s="6"/>
      <c r="XBJ52" s="6"/>
      <c r="XBK52" s="6"/>
      <c r="XBL52" s="6"/>
      <c r="XBM52" s="6"/>
      <c r="XBN52" s="6"/>
      <c r="XBO52" s="6"/>
      <c r="XBP52" s="6"/>
      <c r="XBQ52" s="6"/>
      <c r="XBR52" s="6"/>
      <c r="XBS52" s="6"/>
      <c r="XBT52" s="6"/>
      <c r="XBU52" s="6"/>
      <c r="XBV52" s="6"/>
      <c r="XBW52" s="6"/>
      <c r="XBX52" s="6"/>
      <c r="XBY52" s="6"/>
      <c r="XBZ52" s="6"/>
      <c r="XCA52" s="6"/>
      <c r="XCB52" s="6"/>
      <c r="XCC52" s="6"/>
      <c r="XCD52" s="6"/>
      <c r="XCE52" s="6"/>
      <c r="XCF52" s="6"/>
      <c r="XCG52" s="6"/>
      <c r="XCH52" s="6"/>
      <c r="XCI52" s="6"/>
      <c r="XCJ52" s="6"/>
      <c r="XCK52" s="6"/>
      <c r="XCL52" s="6"/>
      <c r="XCM52" s="6"/>
      <c r="XCN52" s="6"/>
      <c r="XCO52" s="6"/>
      <c r="XCP52" s="6"/>
      <c r="XCQ52" s="6"/>
      <c r="XCR52" s="6"/>
      <c r="XCS52" s="6"/>
      <c r="XCT52" s="6"/>
      <c r="XCU52" s="6"/>
      <c r="XCV52" s="6"/>
      <c r="XCW52" s="6"/>
      <c r="XCX52" s="6"/>
      <c r="XCY52" s="6"/>
      <c r="XCZ52" s="6"/>
      <c r="XDA52" s="6"/>
      <c r="XDB52" s="6"/>
      <c r="XDC52" s="6"/>
      <c r="XDD52" s="6"/>
      <c r="XDE52" s="6"/>
      <c r="XDF52" s="6"/>
      <c r="XDG52" s="6"/>
      <c r="XDH52" s="6"/>
      <c r="XDI52" s="6"/>
      <c r="XDJ52" s="6"/>
      <c r="XDK52" s="6"/>
    </row>
    <row r="53" spans="1:16339" ht="30" customHeight="1">
      <c r="C53" s="22" t="s">
        <v>22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 t="str">
        <f>+C53</f>
        <v># The Institute is mainly meant for Women, Boys enrolment pertains to wards of the staff.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 t="str">
        <f t="shared" si="644"/>
        <v># The Institute is mainly meant for Women, Boys enrolment pertains to wards of the staff.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 t="str">
        <f t="shared" si="645"/>
        <v># The Institute is mainly meant for Women, Boys enrolment pertains to wards of the staff.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 t="str">
        <f t="shared" si="646"/>
        <v># The Institute is mainly meant for Women, Boys enrolment pertains to wards of the staff.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 t="str">
        <f t="shared" si="647"/>
        <v># The Institute is mainly meant for Women, Boys enrolment pertains to wards of the staff.</v>
      </c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 t="str">
        <f t="shared" si="648"/>
        <v># The Institute is mainly meant for Women, Boys enrolment pertains to wards of the staff.</v>
      </c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 t="str">
        <f t="shared" si="649"/>
        <v># The Institute is mainly meant for Women, Boys enrolment pertains to wards of the staff.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 t="s">
        <v>22</v>
      </c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 t="str">
        <f t="shared" si="650"/>
        <v># The Institute is mainly meant for Women, Boys enrolment pertains to wards of the staff.</v>
      </c>
      <c r="EI53" s="22"/>
      <c r="EJ53" s="22"/>
      <c r="EK53" s="22"/>
      <c r="EL53" s="22"/>
      <c r="EM53" s="22"/>
      <c r="EN53" s="22"/>
      <c r="EO53" s="22"/>
      <c r="EP53" s="22"/>
      <c r="EQ53" s="22" t="str">
        <f t="shared" si="651"/>
        <v># The Institute is mainly meant for Women, Boys enrolment pertains to wards of the staff.</v>
      </c>
      <c r="ER53" s="22"/>
      <c r="ES53" s="22"/>
      <c r="ET53" s="22"/>
      <c r="EU53" s="22"/>
      <c r="EV53" s="22"/>
      <c r="EW53" s="22"/>
      <c r="EX53" s="22"/>
      <c r="EY53" s="22"/>
      <c r="EZ53" s="22" t="str">
        <f t="shared" si="652"/>
        <v># The Institute is mainly meant for Women, Boys enrolment pertains to wards of the staff.</v>
      </c>
      <c r="FA53" s="22"/>
      <c r="FB53" s="22"/>
      <c r="FC53" s="22"/>
      <c r="FD53" s="22"/>
      <c r="FE53" s="22"/>
      <c r="FF53" s="22"/>
      <c r="FG53" s="22"/>
      <c r="FH53" s="22"/>
    </row>
    <row r="54" spans="1:16339" ht="30" customHeight="1">
      <c r="C54" s="22" t="s">
        <v>23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 t="str">
        <f>+C54</f>
        <v>Black cell indicates that either system does not exist or information is not available.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 t="str">
        <f t="shared" si="644"/>
        <v>Black cell indicates that either system does not exist or information is not available.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40"/>
      <c r="AU54" s="22"/>
      <c r="AV54" s="22" t="str">
        <f t="shared" si="645"/>
        <v>Black cell indicates that either system does not exist or information is not available.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 t="str">
        <f t="shared" si="646"/>
        <v>Black cell indicates that either system does not exist or information is not available.</v>
      </c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 t="str">
        <f t="shared" si="647"/>
        <v>Black cell indicates that either system does not exist or information is not available.</v>
      </c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 t="str">
        <f t="shared" si="648"/>
        <v>Black cell indicates that either system does not exist or information is not available.</v>
      </c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 t="str">
        <f t="shared" si="649"/>
        <v>Black cell indicates that either system does not exist or information is not available.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 t="s">
        <v>23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 t="str">
        <f t="shared" si="650"/>
        <v>Black cell indicates that either system does not exist or information is not available.</v>
      </c>
      <c r="EI54" s="22"/>
      <c r="EJ54" s="22"/>
      <c r="EK54" s="22"/>
      <c r="EL54" s="22"/>
      <c r="EM54" s="22"/>
      <c r="EN54" s="22"/>
      <c r="EO54" s="22"/>
      <c r="EP54" s="22"/>
      <c r="EQ54" s="22" t="str">
        <f t="shared" si="651"/>
        <v>Black cell indicates that either system does not exist or information is not available.</v>
      </c>
      <c r="ER54" s="22"/>
      <c r="ES54" s="22"/>
      <c r="ET54" s="22"/>
      <c r="EU54" s="22"/>
      <c r="EV54" s="22"/>
      <c r="EW54" s="22"/>
      <c r="EX54" s="22"/>
      <c r="EY54" s="22"/>
      <c r="EZ54" s="22" t="str">
        <f t="shared" si="652"/>
        <v>Black cell indicates that either system does not exist or information is not available.</v>
      </c>
      <c r="FA54" s="22"/>
      <c r="FB54" s="22"/>
      <c r="FC54" s="22"/>
      <c r="FD54" s="22"/>
      <c r="FE54" s="22"/>
      <c r="FF54" s="22"/>
      <c r="FG54" s="22"/>
      <c r="FH54" s="22"/>
    </row>
    <row r="55" spans="1:16339" ht="30" customHeight="1">
      <c r="BW55" s="32"/>
      <c r="BX55" s="32"/>
      <c r="BY55" s="32"/>
      <c r="DA55" s="17"/>
      <c r="DB55" s="17"/>
      <c r="DC55" s="17"/>
      <c r="DD55" s="17"/>
      <c r="DE55" s="17"/>
      <c r="DF55" s="17"/>
      <c r="DP55" s="32"/>
      <c r="DQ55" s="32"/>
      <c r="DR55" s="32"/>
    </row>
    <row r="56" spans="1:16339" ht="30" customHeight="1">
      <c r="DA56" s="17"/>
      <c r="DB56" s="17"/>
      <c r="DC56" s="17"/>
      <c r="DD56" s="17"/>
      <c r="DE56" s="17"/>
      <c r="DF56" s="17"/>
      <c r="DP56" s="17"/>
      <c r="DQ56" s="17"/>
      <c r="DR56" s="17"/>
    </row>
    <row r="57" spans="1:16339" ht="30" customHeight="1">
      <c r="AD57" s="32"/>
      <c r="AE57" s="32"/>
      <c r="AF57" s="32"/>
      <c r="BW57" s="32"/>
      <c r="BX57" s="32"/>
      <c r="BY57" s="32"/>
      <c r="CY57" s="126"/>
      <c r="DA57" s="17"/>
      <c r="DB57" s="17"/>
      <c r="DC57" s="17"/>
      <c r="DD57" s="17"/>
      <c r="DE57" s="17"/>
      <c r="DF57" s="17"/>
      <c r="DP57" s="32"/>
      <c r="DQ57" s="32"/>
      <c r="DR57" s="32"/>
    </row>
    <row r="58" spans="1:16339" ht="30" customHeight="1">
      <c r="AD58" s="32"/>
      <c r="AE58" s="32"/>
      <c r="AF58" s="32"/>
      <c r="BH58" s="34"/>
      <c r="BW58" s="32"/>
      <c r="BX58" s="32"/>
      <c r="BY58" s="32"/>
      <c r="DA58" s="32"/>
      <c r="DB58" s="17"/>
      <c r="DC58" s="17"/>
      <c r="DD58" s="17"/>
      <c r="DE58" s="17"/>
      <c r="DF58" s="17"/>
      <c r="DP58" s="32"/>
      <c r="DQ58" s="32"/>
      <c r="DR58" s="32"/>
      <c r="EE58" s="32"/>
      <c r="EF58" s="17"/>
      <c r="EG58" s="17"/>
      <c r="EW58" s="32"/>
      <c r="FF58" s="32"/>
    </row>
    <row r="59" spans="1:16339" ht="30" customHeight="1">
      <c r="DA59" s="17"/>
      <c r="DB59" s="17"/>
      <c r="DC59" s="17"/>
      <c r="DD59" s="17"/>
      <c r="DE59" s="17"/>
      <c r="DF59" s="17"/>
      <c r="DP59" s="17"/>
      <c r="DQ59" s="17"/>
      <c r="DR59" s="17"/>
    </row>
    <row r="60" spans="1:16339" ht="30" customHeight="1">
      <c r="AD60" s="32"/>
      <c r="AE60" s="32"/>
      <c r="AF60" s="32"/>
      <c r="BH60" s="32"/>
      <c r="BI60" s="32"/>
      <c r="BJ60" s="32"/>
      <c r="BW60" s="32"/>
      <c r="BX60" s="32"/>
      <c r="BY60" s="32"/>
      <c r="CL60" s="32"/>
      <c r="CM60" s="32"/>
      <c r="CN60" s="32"/>
      <c r="DA60" s="32"/>
      <c r="DB60" s="32"/>
      <c r="DC60" s="32"/>
      <c r="DD60" s="17"/>
      <c r="DE60" s="17"/>
      <c r="DF60" s="17"/>
      <c r="DP60" s="32"/>
      <c r="DQ60" s="32"/>
      <c r="DR60" s="32"/>
      <c r="EE60" s="32"/>
      <c r="EF60" s="32"/>
      <c r="EG60" s="32"/>
      <c r="EW60" s="32"/>
      <c r="EX60" s="32"/>
      <c r="EY60" s="32"/>
      <c r="FF60" s="32"/>
      <c r="FG60" s="32"/>
      <c r="FH60" s="32"/>
    </row>
    <row r="61" spans="1:16339" ht="30" customHeight="1">
      <c r="R61" s="32"/>
      <c r="S61" s="32"/>
      <c r="T61" s="32"/>
      <c r="AD61" s="33"/>
      <c r="AE61" s="33"/>
      <c r="AF61" s="33"/>
      <c r="BK61" s="32"/>
      <c r="BL61" s="32"/>
      <c r="BM61" s="32"/>
      <c r="BW61" s="32"/>
      <c r="BX61" s="32"/>
      <c r="BY61" s="32"/>
      <c r="DA61" s="17"/>
      <c r="DB61" s="17"/>
      <c r="DC61" s="17"/>
      <c r="DD61" s="32"/>
      <c r="DE61" s="32"/>
      <c r="DF61" s="32"/>
      <c r="DP61" s="32"/>
      <c r="DQ61" s="32"/>
      <c r="DR61" s="32"/>
    </row>
    <row r="62" spans="1:16339" ht="30" customHeight="1">
      <c r="AD62" s="32"/>
      <c r="AE62" s="32"/>
      <c r="AF62" s="32"/>
      <c r="BW62" s="32"/>
      <c r="BX62" s="32"/>
      <c r="BY62" s="32"/>
      <c r="DA62" s="17"/>
      <c r="DB62" s="17"/>
      <c r="DC62" s="17"/>
      <c r="DD62" s="17"/>
      <c r="DE62" s="17"/>
      <c r="DF62" s="17"/>
      <c r="DP62" s="32"/>
      <c r="DQ62" s="32"/>
      <c r="DR62" s="32"/>
      <c r="FG62" s="32"/>
    </row>
    <row r="63" spans="1:16339" ht="30" customHeight="1">
      <c r="A63" s="6"/>
      <c r="DA63" s="17"/>
      <c r="DB63" s="17"/>
      <c r="DC63" s="17"/>
      <c r="DD63" s="17"/>
      <c r="DE63" s="17"/>
      <c r="DF63" s="17"/>
      <c r="DP63" s="17"/>
      <c r="DQ63" s="17"/>
      <c r="DR63" s="17"/>
    </row>
    <row r="64" spans="1:16339" ht="30" customHeight="1">
      <c r="A64" s="6"/>
      <c r="DA64" s="17"/>
      <c r="DB64" s="17"/>
      <c r="DC64" s="17"/>
      <c r="DD64" s="17"/>
      <c r="DE64" s="17"/>
      <c r="DF64" s="17"/>
      <c r="DP64" s="17"/>
      <c r="DQ64" s="17"/>
      <c r="DR64" s="17"/>
    </row>
    <row r="65" spans="1:164" ht="30" customHeight="1">
      <c r="A65" s="6"/>
      <c r="AD65" s="32"/>
      <c r="AE65" s="32"/>
      <c r="AF65" s="32"/>
      <c r="BW65" s="32"/>
      <c r="BX65" s="32"/>
      <c r="BY65" s="32"/>
      <c r="DA65" s="17"/>
      <c r="DB65" s="17"/>
      <c r="DC65" s="17"/>
      <c r="DD65" s="17"/>
      <c r="DE65" s="17"/>
      <c r="DF65" s="17"/>
      <c r="DP65" s="32"/>
      <c r="DQ65" s="32"/>
      <c r="DR65" s="32"/>
    </row>
    <row r="66" spans="1:164" ht="30" customHeight="1">
      <c r="A66" s="6"/>
      <c r="DA66" s="17"/>
      <c r="DB66" s="17"/>
      <c r="DC66" s="17"/>
      <c r="DD66" s="17"/>
      <c r="DE66" s="17"/>
      <c r="DF66" s="17"/>
      <c r="DP66" s="17"/>
      <c r="DQ66" s="17"/>
      <c r="DR66" s="17"/>
    </row>
    <row r="67" spans="1:164" ht="30" customHeight="1">
      <c r="A67" s="6"/>
      <c r="AD67" s="17"/>
      <c r="AE67" s="17"/>
      <c r="AF67" s="17"/>
      <c r="BH67" s="32"/>
      <c r="BI67" s="32"/>
      <c r="BJ67" s="32"/>
      <c r="BW67" s="32"/>
      <c r="BX67" s="32"/>
      <c r="BY67" s="32"/>
      <c r="CL67" s="32"/>
      <c r="CM67" s="32"/>
      <c r="CN67" s="32"/>
      <c r="DA67" s="32"/>
      <c r="DB67" s="32"/>
      <c r="DC67" s="32"/>
      <c r="DD67" s="17"/>
      <c r="DE67" s="17"/>
      <c r="DF67" s="17"/>
      <c r="DP67" s="32"/>
      <c r="DQ67" s="32"/>
      <c r="DR67" s="32"/>
      <c r="EE67" s="32"/>
      <c r="EF67" s="32"/>
      <c r="EG67" s="32"/>
      <c r="EW67" s="32"/>
      <c r="EX67" s="32"/>
      <c r="EY67" s="32"/>
      <c r="FF67" s="32"/>
      <c r="FG67" s="32"/>
      <c r="FH67" s="32"/>
    </row>
    <row r="68" spans="1:164" ht="30" customHeight="1">
      <c r="A68" s="6"/>
      <c r="DA68" s="17"/>
      <c r="DB68" s="17"/>
      <c r="DC68" s="17"/>
      <c r="DD68" s="17"/>
      <c r="DE68" s="17"/>
      <c r="DF68" s="17"/>
      <c r="DP68" s="17"/>
      <c r="DQ68" s="17"/>
      <c r="DR68" s="17"/>
    </row>
    <row r="69" spans="1:164" ht="30" customHeight="1">
      <c r="A69" s="6"/>
      <c r="DA69" s="17"/>
      <c r="DB69" s="17"/>
      <c r="DC69" s="17"/>
      <c r="DD69" s="17"/>
      <c r="DE69" s="17"/>
      <c r="DF69" s="17"/>
      <c r="DP69" s="17"/>
      <c r="DQ69" s="17"/>
      <c r="DR69" s="17"/>
    </row>
    <row r="70" spans="1:164" ht="30" customHeight="1">
      <c r="A70" s="6"/>
      <c r="DA70" s="17"/>
      <c r="DB70" s="17"/>
      <c r="DC70" s="17"/>
      <c r="DD70" s="17"/>
      <c r="DE70" s="17"/>
      <c r="DF70" s="17"/>
      <c r="DP70" s="17"/>
      <c r="DQ70" s="17"/>
      <c r="DR70" s="17"/>
    </row>
    <row r="71" spans="1:164" ht="30" customHeight="1">
      <c r="A71" s="6"/>
      <c r="DA71" s="17"/>
      <c r="DB71" s="17"/>
      <c r="DC71" s="17"/>
      <c r="DD71" s="17"/>
      <c r="DE71" s="17"/>
      <c r="DF71" s="17"/>
      <c r="DP71" s="17"/>
      <c r="DQ71" s="17"/>
      <c r="DR71" s="17"/>
    </row>
    <row r="72" spans="1:164" ht="30" customHeight="1">
      <c r="A72" s="6"/>
      <c r="DA72" s="17"/>
      <c r="DB72" s="17"/>
      <c r="DC72" s="17"/>
      <c r="DD72" s="17"/>
      <c r="DE72" s="17"/>
      <c r="DF72" s="17"/>
      <c r="DP72" s="17"/>
      <c r="DQ72" s="17"/>
      <c r="DR72" s="17"/>
    </row>
    <row r="73" spans="1:164" ht="30" customHeight="1">
      <c r="A73" s="6"/>
      <c r="AD73" s="32"/>
      <c r="AE73" s="32"/>
      <c r="AF73" s="32"/>
      <c r="BW73" s="32"/>
      <c r="BX73" s="32"/>
      <c r="BY73" s="32"/>
      <c r="DA73" s="17"/>
      <c r="DB73" s="17"/>
      <c r="DC73" s="17"/>
      <c r="DD73" s="17"/>
      <c r="DE73" s="17"/>
      <c r="DF73" s="17"/>
      <c r="DP73" s="32"/>
      <c r="DQ73" s="32"/>
      <c r="DR73" s="32"/>
    </row>
    <row r="74" spans="1:164" ht="30" customHeight="1">
      <c r="A74" s="6"/>
      <c r="AD74" s="32"/>
      <c r="AE74" s="32"/>
      <c r="AF74" s="32"/>
      <c r="AS74" s="32"/>
      <c r="AT74" s="32"/>
      <c r="AU74" s="32"/>
      <c r="BH74" s="32"/>
      <c r="BI74" s="32"/>
      <c r="BJ74" s="32"/>
      <c r="BW74" s="32"/>
      <c r="BX74" s="32"/>
      <c r="BY74" s="32"/>
      <c r="CL74" s="32"/>
      <c r="CM74" s="32"/>
      <c r="CN74" s="32"/>
      <c r="DA74" s="32"/>
      <c r="DB74" s="32"/>
      <c r="DC74" s="32"/>
      <c r="DD74" s="17"/>
      <c r="DE74" s="17"/>
      <c r="DF74" s="17"/>
      <c r="DP74" s="32"/>
      <c r="DQ74" s="32"/>
      <c r="DR74" s="32"/>
      <c r="EE74" s="32"/>
      <c r="EF74" s="32"/>
      <c r="EG74" s="32"/>
      <c r="EN74" s="32"/>
      <c r="EO74" s="32"/>
      <c r="EP74" s="32"/>
      <c r="EW74" s="32"/>
      <c r="EX74" s="32"/>
      <c r="EY74" s="32"/>
      <c r="FF74" s="32"/>
      <c r="FG74" s="32"/>
      <c r="FH74" s="32"/>
    </row>
    <row r="75" spans="1:164" ht="30" customHeight="1">
      <c r="A75" s="6"/>
      <c r="DA75" s="17"/>
      <c r="DB75" s="17"/>
      <c r="DC75" s="17"/>
      <c r="DD75" s="17"/>
      <c r="DE75" s="17"/>
      <c r="DF75" s="17"/>
      <c r="DP75" s="17"/>
      <c r="DQ75" s="17"/>
      <c r="DR75" s="17"/>
    </row>
    <row r="76" spans="1:164" ht="30" customHeight="1">
      <c r="A76" s="6"/>
      <c r="DA76" s="17"/>
      <c r="DB76" s="17"/>
      <c r="DC76" s="17"/>
      <c r="DD76" s="17"/>
      <c r="DE76" s="17"/>
      <c r="DF76" s="17"/>
      <c r="DP76" s="17"/>
      <c r="DQ76" s="17"/>
      <c r="DR76" s="17"/>
    </row>
    <row r="77" spans="1:164" ht="30" customHeight="1">
      <c r="A77" s="6"/>
      <c r="DA77" s="17"/>
      <c r="DB77" s="17"/>
      <c r="DC77" s="17"/>
      <c r="DD77" s="17"/>
      <c r="DE77" s="17"/>
      <c r="DF77" s="17"/>
      <c r="DP77" s="17"/>
      <c r="DQ77" s="17"/>
      <c r="DR77" s="17"/>
    </row>
    <row r="78" spans="1:164" ht="30" customHeight="1">
      <c r="A78" s="6"/>
      <c r="AD78" s="32"/>
      <c r="AE78" s="32"/>
      <c r="AF78" s="32"/>
      <c r="BW78" s="32"/>
      <c r="BX78" s="32"/>
      <c r="BY78" s="32"/>
      <c r="DA78" s="17"/>
      <c r="DB78" s="17"/>
      <c r="DC78" s="17"/>
      <c r="DD78" s="17"/>
      <c r="DE78" s="17"/>
      <c r="DF78" s="17"/>
      <c r="DP78" s="32"/>
      <c r="DQ78" s="32"/>
      <c r="DR78" s="32"/>
    </row>
    <row r="79" spans="1:164" ht="30" customHeight="1">
      <c r="A79" s="6"/>
      <c r="DA79" s="17"/>
      <c r="DB79" s="17"/>
      <c r="DC79" s="17"/>
      <c r="DD79" s="17"/>
      <c r="DE79" s="17"/>
      <c r="DF79" s="17"/>
      <c r="DP79" s="17"/>
      <c r="DQ79" s="17"/>
      <c r="DR79" s="17"/>
    </row>
    <row r="80" spans="1:164" ht="30" customHeight="1">
      <c r="A80" s="6"/>
      <c r="DA80" s="17"/>
      <c r="DB80" s="17"/>
      <c r="DC80" s="17"/>
      <c r="DD80" s="17"/>
      <c r="DE80" s="17"/>
      <c r="DF80" s="17"/>
      <c r="DP80" s="17"/>
      <c r="DQ80" s="17"/>
      <c r="DR80" s="17"/>
    </row>
    <row r="81" spans="1:164" ht="30" customHeight="1">
      <c r="A81" s="6"/>
      <c r="BW81" s="32"/>
      <c r="BX81" s="32"/>
      <c r="BY81" s="32"/>
      <c r="DA81" s="17"/>
      <c r="DB81" s="17"/>
      <c r="DC81" s="17"/>
      <c r="DD81" s="17"/>
      <c r="DE81" s="17"/>
      <c r="DF81" s="17"/>
      <c r="DP81" s="17"/>
      <c r="DQ81" s="17"/>
      <c r="DR81" s="17"/>
    </row>
    <row r="82" spans="1:164" ht="30" customHeight="1">
      <c r="A82" s="6"/>
      <c r="DA82" s="17"/>
      <c r="DB82" s="17"/>
      <c r="DC82" s="17"/>
      <c r="DD82" s="17"/>
      <c r="DE82" s="17"/>
      <c r="DF82" s="17"/>
      <c r="DP82" s="17"/>
      <c r="DQ82" s="17"/>
      <c r="DR82" s="17"/>
    </row>
    <row r="83" spans="1:164" ht="30" customHeight="1">
      <c r="A83" s="6"/>
      <c r="AD83" s="32"/>
      <c r="AE83" s="32"/>
      <c r="AF83" s="32"/>
      <c r="BW83" s="32"/>
      <c r="BX83" s="32"/>
      <c r="BY83" s="32"/>
      <c r="DA83" s="17"/>
      <c r="DB83" s="17"/>
      <c r="DC83" s="17"/>
      <c r="DD83" s="17"/>
      <c r="DE83" s="17"/>
      <c r="DF83" s="17"/>
      <c r="DP83" s="32"/>
      <c r="DQ83" s="32"/>
      <c r="DR83" s="32"/>
    </row>
    <row r="84" spans="1:164" ht="30" customHeight="1">
      <c r="A84" s="6"/>
      <c r="AD84" s="32"/>
      <c r="AE84" s="32"/>
      <c r="AF84" s="32"/>
      <c r="BW84" s="32"/>
      <c r="BX84" s="32"/>
      <c r="BY84" s="32"/>
      <c r="DA84" s="17"/>
      <c r="DB84" s="17"/>
      <c r="DC84" s="17"/>
      <c r="DD84" s="17"/>
      <c r="DE84" s="17"/>
      <c r="DF84" s="17"/>
      <c r="DP84" s="32"/>
      <c r="DQ84" s="32"/>
      <c r="DR84" s="32"/>
    </row>
    <row r="85" spans="1:164" ht="30" customHeight="1">
      <c r="A85" s="6"/>
      <c r="DA85" s="17"/>
      <c r="DB85" s="17"/>
      <c r="DC85" s="17"/>
      <c r="DD85" s="17"/>
      <c r="DE85" s="17"/>
      <c r="DF85" s="17"/>
      <c r="DP85" s="17"/>
      <c r="DQ85" s="17"/>
      <c r="DR85" s="17"/>
    </row>
    <row r="86" spans="1:164" ht="30" customHeight="1">
      <c r="A86" s="6"/>
      <c r="DA86" s="17"/>
      <c r="DB86" s="17"/>
      <c r="DC86" s="17"/>
      <c r="DD86" s="17"/>
      <c r="DE86" s="17"/>
      <c r="DF86" s="17"/>
      <c r="DP86" s="17"/>
      <c r="DQ86" s="17"/>
      <c r="DR86" s="17"/>
    </row>
    <row r="87" spans="1:164" ht="30" customHeight="1">
      <c r="A87" s="6"/>
      <c r="DA87" s="17"/>
      <c r="DB87" s="17"/>
      <c r="DC87" s="17"/>
      <c r="DD87" s="17"/>
      <c r="DE87" s="17"/>
      <c r="DF87" s="17"/>
      <c r="DP87" s="17"/>
      <c r="DQ87" s="17"/>
      <c r="DR87" s="17"/>
    </row>
    <row r="88" spans="1:164" ht="30" customHeight="1">
      <c r="A88" s="6"/>
      <c r="AD88" s="32"/>
      <c r="AE88" s="32"/>
      <c r="AF88" s="32"/>
      <c r="BW88" s="32"/>
      <c r="BX88" s="32"/>
      <c r="BY88" s="32"/>
      <c r="DA88" s="17"/>
      <c r="DB88" s="17"/>
      <c r="DC88" s="17"/>
      <c r="DD88" s="17"/>
      <c r="DE88" s="17"/>
      <c r="DF88" s="17"/>
      <c r="DP88" s="32"/>
      <c r="DQ88" s="32"/>
      <c r="DR88" s="32"/>
    </row>
    <row r="89" spans="1:164" ht="30" customHeight="1">
      <c r="A89" s="6"/>
      <c r="DA89" s="17"/>
      <c r="DB89" s="17"/>
      <c r="DC89" s="17"/>
      <c r="DD89" s="17"/>
      <c r="DE89" s="17"/>
      <c r="DF89" s="17"/>
      <c r="DP89" s="17"/>
      <c r="DQ89" s="17"/>
      <c r="DR89" s="17"/>
    </row>
    <row r="90" spans="1:164" ht="30" customHeight="1">
      <c r="A90" s="6"/>
      <c r="DA90" s="17"/>
      <c r="DB90" s="17"/>
      <c r="DC90" s="17"/>
      <c r="DD90" s="17"/>
      <c r="DE90" s="17"/>
      <c r="DF90" s="17"/>
      <c r="DP90" s="17"/>
      <c r="DQ90" s="17"/>
      <c r="DR90" s="17"/>
    </row>
    <row r="91" spans="1:164" ht="30" customHeight="1">
      <c r="A91" s="6"/>
      <c r="DA91" s="17"/>
      <c r="DB91" s="17"/>
      <c r="DC91" s="17"/>
      <c r="DD91" s="17"/>
      <c r="DE91" s="17"/>
      <c r="DF91" s="17"/>
      <c r="DP91" s="32"/>
      <c r="DQ91" s="32"/>
      <c r="DR91" s="32"/>
      <c r="EF91" s="32"/>
      <c r="FG91" s="32"/>
    </row>
    <row r="92" spans="1:164" ht="30" customHeight="1">
      <c r="A92" s="6"/>
      <c r="AD92" s="32"/>
      <c r="AE92" s="32"/>
      <c r="AF92" s="32"/>
      <c r="BH92" s="32"/>
      <c r="BI92" s="32"/>
      <c r="BJ92" s="32"/>
      <c r="BW92" s="32"/>
      <c r="BX92" s="32"/>
      <c r="BY92" s="32"/>
      <c r="CL92" s="32"/>
      <c r="CM92" s="32"/>
      <c r="CN92" s="32"/>
      <c r="DA92" s="32"/>
      <c r="DB92" s="32"/>
      <c r="DC92" s="32"/>
      <c r="DD92" s="17"/>
      <c r="DE92" s="17"/>
      <c r="DF92" s="17"/>
      <c r="DP92" s="32"/>
      <c r="DQ92" s="32"/>
      <c r="DR92" s="32"/>
      <c r="EE92" s="32"/>
      <c r="EF92" s="32"/>
      <c r="EG92" s="32"/>
      <c r="EW92" s="32"/>
      <c r="EX92" s="32"/>
      <c r="EY92" s="32"/>
      <c r="FF92" s="32"/>
      <c r="FG92" s="32"/>
      <c r="FH92" s="32"/>
    </row>
    <row r="93" spans="1:164" ht="30" customHeight="1">
      <c r="A93" s="6"/>
      <c r="DA93" s="17"/>
      <c r="DB93" s="17"/>
      <c r="DC93" s="17"/>
      <c r="DD93" s="17"/>
      <c r="DE93" s="17"/>
      <c r="DF93" s="17"/>
      <c r="DP93" s="17"/>
      <c r="DQ93" s="17"/>
      <c r="DR93" s="17"/>
    </row>
    <row r="94" spans="1:164" ht="30" customHeight="1">
      <c r="A94" s="6"/>
      <c r="DA94" s="17"/>
      <c r="DB94" s="17"/>
      <c r="DC94" s="17"/>
      <c r="DD94" s="17"/>
      <c r="DE94" s="17"/>
      <c r="DF94" s="17"/>
      <c r="DP94" s="32"/>
      <c r="DQ94" s="32"/>
      <c r="DR94" s="32"/>
    </row>
  </sheetData>
  <protectedRanges>
    <protectedRange sqref="C13:D13" name="Range1_1_3"/>
    <protectedRange sqref="C15:D15" name="Range1_1_2_1"/>
  </protectedRanges>
  <mergeCells count="131">
    <mergeCell ref="EZ1:FH1"/>
    <mergeCell ref="EQ1:EY1"/>
    <mergeCell ref="EH1:EP1"/>
    <mergeCell ref="R11:AF11"/>
    <mergeCell ref="AG11:AU11"/>
    <mergeCell ref="AV11:BJ11"/>
    <mergeCell ref="EH11:EP11"/>
    <mergeCell ref="EQ11:EY11"/>
    <mergeCell ref="EZ11:FH11"/>
    <mergeCell ref="DD1:DR1"/>
    <mergeCell ref="DS1:EG1"/>
    <mergeCell ref="BZ1:CN1"/>
    <mergeCell ref="CO1:DC1"/>
    <mergeCell ref="EQ2:EY2"/>
    <mergeCell ref="EZ2:FH2"/>
    <mergeCell ref="DD2:DR2"/>
    <mergeCell ref="DS2:EG2"/>
    <mergeCell ref="EH2:EP2"/>
    <mergeCell ref="DP3:DR5"/>
    <mergeCell ref="DS3:ED3"/>
    <mergeCell ref="DS4:DU5"/>
    <mergeCell ref="DV4:ED4"/>
    <mergeCell ref="DV5:DX5"/>
    <mergeCell ref="DY5:EA5"/>
    <mergeCell ref="L5:N5"/>
    <mergeCell ref="C2:Q2"/>
    <mergeCell ref="R2:AF2"/>
    <mergeCell ref="AG2:AU2"/>
    <mergeCell ref="AV2:BJ2"/>
    <mergeCell ref="BK2:BY2"/>
    <mergeCell ref="R1:AF1"/>
    <mergeCell ref="AG1:AU1"/>
    <mergeCell ref="AV1:BJ1"/>
    <mergeCell ref="BK1:BY1"/>
    <mergeCell ref="C1:Q1"/>
    <mergeCell ref="U5:W5"/>
    <mergeCell ref="AY5:BA5"/>
    <mergeCell ref="BB5:BD5"/>
    <mergeCell ref="BE5:BG5"/>
    <mergeCell ref="BN5:BP5"/>
    <mergeCell ref="BQ5:BS5"/>
    <mergeCell ref="AV4:AX5"/>
    <mergeCell ref="AY4:BG4"/>
    <mergeCell ref="BK4:BM5"/>
    <mergeCell ref="BN4:BV4"/>
    <mergeCell ref="A3:A6"/>
    <mergeCell ref="B3:B6"/>
    <mergeCell ref="C3:N3"/>
    <mergeCell ref="O3:Q5"/>
    <mergeCell ref="R3:AC3"/>
    <mergeCell ref="AD3:AF5"/>
    <mergeCell ref="AG3:AR3"/>
    <mergeCell ref="BZ2:CN2"/>
    <mergeCell ref="CO2:DC2"/>
    <mergeCell ref="C4:E5"/>
    <mergeCell ref="F4:N4"/>
    <mergeCell ref="R4:T5"/>
    <mergeCell ref="U4:AC4"/>
    <mergeCell ref="AG4:AI5"/>
    <mergeCell ref="AJ4:AR4"/>
    <mergeCell ref="AS3:AU5"/>
    <mergeCell ref="AV3:BG3"/>
    <mergeCell ref="BH3:BJ5"/>
    <mergeCell ref="BK3:BV3"/>
    <mergeCell ref="BW3:BY5"/>
    <mergeCell ref="CC4:CK4"/>
    <mergeCell ref="F5:H5"/>
    <mergeCell ref="I5:K5"/>
    <mergeCell ref="CO4:CQ5"/>
    <mergeCell ref="CR4:CZ4"/>
    <mergeCell ref="DD4:DF5"/>
    <mergeCell ref="DG4:DO4"/>
    <mergeCell ref="CX5:CZ5"/>
    <mergeCell ref="BZ3:CK3"/>
    <mergeCell ref="X5:Z5"/>
    <mergeCell ref="AA5:AC5"/>
    <mergeCell ref="AJ5:AL5"/>
    <mergeCell ref="AM5:AO5"/>
    <mergeCell ref="BZ4:CB5"/>
    <mergeCell ref="BT5:BV5"/>
    <mergeCell ref="CL3:CN5"/>
    <mergeCell ref="CO3:CZ3"/>
    <mergeCell ref="DG5:DI5"/>
    <mergeCell ref="DJ5:DL5"/>
    <mergeCell ref="DM5:DO5"/>
    <mergeCell ref="CR5:CT5"/>
    <mergeCell ref="CU5:CW5"/>
    <mergeCell ref="CC5:CE5"/>
    <mergeCell ref="CF5:CH5"/>
    <mergeCell ref="CI5:CK5"/>
    <mergeCell ref="DA3:DC5"/>
    <mergeCell ref="DD3:DO3"/>
    <mergeCell ref="AP5:AR5"/>
    <mergeCell ref="EW5:EY5"/>
    <mergeCell ref="FF5:FH5"/>
    <mergeCell ref="FC5:FE5"/>
    <mergeCell ref="EK5:EM5"/>
    <mergeCell ref="EB5:ED5"/>
    <mergeCell ref="EW3:EY4"/>
    <mergeCell ref="EZ3:FB5"/>
    <mergeCell ref="FC3:FE4"/>
    <mergeCell ref="FF3:FH4"/>
    <mergeCell ref="EN3:EP4"/>
    <mergeCell ref="EQ3:ES5"/>
    <mergeCell ref="ET3:EV4"/>
    <mergeCell ref="EN5:EP5"/>
    <mergeCell ref="ET5:EV5"/>
    <mergeCell ref="EE3:EG5"/>
    <mergeCell ref="EH3:EJ5"/>
    <mergeCell ref="EK3:EM4"/>
    <mergeCell ref="A51:B51"/>
    <mergeCell ref="EH8:EP8"/>
    <mergeCell ref="EQ8:EY8"/>
    <mergeCell ref="EZ8:FH8"/>
    <mergeCell ref="BZ8:CN8"/>
    <mergeCell ref="CO8:DC8"/>
    <mergeCell ref="DD8:DR8"/>
    <mergeCell ref="DS8:EG8"/>
    <mergeCell ref="A8:B8"/>
    <mergeCell ref="C8:Q8"/>
    <mergeCell ref="R8:AF8"/>
    <mergeCell ref="AG8:AU8"/>
    <mergeCell ref="AV8:BJ8"/>
    <mergeCell ref="BK8:BY8"/>
    <mergeCell ref="BK11:BY11"/>
    <mergeCell ref="BZ11:CN11"/>
    <mergeCell ref="CO11:DC11"/>
    <mergeCell ref="DD11:DR11"/>
    <mergeCell ref="DS11:EG11"/>
    <mergeCell ref="A11:B11"/>
    <mergeCell ref="C11:Q11"/>
  </mergeCells>
  <pageMargins left="0.47244094488188981" right="0.31496062992125984" top="0.43307086614173229" bottom="0.15748031496062992" header="0.31496062992125984" footer="0.23622047244094491"/>
  <pageSetup paperSize="9" scale="55" firstPageNumber="29" orientation="landscape" useFirstPageNumber="1" r:id="rId1"/>
  <headerFooter>
    <oddFooter>&amp;CXII-2017&amp;R&amp;P</oddFooter>
  </headerFooter>
  <rowBreaks count="1" manualBreakCount="1">
    <brk id="30" max="208" man="1"/>
  </rowBreaks>
  <colBreaks count="11" manualBreakCount="11">
    <brk id="17" max="96" man="1"/>
    <brk id="32" max="96" man="1"/>
    <brk id="47" max="96" man="1"/>
    <brk id="62" max="96" man="1"/>
    <brk id="77" max="96" man="1"/>
    <brk id="92" max="96" man="1"/>
    <brk id="107" max="96" man="1"/>
    <brk id="122" max="96" man="1"/>
    <brk id="137" max="53" man="1"/>
    <brk id="146" max="96" man="1"/>
    <brk id="15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93"/>
  <sheetViews>
    <sheetView view="pageBreakPreview" zoomScale="55" zoomScaleNormal="85" zoomScaleSheetLayoutView="55" workbookViewId="0">
      <pane xSplit="2" ySplit="7" topLeftCell="BL22" activePane="bottomRight" state="frozen"/>
      <selection pane="topRight" activeCell="C1" sqref="C1"/>
      <selection pane="bottomLeft" activeCell="A8" sqref="A8"/>
      <selection pane="bottomRight" activeCell="BU27" sqref="BU27"/>
    </sheetView>
  </sheetViews>
  <sheetFormatPr defaultRowHeight="15"/>
  <cols>
    <col min="2" max="2" width="27.5703125" customWidth="1"/>
    <col min="3" max="16" width="13.5703125" customWidth="1"/>
    <col min="18" max="29" width="16.7109375" customWidth="1"/>
    <col min="30" max="44" width="14.140625" customWidth="1"/>
    <col min="45" max="56" width="16.42578125" customWidth="1"/>
    <col min="57" max="71" width="13" customWidth="1"/>
    <col min="72" max="83" width="16.7109375" customWidth="1"/>
  </cols>
  <sheetData>
    <row r="1" spans="1:83" ht="18">
      <c r="A1" s="6"/>
      <c r="B1" s="7"/>
      <c r="C1" s="8" t="str">
        <f>+Board!C1</f>
        <v>RESULTS OF HIGHER SECONDARY EXAMINATION- 2017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tr">
        <f>C1</f>
        <v>RESULTS OF HIGHER SECONDARY EXAMINATION- 2017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 t="str">
        <f>R1</f>
        <v>RESULTS OF HIGHER SECONDARY EXAMINATION- 2017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 t="str">
        <f>AD1</f>
        <v>RESULTS OF HIGHER SECONDARY EXAMINATION- 2017</v>
      </c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8" t="str">
        <f>AS1</f>
        <v>RESULTS OF HIGHER SECONDARY EXAMINATION- 2017</v>
      </c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 t="str">
        <f>BE1</f>
        <v>RESULTS OF HIGHER SECONDARY EXAMINATION- 2017</v>
      </c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ht="15.75">
      <c r="A2" s="9"/>
      <c r="B2" s="10"/>
      <c r="C2" s="26" t="s">
        <v>99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 t="s">
        <v>100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6" t="s">
        <v>101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 t="s">
        <v>102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6" t="s">
        <v>103</v>
      </c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 t="s">
        <v>104</v>
      </c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</row>
    <row r="3" spans="1:83">
      <c r="A3" s="136" t="s">
        <v>12</v>
      </c>
      <c r="B3" s="144" t="s">
        <v>3</v>
      </c>
      <c r="C3" s="144" t="s">
        <v>25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 t="s">
        <v>6</v>
      </c>
      <c r="S3" s="144"/>
      <c r="T3" s="144"/>
      <c r="U3" s="144" t="s">
        <v>7</v>
      </c>
      <c r="V3" s="144"/>
      <c r="W3" s="144"/>
      <c r="X3" s="144" t="s">
        <v>8</v>
      </c>
      <c r="Y3" s="144"/>
      <c r="Z3" s="144"/>
      <c r="AA3" s="144" t="s">
        <v>9</v>
      </c>
      <c r="AB3" s="144"/>
      <c r="AC3" s="144"/>
      <c r="AD3" s="144" t="s">
        <v>25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 t="s">
        <v>6</v>
      </c>
      <c r="AT3" s="144"/>
      <c r="AU3" s="144"/>
      <c r="AV3" s="144" t="s">
        <v>7</v>
      </c>
      <c r="AW3" s="144"/>
      <c r="AX3" s="144"/>
      <c r="AY3" s="144" t="s">
        <v>8</v>
      </c>
      <c r="AZ3" s="144"/>
      <c r="BA3" s="144"/>
      <c r="BB3" s="144" t="s">
        <v>9</v>
      </c>
      <c r="BC3" s="144"/>
      <c r="BD3" s="144"/>
      <c r="BE3" s="144" t="s">
        <v>25</v>
      </c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 t="s">
        <v>6</v>
      </c>
      <c r="BU3" s="144"/>
      <c r="BV3" s="144"/>
      <c r="BW3" s="144" t="s">
        <v>7</v>
      </c>
      <c r="BX3" s="144"/>
      <c r="BY3" s="144"/>
      <c r="BZ3" s="144" t="s">
        <v>8</v>
      </c>
      <c r="CA3" s="144"/>
      <c r="CB3" s="144"/>
      <c r="CC3" s="144" t="s">
        <v>9</v>
      </c>
      <c r="CD3" s="144"/>
      <c r="CE3" s="144"/>
    </row>
    <row r="4" spans="1:83">
      <c r="A4" s="136"/>
      <c r="B4" s="144"/>
      <c r="C4" s="144" t="s">
        <v>26</v>
      </c>
      <c r="D4" s="144"/>
      <c r="E4" s="144"/>
      <c r="F4" s="144" t="s">
        <v>27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 t="s">
        <v>26</v>
      </c>
      <c r="AE4" s="144"/>
      <c r="AF4" s="144"/>
      <c r="AG4" s="144" t="s">
        <v>27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 t="s">
        <v>26</v>
      </c>
      <c r="BF4" s="144"/>
      <c r="BG4" s="144"/>
      <c r="BH4" s="144" t="s">
        <v>27</v>
      </c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</row>
    <row r="5" spans="1:83">
      <c r="A5" s="136"/>
      <c r="B5" s="144"/>
      <c r="C5" s="144"/>
      <c r="D5" s="144"/>
      <c r="E5" s="144"/>
      <c r="F5" s="144" t="s">
        <v>6</v>
      </c>
      <c r="G5" s="144"/>
      <c r="H5" s="144"/>
      <c r="I5" s="144" t="s">
        <v>7</v>
      </c>
      <c r="J5" s="144"/>
      <c r="K5" s="144"/>
      <c r="L5" s="144" t="s">
        <v>8</v>
      </c>
      <c r="M5" s="144"/>
      <c r="N5" s="144"/>
      <c r="O5" s="144" t="s">
        <v>9</v>
      </c>
      <c r="P5" s="144"/>
      <c r="Q5" s="144"/>
      <c r="R5" s="144" t="s">
        <v>28</v>
      </c>
      <c r="S5" s="144" t="s">
        <v>5</v>
      </c>
      <c r="T5" s="144" t="s">
        <v>0</v>
      </c>
      <c r="U5" s="144" t="s">
        <v>28</v>
      </c>
      <c r="V5" s="144" t="s">
        <v>5</v>
      </c>
      <c r="W5" s="144" t="s">
        <v>0</v>
      </c>
      <c r="X5" s="144" t="s">
        <v>28</v>
      </c>
      <c r="Y5" s="144" t="s">
        <v>5</v>
      </c>
      <c r="Z5" s="144" t="s">
        <v>0</v>
      </c>
      <c r="AA5" s="144" t="s">
        <v>28</v>
      </c>
      <c r="AB5" s="144" t="s">
        <v>5</v>
      </c>
      <c r="AC5" s="144" t="s">
        <v>0</v>
      </c>
      <c r="AD5" s="144"/>
      <c r="AE5" s="144"/>
      <c r="AF5" s="144"/>
      <c r="AG5" s="144" t="s">
        <v>6</v>
      </c>
      <c r="AH5" s="144"/>
      <c r="AI5" s="144"/>
      <c r="AJ5" s="144" t="s">
        <v>7</v>
      </c>
      <c r="AK5" s="144"/>
      <c r="AL5" s="144"/>
      <c r="AM5" s="144" t="s">
        <v>8</v>
      </c>
      <c r="AN5" s="144"/>
      <c r="AO5" s="144"/>
      <c r="AP5" s="144" t="s">
        <v>9</v>
      </c>
      <c r="AQ5" s="144"/>
      <c r="AR5" s="144"/>
      <c r="AS5" s="144" t="s">
        <v>28</v>
      </c>
      <c r="AT5" s="144" t="s">
        <v>5</v>
      </c>
      <c r="AU5" s="144" t="s">
        <v>0</v>
      </c>
      <c r="AV5" s="144" t="s">
        <v>28</v>
      </c>
      <c r="AW5" s="144" t="s">
        <v>5</v>
      </c>
      <c r="AX5" s="144" t="s">
        <v>0</v>
      </c>
      <c r="AY5" s="144" t="s">
        <v>28</v>
      </c>
      <c r="AZ5" s="144" t="s">
        <v>5</v>
      </c>
      <c r="BA5" s="144" t="s">
        <v>0</v>
      </c>
      <c r="BB5" s="144" t="s">
        <v>28</v>
      </c>
      <c r="BC5" s="144" t="s">
        <v>5</v>
      </c>
      <c r="BD5" s="144" t="s">
        <v>0</v>
      </c>
      <c r="BE5" s="144"/>
      <c r="BF5" s="144"/>
      <c r="BG5" s="144"/>
      <c r="BH5" s="144" t="s">
        <v>6</v>
      </c>
      <c r="BI5" s="144"/>
      <c r="BJ5" s="144"/>
      <c r="BK5" s="144" t="s">
        <v>7</v>
      </c>
      <c r="BL5" s="144"/>
      <c r="BM5" s="144"/>
      <c r="BN5" s="144" t="s">
        <v>8</v>
      </c>
      <c r="BO5" s="144"/>
      <c r="BP5" s="144"/>
      <c r="BQ5" s="144" t="s">
        <v>9</v>
      </c>
      <c r="BR5" s="144"/>
      <c r="BS5" s="144"/>
      <c r="BT5" s="144" t="s">
        <v>28</v>
      </c>
      <c r="BU5" s="144" t="s">
        <v>5</v>
      </c>
      <c r="BV5" s="144" t="s">
        <v>0</v>
      </c>
      <c r="BW5" s="144" t="s">
        <v>28</v>
      </c>
      <c r="BX5" s="144" t="s">
        <v>5</v>
      </c>
      <c r="BY5" s="144" t="s">
        <v>0</v>
      </c>
      <c r="BZ5" s="144" t="s">
        <v>28</v>
      </c>
      <c r="CA5" s="144" t="s">
        <v>5</v>
      </c>
      <c r="CB5" s="144" t="s">
        <v>0</v>
      </c>
      <c r="CC5" s="144" t="s">
        <v>28</v>
      </c>
      <c r="CD5" s="144" t="s">
        <v>5</v>
      </c>
      <c r="CE5" s="144" t="s">
        <v>0</v>
      </c>
    </row>
    <row r="6" spans="1:83">
      <c r="A6" s="136"/>
      <c r="B6" s="144"/>
      <c r="C6" s="41" t="s">
        <v>28</v>
      </c>
      <c r="D6" s="41" t="s">
        <v>5</v>
      </c>
      <c r="E6" s="41" t="s">
        <v>0</v>
      </c>
      <c r="F6" s="41" t="s">
        <v>28</v>
      </c>
      <c r="G6" s="41" t="s">
        <v>5</v>
      </c>
      <c r="H6" s="41" t="s">
        <v>0</v>
      </c>
      <c r="I6" s="41" t="s">
        <v>28</v>
      </c>
      <c r="J6" s="41" t="s">
        <v>5</v>
      </c>
      <c r="K6" s="41" t="s">
        <v>0</v>
      </c>
      <c r="L6" s="41" t="s">
        <v>28</v>
      </c>
      <c r="M6" s="41" t="s">
        <v>5</v>
      </c>
      <c r="N6" s="41" t="s">
        <v>0</v>
      </c>
      <c r="O6" s="41" t="s">
        <v>28</v>
      </c>
      <c r="P6" s="41" t="s">
        <v>5</v>
      </c>
      <c r="Q6" s="41" t="s">
        <v>0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41" t="s">
        <v>28</v>
      </c>
      <c r="AE6" s="41" t="s">
        <v>5</v>
      </c>
      <c r="AF6" s="41" t="s">
        <v>0</v>
      </c>
      <c r="AG6" s="41" t="s">
        <v>28</v>
      </c>
      <c r="AH6" s="41" t="s">
        <v>5</v>
      </c>
      <c r="AI6" s="41" t="s">
        <v>0</v>
      </c>
      <c r="AJ6" s="41" t="s">
        <v>28</v>
      </c>
      <c r="AK6" s="41" t="s">
        <v>5</v>
      </c>
      <c r="AL6" s="41" t="s">
        <v>0</v>
      </c>
      <c r="AM6" s="41" t="s">
        <v>28</v>
      </c>
      <c r="AN6" s="41" t="s">
        <v>5</v>
      </c>
      <c r="AO6" s="41" t="s">
        <v>0</v>
      </c>
      <c r="AP6" s="41" t="s">
        <v>28</v>
      </c>
      <c r="AQ6" s="41" t="s">
        <v>5</v>
      </c>
      <c r="AR6" s="41" t="s">
        <v>0</v>
      </c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41" t="s">
        <v>28</v>
      </c>
      <c r="BF6" s="41" t="s">
        <v>5</v>
      </c>
      <c r="BG6" s="41" t="s">
        <v>0</v>
      </c>
      <c r="BH6" s="41" t="s">
        <v>28</v>
      </c>
      <c r="BI6" s="41" t="s">
        <v>5</v>
      </c>
      <c r="BJ6" s="41" t="s">
        <v>0</v>
      </c>
      <c r="BK6" s="41" t="s">
        <v>28</v>
      </c>
      <c r="BL6" s="41" t="s">
        <v>5</v>
      </c>
      <c r="BM6" s="41" t="s">
        <v>0</v>
      </c>
      <c r="BN6" s="41" t="s">
        <v>28</v>
      </c>
      <c r="BO6" s="41" t="s">
        <v>5</v>
      </c>
      <c r="BP6" s="41" t="s">
        <v>0</v>
      </c>
      <c r="BQ6" s="41" t="s">
        <v>28</v>
      </c>
      <c r="BR6" s="41" t="s">
        <v>5</v>
      </c>
      <c r="BS6" s="41" t="s">
        <v>0</v>
      </c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</row>
    <row r="7" spans="1:8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11">
        <v>3</v>
      </c>
      <c r="AE7" s="11">
        <v>4</v>
      </c>
      <c r="AF7" s="11">
        <v>5</v>
      </c>
      <c r="AG7" s="11">
        <v>6</v>
      </c>
      <c r="AH7" s="11">
        <v>7</v>
      </c>
      <c r="AI7" s="11">
        <v>8</v>
      </c>
      <c r="AJ7" s="11">
        <v>9</v>
      </c>
      <c r="AK7" s="11">
        <v>10</v>
      </c>
      <c r="AL7" s="11">
        <v>11</v>
      </c>
      <c r="AM7" s="11">
        <v>12</v>
      </c>
      <c r="AN7" s="11">
        <v>13</v>
      </c>
      <c r="AO7" s="11">
        <v>14</v>
      </c>
      <c r="AP7" s="11">
        <v>15</v>
      </c>
      <c r="AQ7" s="11">
        <v>16</v>
      </c>
      <c r="AR7" s="11">
        <v>17</v>
      </c>
      <c r="AS7" s="11">
        <v>3</v>
      </c>
      <c r="AT7" s="11">
        <v>4</v>
      </c>
      <c r="AU7" s="11">
        <v>5</v>
      </c>
      <c r="AV7" s="11">
        <v>6</v>
      </c>
      <c r="AW7" s="11">
        <v>7</v>
      </c>
      <c r="AX7" s="11">
        <v>8</v>
      </c>
      <c r="AY7" s="11">
        <v>9</v>
      </c>
      <c r="AZ7" s="11">
        <v>10</v>
      </c>
      <c r="BA7" s="11">
        <v>11</v>
      </c>
      <c r="BB7" s="11">
        <v>12</v>
      </c>
      <c r="BC7" s="11">
        <v>13</v>
      </c>
      <c r="BD7" s="11">
        <v>14</v>
      </c>
      <c r="BE7" s="11">
        <v>3</v>
      </c>
      <c r="BF7" s="11">
        <v>4</v>
      </c>
      <c r="BG7" s="11">
        <v>5</v>
      </c>
      <c r="BH7" s="11">
        <v>6</v>
      </c>
      <c r="BI7" s="11">
        <v>7</v>
      </c>
      <c r="BJ7" s="11">
        <v>8</v>
      </c>
      <c r="BK7" s="11">
        <v>9</v>
      </c>
      <c r="BL7" s="11">
        <v>10</v>
      </c>
      <c r="BM7" s="11">
        <v>11</v>
      </c>
      <c r="BN7" s="11">
        <v>12</v>
      </c>
      <c r="BO7" s="11">
        <v>13</v>
      </c>
      <c r="BP7" s="11">
        <v>14</v>
      </c>
      <c r="BQ7" s="11">
        <v>15</v>
      </c>
      <c r="BR7" s="11">
        <v>16</v>
      </c>
      <c r="BS7" s="11">
        <v>17</v>
      </c>
      <c r="BT7" s="11">
        <v>3</v>
      </c>
      <c r="BU7" s="11">
        <v>4</v>
      </c>
      <c r="BV7" s="11">
        <v>5</v>
      </c>
      <c r="BW7" s="11">
        <v>6</v>
      </c>
      <c r="BX7" s="11">
        <v>7</v>
      </c>
      <c r="BY7" s="11">
        <v>8</v>
      </c>
      <c r="BZ7" s="11">
        <v>9</v>
      </c>
      <c r="CA7" s="11">
        <v>10</v>
      </c>
      <c r="CB7" s="11">
        <v>11</v>
      </c>
      <c r="CC7" s="11">
        <v>12</v>
      </c>
      <c r="CD7" s="11">
        <v>13</v>
      </c>
      <c r="CE7" s="11">
        <v>14</v>
      </c>
    </row>
    <row r="8" spans="1:83">
      <c r="A8" s="153" t="s">
        <v>20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5"/>
    </row>
    <row r="9" spans="1:83" ht="28.5">
      <c r="A9" s="14">
        <v>1</v>
      </c>
      <c r="B9" s="122" t="s">
        <v>46</v>
      </c>
      <c r="C9" s="3">
        <f>+Board!AP9</f>
        <v>468422</v>
      </c>
      <c r="D9" s="3">
        <f>+Board!AQ9</f>
        <v>405086</v>
      </c>
      <c r="E9" s="3">
        <f>+Board!AR9</f>
        <v>873508</v>
      </c>
      <c r="F9" s="16"/>
      <c r="G9" s="16"/>
      <c r="H9" s="16"/>
      <c r="I9" s="16"/>
      <c r="J9" s="16"/>
      <c r="K9" s="16"/>
      <c r="L9" s="28"/>
      <c r="M9" s="28"/>
      <c r="N9" s="16"/>
      <c r="O9" s="28"/>
      <c r="P9" s="28"/>
      <c r="Q9" s="16"/>
      <c r="R9" s="44" t="str">
        <f t="shared" ref="R9:T9" si="0">IF(F9=0,"",F9/C9%)</f>
        <v/>
      </c>
      <c r="S9" s="44" t="str">
        <f t="shared" si="0"/>
        <v/>
      </c>
      <c r="T9" s="44" t="str">
        <f t="shared" si="0"/>
        <v/>
      </c>
      <c r="U9" s="44" t="str">
        <f t="shared" ref="U9:W9" si="1">IF(I9=0,"",I9/C9%)</f>
        <v/>
      </c>
      <c r="V9" s="44" t="str">
        <f t="shared" si="1"/>
        <v/>
      </c>
      <c r="W9" s="44" t="str">
        <f t="shared" si="1"/>
        <v/>
      </c>
      <c r="X9" s="44" t="str">
        <f t="shared" ref="X9:Z9" si="2">IF(L9=0,"",L9/C9%)</f>
        <v/>
      </c>
      <c r="Y9" s="44" t="str">
        <f t="shared" si="2"/>
        <v/>
      </c>
      <c r="Z9" s="44" t="str">
        <f t="shared" si="2"/>
        <v/>
      </c>
      <c r="AA9" s="44" t="str">
        <f t="shared" ref="AA9:AC9" si="3">IF(O9=0,"",O9/C9%)</f>
        <v/>
      </c>
      <c r="AB9" s="44" t="str">
        <f t="shared" si="3"/>
        <v/>
      </c>
      <c r="AC9" s="44" t="str">
        <f t="shared" si="3"/>
        <v/>
      </c>
      <c r="AD9" s="3">
        <f>+Board!CI9</f>
        <v>36277</v>
      </c>
      <c r="AE9" s="3">
        <f>+Board!CJ9</f>
        <v>32136</v>
      </c>
      <c r="AF9" s="3">
        <f>+Board!CK9</f>
        <v>68413</v>
      </c>
      <c r="AG9" s="16"/>
      <c r="AH9" s="16"/>
      <c r="AI9" s="16"/>
      <c r="AJ9" s="16"/>
      <c r="AK9" s="16"/>
      <c r="AL9" s="16"/>
      <c r="AM9" s="28"/>
      <c r="AN9" s="28"/>
      <c r="AO9" s="16"/>
      <c r="AP9" s="28"/>
      <c r="AQ9" s="28"/>
      <c r="AR9" s="16"/>
      <c r="AS9" s="44" t="str">
        <f t="shared" ref="AS9:AU9" si="4">IF(AG9=0,"",AG9/AD9%)</f>
        <v/>
      </c>
      <c r="AT9" s="44" t="str">
        <f t="shared" si="4"/>
        <v/>
      </c>
      <c r="AU9" s="44" t="str">
        <f t="shared" si="4"/>
        <v/>
      </c>
      <c r="AV9" s="44" t="str">
        <f t="shared" ref="AV9:AX9" si="5">IF(AJ9=0,"",AJ9/AD9%)</f>
        <v/>
      </c>
      <c r="AW9" s="44" t="str">
        <f t="shared" si="5"/>
        <v/>
      </c>
      <c r="AX9" s="44" t="str">
        <f t="shared" si="5"/>
        <v/>
      </c>
      <c r="AY9" s="44" t="str">
        <f t="shared" ref="AY9:BA9" si="6">IF(AM9=0,"",AM9/AD9%)</f>
        <v/>
      </c>
      <c r="AZ9" s="44" t="str">
        <f t="shared" si="6"/>
        <v/>
      </c>
      <c r="BA9" s="44" t="str">
        <f t="shared" si="6"/>
        <v/>
      </c>
      <c r="BB9" s="44" t="str">
        <f t="shared" ref="BB9:BD9" si="7">IF(AP9=0,"",AP9/AD9%)</f>
        <v/>
      </c>
      <c r="BC9" s="44" t="str">
        <f t="shared" si="7"/>
        <v/>
      </c>
      <c r="BD9" s="44" t="str">
        <f t="shared" si="7"/>
        <v/>
      </c>
      <c r="BE9" s="3">
        <f>+Board!EB9</f>
        <v>15258</v>
      </c>
      <c r="BF9" s="3">
        <f>+Board!EC9</f>
        <v>14531</v>
      </c>
      <c r="BG9" s="3">
        <f>+Board!ED9</f>
        <v>29789</v>
      </c>
      <c r="BH9" s="16"/>
      <c r="BI9" s="16"/>
      <c r="BJ9" s="16"/>
      <c r="BK9" s="16"/>
      <c r="BL9" s="16"/>
      <c r="BM9" s="16"/>
      <c r="BN9" s="28"/>
      <c r="BO9" s="28"/>
      <c r="BP9" s="16"/>
      <c r="BQ9" s="28"/>
      <c r="BR9" s="28"/>
      <c r="BS9" s="16"/>
      <c r="BT9" s="44" t="str">
        <f t="shared" ref="BT9:BV9" si="8">IF(BH9=0,"",BH9/BE9%)</f>
        <v/>
      </c>
      <c r="BU9" s="44" t="str">
        <f t="shared" si="8"/>
        <v/>
      </c>
      <c r="BV9" s="44" t="str">
        <f t="shared" si="8"/>
        <v/>
      </c>
      <c r="BW9" s="44" t="str">
        <f t="shared" ref="BW9:BY9" si="9">IF(BK9=0,"",BK9/BE9%)</f>
        <v/>
      </c>
      <c r="BX9" s="44" t="str">
        <f t="shared" si="9"/>
        <v/>
      </c>
      <c r="BY9" s="44" t="str">
        <f t="shared" si="9"/>
        <v/>
      </c>
      <c r="BZ9" s="44" t="str">
        <f t="shared" ref="BZ9:CB9" si="10">IF(BN9=0,"",BN9/BE9%)</f>
        <v/>
      </c>
      <c r="CA9" s="44" t="str">
        <f t="shared" si="10"/>
        <v/>
      </c>
      <c r="CB9" s="44" t="str">
        <f t="shared" si="10"/>
        <v/>
      </c>
      <c r="CC9" s="44" t="str">
        <f t="shared" ref="CC9:CE9" si="11">IF(BQ9=0,"",BQ9/BE9%)</f>
        <v/>
      </c>
      <c r="CD9" s="44" t="str">
        <f t="shared" si="11"/>
        <v/>
      </c>
      <c r="CE9" s="44" t="str">
        <f t="shared" si="11"/>
        <v/>
      </c>
    </row>
    <row r="10" spans="1:83" ht="42.75">
      <c r="A10" s="14">
        <v>2</v>
      </c>
      <c r="B10" s="122" t="s">
        <v>47</v>
      </c>
      <c r="C10" s="3">
        <f>+Board!AP10</f>
        <v>37874</v>
      </c>
      <c r="D10" s="3">
        <f>+Board!AQ10</f>
        <v>33165</v>
      </c>
      <c r="E10" s="3">
        <f>+Board!AR10</f>
        <v>71039</v>
      </c>
      <c r="F10" s="4">
        <v>1996</v>
      </c>
      <c r="G10" s="4">
        <v>5007</v>
      </c>
      <c r="H10" s="4">
        <f>+F10+G10</f>
        <v>7003</v>
      </c>
      <c r="I10" s="4">
        <v>13786</v>
      </c>
      <c r="J10" s="4">
        <v>13613</v>
      </c>
      <c r="K10" s="4">
        <f>+I10+J10</f>
        <v>27399</v>
      </c>
      <c r="L10" s="3">
        <v>22092</v>
      </c>
      <c r="M10" s="3">
        <v>14545</v>
      </c>
      <c r="N10" s="4">
        <f>+L10+M10</f>
        <v>36637</v>
      </c>
      <c r="O10" s="28"/>
      <c r="P10" s="28"/>
      <c r="Q10" s="16"/>
      <c r="R10" s="45">
        <f>IF(F10=0,"",F10/C10%)</f>
        <v>5.2701061414162753</v>
      </c>
      <c r="S10" s="45">
        <f>IF(G10=0,"",G10/D10%)</f>
        <v>15.097241067390323</v>
      </c>
      <c r="T10" s="45">
        <f>IF(H10=0,"",H10/E10%)</f>
        <v>9.8579653429806164</v>
      </c>
      <c r="U10" s="45">
        <f>IF(I10=0,"",I10/C10%)</f>
        <v>36.399640914611609</v>
      </c>
      <c r="V10" s="45">
        <f>IF(J10=0,"",J10/D10%)</f>
        <v>41.046283732850902</v>
      </c>
      <c r="W10" s="45">
        <f>IF(K10=0,"",K10/E10%)</f>
        <v>38.568955081011836</v>
      </c>
      <c r="X10" s="45">
        <f>IF(L10=0,"",L10/C10%)</f>
        <v>58.33025294397212</v>
      </c>
      <c r="Y10" s="45">
        <f>IF(M10=0,"",M10/D10%)</f>
        <v>43.856475199758783</v>
      </c>
      <c r="Z10" s="45">
        <f>IF(N10=0,"",N10/E10%)</f>
        <v>51.573079576007544</v>
      </c>
      <c r="AA10" s="44" t="str">
        <f>IF(O10=0,"",O10/C10%)</f>
        <v/>
      </c>
      <c r="AB10" s="44" t="str">
        <f>IF(P10=0,"",P10/D10%)</f>
        <v/>
      </c>
      <c r="AC10" s="44" t="str">
        <f>IF(Q10=0,"",Q10/E10%)</f>
        <v/>
      </c>
      <c r="AD10" s="3">
        <f>+Board!CI10</f>
        <v>1409</v>
      </c>
      <c r="AE10" s="3">
        <f>+Board!CJ10</f>
        <v>1111</v>
      </c>
      <c r="AF10" s="3">
        <f>+Board!CK10</f>
        <v>2520</v>
      </c>
      <c r="AG10" s="4">
        <v>80</v>
      </c>
      <c r="AH10" s="4">
        <v>162</v>
      </c>
      <c r="AI10" s="4">
        <f>+AG10+AH10</f>
        <v>242</v>
      </c>
      <c r="AJ10" s="4">
        <v>324</v>
      </c>
      <c r="AK10" s="4">
        <v>291</v>
      </c>
      <c r="AL10" s="4">
        <f>+AJ10+AK10</f>
        <v>615</v>
      </c>
      <c r="AM10" s="3">
        <v>1005</v>
      </c>
      <c r="AN10" s="3">
        <v>658</v>
      </c>
      <c r="AO10" s="4">
        <f>+AM10+AN10</f>
        <v>1663</v>
      </c>
      <c r="AP10" s="28"/>
      <c r="AQ10" s="28"/>
      <c r="AR10" s="16"/>
      <c r="AS10" s="45">
        <f>IF(AG10=0,"",AG10/AD10%)</f>
        <v>5.6777856635911998</v>
      </c>
      <c r="AT10" s="45">
        <f>IF(AH10=0,"",AH10/AE10%)</f>
        <v>14.581458145814581</v>
      </c>
      <c r="AU10" s="45">
        <f>IF(AI10=0,"",AI10/AF10%)</f>
        <v>9.6031746031746028</v>
      </c>
      <c r="AV10" s="45">
        <f>IF(AJ10=0,"",AJ10/AD10%)</f>
        <v>22.995031937544358</v>
      </c>
      <c r="AW10" s="45">
        <f>IF(AK10=0,"",AK10/AE10%)</f>
        <v>26.192619261926193</v>
      </c>
      <c r="AX10" s="45">
        <f>IF(AL10=0,"",AL10/AF10%)</f>
        <v>24.404761904761905</v>
      </c>
      <c r="AY10" s="45">
        <f>IF(AM10=0,"",AM10/AD10%)</f>
        <v>71.327182398864437</v>
      </c>
      <c r="AZ10" s="45">
        <f>IF(AN10=0,"",AN10/AE10%)</f>
        <v>59.225922592259231</v>
      </c>
      <c r="BA10" s="45">
        <f>IF(AO10=0,"",AO10/AF10%)</f>
        <v>65.992063492063494</v>
      </c>
      <c r="BB10" s="44" t="str">
        <f>IF(AP10=0,"",AP10/AD10%)</f>
        <v/>
      </c>
      <c r="BC10" s="44" t="str">
        <f>IF(AQ10=0,"",AQ10/AE10%)</f>
        <v/>
      </c>
      <c r="BD10" s="44" t="str">
        <f>IF(AR10=0,"",AR10/AF10%)</f>
        <v/>
      </c>
      <c r="BE10" s="3">
        <f>+Board!EB10</f>
        <v>1219</v>
      </c>
      <c r="BF10" s="3">
        <f>+Board!EC10</f>
        <v>1289</v>
      </c>
      <c r="BG10" s="3">
        <f>+Board!ED10</f>
        <v>2508</v>
      </c>
      <c r="BH10" s="4">
        <v>383</v>
      </c>
      <c r="BI10" s="4">
        <v>530</v>
      </c>
      <c r="BJ10" s="4">
        <f>+BH10+BI10</f>
        <v>913</v>
      </c>
      <c r="BK10" s="4">
        <v>295</v>
      </c>
      <c r="BL10" s="4">
        <v>294</v>
      </c>
      <c r="BM10" s="4">
        <f>+BK10+BL10</f>
        <v>589</v>
      </c>
      <c r="BN10" s="4">
        <v>541</v>
      </c>
      <c r="BO10" s="4">
        <v>465</v>
      </c>
      <c r="BP10" s="4">
        <f>+BN10+BO10</f>
        <v>1006</v>
      </c>
      <c r="BQ10" s="28"/>
      <c r="BR10" s="28"/>
      <c r="BS10" s="16"/>
      <c r="BT10" s="45">
        <f>IF(BH10=0,"",BH10/BE10%)</f>
        <v>31.419196062346188</v>
      </c>
      <c r="BU10" s="45">
        <f>IF(BI10=0,"",BI10/BF10%)</f>
        <v>41.117145073700542</v>
      </c>
      <c r="BV10" s="45">
        <f>IF(BJ10=0,"",BJ10/BG10%)</f>
        <v>36.403508771929829</v>
      </c>
      <c r="BW10" s="45">
        <f>IF(BK10=0,"",BK10/BE10%)</f>
        <v>24.200164068908943</v>
      </c>
      <c r="BX10" s="45">
        <f>IF(BL10=0,"",BL10/BF10%)</f>
        <v>22.808378588052754</v>
      </c>
      <c r="BY10" s="45">
        <f>IF(BM10=0,"",BM10/BG10%)</f>
        <v>23.484848484848488</v>
      </c>
      <c r="BZ10" s="45">
        <f>IF(BN10=0,"",BN10/BE10%)</f>
        <v>44.380639868744872</v>
      </c>
      <c r="CA10" s="45">
        <f>IF(BO10=0,"",BO10/BF10%)</f>
        <v>36.074476338246704</v>
      </c>
      <c r="CB10" s="45">
        <f>IF(BP10=0,"",BP10/BG10%)</f>
        <v>40.111642743221694</v>
      </c>
      <c r="CC10" s="44" t="str">
        <f>IF(BQ10=0,"",BQ10/BE10%)</f>
        <v/>
      </c>
      <c r="CD10" s="44" t="str">
        <f>IF(BR10=0,"",BR10/BF10%)</f>
        <v/>
      </c>
      <c r="CE10" s="44" t="str">
        <f>IF(BS10=0,"",BS10/BG10%)</f>
        <v/>
      </c>
    </row>
    <row r="11" spans="1:83">
      <c r="A11" s="153" t="s">
        <v>30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5"/>
    </row>
    <row r="12" spans="1:83" ht="28.5">
      <c r="A12" s="14">
        <v>3</v>
      </c>
      <c r="B12" s="122" t="s">
        <v>48</v>
      </c>
      <c r="C12" s="3">
        <f>+Board!AP12</f>
        <v>207252</v>
      </c>
      <c r="D12" s="3">
        <f>+Board!AQ12</f>
        <v>212989</v>
      </c>
      <c r="E12" s="3">
        <f>+Board!AR12</f>
        <v>420241</v>
      </c>
      <c r="F12" s="4">
        <v>7025</v>
      </c>
      <c r="G12" s="4">
        <v>8086</v>
      </c>
      <c r="H12" s="4">
        <f>+F12+G12</f>
        <v>15111</v>
      </c>
      <c r="I12" s="4">
        <v>37622</v>
      </c>
      <c r="J12" s="4">
        <v>37516</v>
      </c>
      <c r="K12" s="4">
        <f>+I12+J12</f>
        <v>75138</v>
      </c>
      <c r="L12" s="3">
        <v>150834</v>
      </c>
      <c r="M12" s="3">
        <v>156002</v>
      </c>
      <c r="N12" s="4">
        <f>+L12+M12</f>
        <v>306836</v>
      </c>
      <c r="O12" s="3">
        <v>11771</v>
      </c>
      <c r="P12" s="3">
        <v>11385</v>
      </c>
      <c r="Q12" s="4">
        <f>+O12+P12</f>
        <v>23156</v>
      </c>
      <c r="R12" s="45">
        <f>IF(F12=0,"",F12/C12%)</f>
        <v>3.3895933452994425</v>
      </c>
      <c r="S12" s="45">
        <f>IF(G12=0,"",G12/D12%)</f>
        <v>3.7964401917469917</v>
      </c>
      <c r="T12" s="45">
        <f>IF(H12=0,"",H12/E12%)</f>
        <v>3.5957938421048876</v>
      </c>
      <c r="U12" s="45">
        <f>IF(I12=0,"",I12/C12%)</f>
        <v>18.152780190299733</v>
      </c>
      <c r="V12" s="45">
        <f>IF(J12=0,"",J12/D12%)</f>
        <v>17.614055185948573</v>
      </c>
      <c r="W12" s="45">
        <f>IF(K12=0,"",K12/E12%)</f>
        <v>17.879740434655353</v>
      </c>
      <c r="X12" s="45">
        <f>IF(L12=0,"",L12/C12%)</f>
        <v>72.778067280412259</v>
      </c>
      <c r="Y12" s="45">
        <f>IF(M12=0,"",M12/D12%)</f>
        <v>73.244158149012392</v>
      </c>
      <c r="Z12" s="45">
        <f>IF(N12=0,"",N12/E12%)</f>
        <v>73.014294178816442</v>
      </c>
      <c r="AA12" s="45">
        <f>IF(O12=0,"",O12/C12%)</f>
        <v>5.679559183988574</v>
      </c>
      <c r="AB12" s="45">
        <f>IF(P12=0,"",P12/D12%)</f>
        <v>5.3453464732920484</v>
      </c>
      <c r="AC12" s="45">
        <f>IF(Q12=0,"",Q12/E12%)</f>
        <v>5.5101715444233195</v>
      </c>
      <c r="AD12" s="3">
        <f>+Board!CI12</f>
        <v>32865</v>
      </c>
      <c r="AE12" s="3">
        <f>+Board!CJ12</f>
        <v>38987</v>
      </c>
      <c r="AF12" s="3">
        <f>+Board!CK12</f>
        <v>71852</v>
      </c>
      <c r="AG12" s="4">
        <v>1975</v>
      </c>
      <c r="AH12" s="4">
        <v>2285</v>
      </c>
      <c r="AI12" s="4">
        <f>+AG12+AH12</f>
        <v>4260</v>
      </c>
      <c r="AJ12" s="4">
        <v>7975</v>
      </c>
      <c r="AK12" s="4">
        <v>8273</v>
      </c>
      <c r="AL12" s="4">
        <f>+AJ12+AK12</f>
        <v>16248</v>
      </c>
      <c r="AM12" s="3">
        <v>19457</v>
      </c>
      <c r="AN12" s="3">
        <v>24190</v>
      </c>
      <c r="AO12" s="4">
        <f>+AM12+AN12</f>
        <v>43647</v>
      </c>
      <c r="AP12" s="3">
        <v>3458</v>
      </c>
      <c r="AQ12" s="3">
        <v>4239</v>
      </c>
      <c r="AR12" s="4">
        <f>+AP12+AQ12</f>
        <v>7697</v>
      </c>
      <c r="AS12" s="45">
        <f>IF(AG12=0,"",AG12/AD12%)</f>
        <v>6.009432527004412</v>
      </c>
      <c r="AT12" s="45">
        <f>IF(AH12=0,"",AH12/AE12%)</f>
        <v>5.8609280016415726</v>
      </c>
      <c r="AU12" s="45">
        <f>IF(AI12=0,"",AI12/AF12%)</f>
        <v>5.9288537549407119</v>
      </c>
      <c r="AV12" s="45">
        <f>IF(AJ12=0,"",AJ12/AD12%)</f>
        <v>24.265936406511489</v>
      </c>
      <c r="AW12" s="45">
        <f>IF(AK12=0,"",AK12/AE12%)</f>
        <v>21.21989381075743</v>
      </c>
      <c r="AX12" s="45">
        <f>IF(AL12=0,"",AL12/AF12%)</f>
        <v>22.613149251238656</v>
      </c>
      <c r="AY12" s="45">
        <f>IF(AM12=0,"",AM12/AD12%)</f>
        <v>59.202799330594864</v>
      </c>
      <c r="AZ12" s="45">
        <f>IF(AN12=0,"",AN12/AE12%)</f>
        <v>62.046323133352139</v>
      </c>
      <c r="BA12" s="45">
        <f>IF(AO12=0,"",AO12/AF12%)</f>
        <v>60.745699493403109</v>
      </c>
      <c r="BB12" s="45">
        <f>IF(AP12=0,"",AP12/AD12%)</f>
        <v>10.521831735889245</v>
      </c>
      <c r="BC12" s="45">
        <f>IF(AQ12=0,"",AQ12/AE12%)</f>
        <v>10.872855054248852</v>
      </c>
      <c r="BD12" s="45">
        <f>IF(AR12=0,"",AR12/AF12%)</f>
        <v>10.712297500417526</v>
      </c>
      <c r="BE12" s="3">
        <f>+Board!EB12</f>
        <v>9077</v>
      </c>
      <c r="BF12" s="3">
        <f>+Board!EC12</f>
        <v>9582</v>
      </c>
      <c r="BG12" s="3">
        <f>+Board!ED12</f>
        <v>18659</v>
      </c>
      <c r="BH12" s="4">
        <v>1149</v>
      </c>
      <c r="BI12" s="4">
        <v>1146</v>
      </c>
      <c r="BJ12" s="4">
        <f>+BH12+BI12</f>
        <v>2295</v>
      </c>
      <c r="BK12" s="4">
        <v>1863</v>
      </c>
      <c r="BL12" s="4">
        <v>1503</v>
      </c>
      <c r="BM12" s="4">
        <f>+BK12+BL12</f>
        <v>3366</v>
      </c>
      <c r="BN12" s="3">
        <v>4891</v>
      </c>
      <c r="BO12" s="3">
        <v>5354</v>
      </c>
      <c r="BP12" s="4">
        <f>+BN12+BO12</f>
        <v>10245</v>
      </c>
      <c r="BQ12" s="3">
        <v>1174</v>
      </c>
      <c r="BR12" s="3">
        <v>1579</v>
      </c>
      <c r="BS12" s="4">
        <f>+BQ12+BR12</f>
        <v>2753</v>
      </c>
      <c r="BT12" s="45">
        <f>IF(BH12=0,"",BH12/BE12%)</f>
        <v>12.658367301972017</v>
      </c>
      <c r="BU12" s="45">
        <f>IF(BI12=0,"",BI12/BF12%)</f>
        <v>11.959924859110833</v>
      </c>
      <c r="BV12" s="45">
        <f>IF(BJ12=0,"",BJ12/BG12%)</f>
        <v>12.299694517391071</v>
      </c>
      <c r="BW12" s="45">
        <f>IF(BK12=0,"",BK12/BE12%)</f>
        <v>20.524402335573427</v>
      </c>
      <c r="BX12" s="45">
        <f>IF(BL12=0,"",BL12/BF12%)</f>
        <v>15.685660613650596</v>
      </c>
      <c r="BY12" s="45">
        <f>IF(BM12=0,"",BM12/BG12%)</f>
        <v>18.039551958840239</v>
      </c>
      <c r="BZ12" s="45">
        <f>IF(BN12=0,"",BN12/BE12%)</f>
        <v>53.883441665748599</v>
      </c>
      <c r="CA12" s="45">
        <f>IF(BO12=0,"",BO12/BF12%)</f>
        <v>55.875600083489879</v>
      </c>
      <c r="CB12" s="45">
        <f>IF(BP12=0,"",BP12/BG12%)</f>
        <v>54.906479446915696</v>
      </c>
      <c r="CC12" s="45">
        <f>IF(BQ12=0,"",BQ12/BE12%)</f>
        <v>12.93378869670596</v>
      </c>
      <c r="CD12" s="45">
        <f>IF(BR12=0,"",BR12/BF12%)</f>
        <v>16.478814443748696</v>
      </c>
      <c r="CE12" s="45">
        <f>IF(BS12=0,"",BS12/BG12%)</f>
        <v>14.754274076852992</v>
      </c>
    </row>
    <row r="13" spans="1:83" ht="28.5">
      <c r="A13" s="14">
        <v>4</v>
      </c>
      <c r="B13" s="122" t="s">
        <v>49</v>
      </c>
      <c r="C13" s="3">
        <f>+Board!AP13</f>
        <v>94026</v>
      </c>
      <c r="D13" s="3">
        <f>+Board!AQ13</f>
        <v>89991</v>
      </c>
      <c r="E13" s="3">
        <f>+Board!AR13</f>
        <v>184017</v>
      </c>
      <c r="F13" s="25">
        <f>57946+4053</f>
        <v>61999</v>
      </c>
      <c r="G13" s="25">
        <f>71877+4148</f>
        <v>76025</v>
      </c>
      <c r="H13" s="4">
        <f>+F13+G13</f>
        <v>138024</v>
      </c>
      <c r="I13" s="25">
        <f>9929+643</f>
        <v>10572</v>
      </c>
      <c r="J13" s="25">
        <f>3725+163</f>
        <v>3888</v>
      </c>
      <c r="K13" s="4">
        <f>+I13+J13</f>
        <v>14460</v>
      </c>
      <c r="L13" s="2">
        <f>19281+2174</f>
        <v>21455</v>
      </c>
      <c r="M13" s="2">
        <f>9323+755</f>
        <v>10078</v>
      </c>
      <c r="N13" s="4">
        <f>+L13+M13</f>
        <v>31533</v>
      </c>
      <c r="O13" s="28"/>
      <c r="P13" s="28"/>
      <c r="Q13" s="16"/>
      <c r="R13" s="45">
        <f t="shared" ref="R13:R42" si="12">IF(F13=0,"",F13/C13%)</f>
        <v>65.938144768468291</v>
      </c>
      <c r="S13" s="45">
        <f t="shared" ref="S13:S42" si="13">IF(G13=0,"",G13/D13%)</f>
        <v>84.480670289251151</v>
      </c>
      <c r="T13" s="45">
        <f t="shared" ref="T13:T42" si="14">IF(H13=0,"",H13/E13%)</f>
        <v>75.006113565594475</v>
      </c>
      <c r="U13" s="44">
        <f t="shared" ref="U13:U42" si="15">IF(I13=0,"",I13/C13%)</f>
        <v>11.243698551464488</v>
      </c>
      <c r="V13" s="44">
        <f t="shared" ref="V13:V42" si="16">IF(J13=0,"",J13/D13%)</f>
        <v>4.3204320432043204</v>
      </c>
      <c r="W13" s="44">
        <f t="shared" ref="W13:W42" si="17">IF(K13=0,"",K13/E13%)</f>
        <v>7.8579696441089677</v>
      </c>
      <c r="X13" s="44">
        <f t="shared" ref="X13:X42" si="18">IF(L13=0,"",L13/C13%)</f>
        <v>22.818156680067215</v>
      </c>
      <c r="Y13" s="44">
        <f t="shared" ref="Y13:Y42" si="19">IF(M13=0,"",M13/D13%)</f>
        <v>11.198897667544532</v>
      </c>
      <c r="Z13" s="44">
        <f t="shared" ref="Z13:Z42" si="20">IF(N13=0,"",N13/E13%)</f>
        <v>17.135916790296548</v>
      </c>
      <c r="AA13" s="44" t="str">
        <f t="shared" ref="AA13:AA42" si="21">IF(O13=0,"",O13/C13%)</f>
        <v/>
      </c>
      <c r="AB13" s="44" t="str">
        <f t="shared" ref="AB13:AB42" si="22">IF(P13=0,"",P13/D13%)</f>
        <v/>
      </c>
      <c r="AC13" s="44" t="str">
        <f t="shared" ref="AC13:AC42" si="23">IF(Q13=0,"",Q13/E13%)</f>
        <v/>
      </c>
      <c r="AD13" s="3">
        <f>+Board!CI13</f>
        <v>8140</v>
      </c>
      <c r="AE13" s="3">
        <f>+Board!CJ13</f>
        <v>7141</v>
      </c>
      <c r="AF13" s="3">
        <f>+Board!CK13</f>
        <v>15281</v>
      </c>
      <c r="AG13" s="25">
        <f>5356+417</f>
        <v>5773</v>
      </c>
      <c r="AH13" s="25">
        <f>5797+421</f>
        <v>6218</v>
      </c>
      <c r="AI13" s="4">
        <f>+AG13+AH13</f>
        <v>11991</v>
      </c>
      <c r="AJ13" s="25">
        <f>841+71</f>
        <v>912</v>
      </c>
      <c r="AK13" s="25">
        <f>297+16</f>
        <v>313</v>
      </c>
      <c r="AL13" s="4">
        <f>+AJ13+AK13</f>
        <v>1225</v>
      </c>
      <c r="AM13" s="25">
        <f>1289+166</f>
        <v>1455</v>
      </c>
      <c r="AN13" s="25">
        <f>548+62</f>
        <v>610</v>
      </c>
      <c r="AO13" s="4">
        <f>+AM13+AN13</f>
        <v>2065</v>
      </c>
      <c r="AP13" s="16"/>
      <c r="AQ13" s="16"/>
      <c r="AR13" s="16"/>
      <c r="AS13" s="45">
        <f t="shared" ref="AS13:AS42" si="24">IF(AG13=0,"",AG13/AD13%)</f>
        <v>70.921375921375912</v>
      </c>
      <c r="AT13" s="45">
        <f t="shared" ref="AT13:AT42" si="25">IF(AH13=0,"",AH13/AE13%)</f>
        <v>87.074639406245623</v>
      </c>
      <c r="AU13" s="45">
        <f t="shared" ref="AU13:AU42" si="26">IF(AI13=0,"",AI13/AF13%)</f>
        <v>78.469995419147963</v>
      </c>
      <c r="AV13" s="45">
        <f t="shared" ref="AV13:AV42" si="27">IF(AJ13=0,"",AJ13/AD13%)</f>
        <v>11.203931203931203</v>
      </c>
      <c r="AW13" s="45">
        <f t="shared" ref="AW13:AW42" si="28">IF(AK13=0,"",AK13/AE13%)</f>
        <v>4.3831396163002383</v>
      </c>
      <c r="AX13" s="45">
        <f t="shared" ref="AX13:AX42" si="29">IF(AL13=0,"",AL13/AF13%)</f>
        <v>8.0164910673385243</v>
      </c>
      <c r="AY13" s="45">
        <f t="shared" ref="AY13:AY42" si="30">IF(AM13=0,"",AM13/AD13%)</f>
        <v>17.874692874692872</v>
      </c>
      <c r="AZ13" s="45">
        <f t="shared" ref="AZ13:AZ42" si="31">IF(AN13=0,"",AN13/AE13%)</f>
        <v>8.5422209774541393</v>
      </c>
      <c r="BA13" s="45">
        <f t="shared" ref="BA13:BA42" si="32">IF(AO13=0,"",AO13/AF13%)</f>
        <v>13.513513513513514</v>
      </c>
      <c r="BB13" s="44" t="str">
        <f t="shared" ref="BB13:BB42" si="33">IF(AP13=0,"",AP13/AD13%)</f>
        <v/>
      </c>
      <c r="BC13" s="44" t="str">
        <f t="shared" ref="BC13:BC42" si="34">IF(AQ13=0,"",AQ13/AE13%)</f>
        <v/>
      </c>
      <c r="BD13" s="44" t="str">
        <f t="shared" ref="BD13:BD42" si="35">IF(AR13=0,"",AR13/AF13%)</f>
        <v/>
      </c>
      <c r="BE13" s="3">
        <f>+Board!EB13</f>
        <v>16487</v>
      </c>
      <c r="BF13" s="3">
        <f>+Board!EC13</f>
        <v>15656</v>
      </c>
      <c r="BG13" s="3">
        <f>+Board!ED13</f>
        <v>32143</v>
      </c>
      <c r="BH13" s="25">
        <f>10808+1066</f>
        <v>11874</v>
      </c>
      <c r="BI13" s="25">
        <f>12338+1014</f>
        <v>13352</v>
      </c>
      <c r="BJ13" s="4">
        <f>+BH13+BI13</f>
        <v>25226</v>
      </c>
      <c r="BK13" s="25">
        <f>1281+122</f>
        <v>1403</v>
      </c>
      <c r="BL13" s="25">
        <f>470+33</f>
        <v>503</v>
      </c>
      <c r="BM13" s="4">
        <f>+BK13+BL13</f>
        <v>1906</v>
      </c>
      <c r="BN13" s="25">
        <f>2835+375</f>
        <v>3210</v>
      </c>
      <c r="BO13" s="25">
        <f>1596+205</f>
        <v>1801</v>
      </c>
      <c r="BP13" s="4">
        <f>+BN13+BO13</f>
        <v>5011</v>
      </c>
      <c r="BQ13" s="16"/>
      <c r="BR13" s="16"/>
      <c r="BS13" s="16"/>
      <c r="BT13" s="45">
        <f t="shared" ref="BT13:BT42" si="36">IF(BH13=0,"",BH13/BE13%)</f>
        <v>72.020379693091527</v>
      </c>
      <c r="BU13" s="45">
        <f t="shared" ref="BU13:BU42" si="37">IF(BI13=0,"",BI13/BF13%)</f>
        <v>85.283597342871744</v>
      </c>
      <c r="BV13" s="45">
        <f t="shared" ref="BV13:BV42" si="38">IF(BJ13=0,"",BJ13/BG13%)</f>
        <v>78.480540086488503</v>
      </c>
      <c r="BW13" s="45">
        <f t="shared" ref="BW13:BW42" si="39">IF(BK13=0,"",BK13/BE13%)</f>
        <v>8.5097349426821136</v>
      </c>
      <c r="BX13" s="45">
        <f t="shared" ref="BX13:BX42" si="40">IF(BL13=0,"",BL13/BF13%)</f>
        <v>3.2128257537046498</v>
      </c>
      <c r="BY13" s="45">
        <f t="shared" ref="BY13:BY42" si="41">IF(BM13=0,"",BM13/BG13%)</f>
        <v>5.9297514233270077</v>
      </c>
      <c r="BZ13" s="45">
        <f t="shared" ref="BZ13:BZ42" si="42">IF(BN13=0,"",BN13/BE13%)</f>
        <v>19.469885364226361</v>
      </c>
      <c r="CA13" s="45">
        <f t="shared" ref="CA13:CA42" si="43">IF(BO13=0,"",BO13/BF13%)</f>
        <v>11.503576903423607</v>
      </c>
      <c r="CB13" s="45">
        <f t="shared" ref="CB13:CB42" si="44">IF(BP13=0,"",BP13/BG13%)</f>
        <v>15.589708490184488</v>
      </c>
      <c r="CC13" s="44" t="str">
        <f t="shared" ref="CC13:CC42" si="45">IF(BQ13=0,"",BQ13/BE13%)</f>
        <v/>
      </c>
      <c r="CD13" s="44" t="str">
        <f t="shared" ref="CD13:CD42" si="46">IF(BR13=0,"",BR13/BF13%)</f>
        <v/>
      </c>
      <c r="CE13" s="44" t="str">
        <f t="shared" ref="CE13:CE42" si="47">IF(BS13=0,"",BS13/BG13%)</f>
        <v/>
      </c>
    </row>
    <row r="14" spans="1:83" ht="28.5">
      <c r="A14" s="14">
        <v>5</v>
      </c>
      <c r="B14" s="122" t="s">
        <v>52</v>
      </c>
      <c r="C14" s="3">
        <f>+Board!AP14</f>
        <v>17</v>
      </c>
      <c r="D14" s="3">
        <f>+Board!AQ14</f>
        <v>484</v>
      </c>
      <c r="E14" s="3">
        <f>+Board!AR14</f>
        <v>501</v>
      </c>
      <c r="F14" s="4">
        <v>8</v>
      </c>
      <c r="G14" s="4">
        <v>126</v>
      </c>
      <c r="H14" s="4">
        <f>+F14+G14</f>
        <v>134</v>
      </c>
      <c r="I14" s="4">
        <v>0</v>
      </c>
      <c r="J14" s="4">
        <v>149</v>
      </c>
      <c r="K14" s="4">
        <f>+I14+J14</f>
        <v>149</v>
      </c>
      <c r="L14" s="3">
        <v>9</v>
      </c>
      <c r="M14" s="3">
        <v>209</v>
      </c>
      <c r="N14" s="4">
        <f>+L14+M14</f>
        <v>218</v>
      </c>
      <c r="O14" s="28"/>
      <c r="P14" s="28"/>
      <c r="Q14" s="16"/>
      <c r="R14" s="45">
        <f t="shared" si="12"/>
        <v>47.058823529411761</v>
      </c>
      <c r="S14" s="45">
        <f t="shared" si="13"/>
        <v>26.033057851239668</v>
      </c>
      <c r="T14" s="45">
        <f t="shared" si="14"/>
        <v>26.746506986027946</v>
      </c>
      <c r="U14" s="45" t="str">
        <f t="shared" si="15"/>
        <v/>
      </c>
      <c r="V14" s="45">
        <f t="shared" si="16"/>
        <v>30.785123966942148</v>
      </c>
      <c r="W14" s="45">
        <f t="shared" si="17"/>
        <v>29.74051896207585</v>
      </c>
      <c r="X14" s="45">
        <f t="shared" si="18"/>
        <v>52.941176470588232</v>
      </c>
      <c r="Y14" s="45">
        <f t="shared" si="19"/>
        <v>43.18181818181818</v>
      </c>
      <c r="Z14" s="45">
        <f t="shared" si="20"/>
        <v>43.512974051896208</v>
      </c>
      <c r="AA14" s="44" t="str">
        <f t="shared" si="21"/>
        <v/>
      </c>
      <c r="AB14" s="44" t="str">
        <f t="shared" si="22"/>
        <v/>
      </c>
      <c r="AC14" s="44" t="str">
        <f t="shared" si="23"/>
        <v/>
      </c>
      <c r="AD14" s="3">
        <f>+Board!CI14</f>
        <v>0</v>
      </c>
      <c r="AE14" s="3">
        <f>+Board!CJ14</f>
        <v>24</v>
      </c>
      <c r="AF14" s="3">
        <f>+Board!CK14</f>
        <v>24</v>
      </c>
      <c r="AG14" s="4"/>
      <c r="AH14" s="4">
        <v>8</v>
      </c>
      <c r="AI14" s="4">
        <f>+AG14+AH14</f>
        <v>8</v>
      </c>
      <c r="AJ14" s="4"/>
      <c r="AK14" s="4">
        <v>3</v>
      </c>
      <c r="AL14" s="4">
        <f>+AJ14+AK14</f>
        <v>3</v>
      </c>
      <c r="AM14" s="3"/>
      <c r="AN14" s="3">
        <v>13</v>
      </c>
      <c r="AO14" s="4">
        <f>+AM14+AN14</f>
        <v>13</v>
      </c>
      <c r="AP14" s="28"/>
      <c r="AQ14" s="28"/>
      <c r="AR14" s="16"/>
      <c r="AS14" s="45" t="str">
        <f t="shared" ref="AS14:AS15" si="48">IF(AG14=0,"",AG14/AD14%)</f>
        <v/>
      </c>
      <c r="AT14" s="45">
        <f t="shared" ref="AT14:AT15" si="49">IF(AH14=0,"",AH14/AE14%)</f>
        <v>33.333333333333336</v>
      </c>
      <c r="AU14" s="45">
        <f t="shared" ref="AU14:AU15" si="50">IF(AI14=0,"",AI14/AF14%)</f>
        <v>33.333333333333336</v>
      </c>
      <c r="AV14" s="45" t="str">
        <f t="shared" ref="AV14:AV15" si="51">IF(AJ14=0,"",AJ14/AD14%)</f>
        <v/>
      </c>
      <c r="AW14" s="45">
        <f t="shared" ref="AW14:AW15" si="52">IF(AK14=0,"",AK14/AE14%)</f>
        <v>12.5</v>
      </c>
      <c r="AX14" s="45">
        <f t="shared" ref="AX14:AX15" si="53">IF(AL14=0,"",AL14/AF14%)</f>
        <v>12.5</v>
      </c>
      <c r="AY14" s="45" t="str">
        <f t="shared" ref="AY14:AY15" si="54">IF(AM14=0,"",AM14/AD14%)</f>
        <v/>
      </c>
      <c r="AZ14" s="45">
        <f t="shared" ref="AZ14:AZ15" si="55">IF(AN14=0,"",AN14/AE14%)</f>
        <v>54.166666666666671</v>
      </c>
      <c r="BA14" s="45">
        <f t="shared" ref="BA14:BA15" si="56">IF(AO14=0,"",AO14/AF14%)</f>
        <v>54.166666666666671</v>
      </c>
      <c r="BB14" s="44" t="str">
        <f t="shared" ref="BB14:BB15" si="57">IF(AP14=0,"",AP14/AD14%)</f>
        <v/>
      </c>
      <c r="BC14" s="44" t="str">
        <f t="shared" ref="BC14:BC15" si="58">IF(AQ14=0,"",AQ14/AE14%)</f>
        <v/>
      </c>
      <c r="BD14" s="44" t="str">
        <f t="shared" ref="BD14:BD15" si="59">IF(AR14=0,"",AR14/AF14%)</f>
        <v/>
      </c>
      <c r="BE14" s="3">
        <f>+Board!EB14</f>
        <v>0</v>
      </c>
      <c r="BF14" s="3">
        <f>+Board!EC14</f>
        <v>6</v>
      </c>
      <c r="BG14" s="3">
        <f>+Board!ED14</f>
        <v>6</v>
      </c>
      <c r="BH14" s="4"/>
      <c r="BI14" s="4">
        <v>5</v>
      </c>
      <c r="BJ14" s="4">
        <f>+BH14+BI14</f>
        <v>5</v>
      </c>
      <c r="BK14" s="4"/>
      <c r="BL14" s="4">
        <v>1</v>
      </c>
      <c r="BM14" s="4">
        <f>+BK14+BL14</f>
        <v>1</v>
      </c>
      <c r="BN14" s="28"/>
      <c r="BO14" s="28"/>
      <c r="BP14" s="16"/>
      <c r="BQ14" s="28"/>
      <c r="BR14" s="28"/>
      <c r="BS14" s="16"/>
      <c r="BT14" s="45" t="str">
        <f t="shared" ref="BT14:BT15" si="60">IF(BH14=0,"",BH14/BE14%)</f>
        <v/>
      </c>
      <c r="BU14" s="45">
        <f t="shared" ref="BU14:BU15" si="61">IF(BI14=0,"",BI14/BF14%)</f>
        <v>83.333333333333343</v>
      </c>
      <c r="BV14" s="45">
        <f t="shared" ref="BV14:BV15" si="62">IF(BJ14=0,"",BJ14/BG14%)</f>
        <v>83.333333333333343</v>
      </c>
      <c r="BW14" s="45" t="str">
        <f t="shared" ref="BW14:BW15" si="63">IF(BK14=0,"",BK14/BE14%)</f>
        <v/>
      </c>
      <c r="BX14" s="45">
        <f t="shared" ref="BX14:BX15" si="64">IF(BL14=0,"",BL14/BF14%)</f>
        <v>16.666666666666668</v>
      </c>
      <c r="BY14" s="45">
        <f t="shared" ref="BY14:BY15" si="65">IF(BM14=0,"",BM14/BG14%)</f>
        <v>16.666666666666668</v>
      </c>
      <c r="BZ14" s="44" t="str">
        <f t="shared" ref="BZ14:BZ15" si="66">IF(BN14=0,"",BN14/BE14%)</f>
        <v/>
      </c>
      <c r="CA14" s="44" t="str">
        <f t="shared" ref="CA14:CA15" si="67">IF(BO14=0,"",BO14/BF14%)</f>
        <v/>
      </c>
      <c r="CB14" s="44" t="str">
        <f t="shared" ref="CB14:CB15" si="68">IF(BP14=0,"",BP14/BG14%)</f>
        <v/>
      </c>
      <c r="CC14" s="44" t="str">
        <f t="shared" ref="CC14:CC15" si="69">IF(BQ14=0,"",BQ14/BE14%)</f>
        <v/>
      </c>
      <c r="CD14" s="44" t="str">
        <f t="shared" ref="CD14:CD15" si="70">IF(BR14=0,"",BR14/BF14%)</f>
        <v/>
      </c>
      <c r="CE14" s="44" t="str">
        <f t="shared" ref="CE14:CE15" si="71">IF(BS14=0,"",BS14/BG14%)</f>
        <v/>
      </c>
    </row>
    <row r="15" spans="1:83" ht="28.5">
      <c r="A15" s="14">
        <v>6</v>
      </c>
      <c r="B15" s="122" t="s">
        <v>50</v>
      </c>
      <c r="C15" s="3">
        <f>+Board!AP15</f>
        <v>224546</v>
      </c>
      <c r="D15" s="3">
        <f>+Board!AQ15</f>
        <v>177514</v>
      </c>
      <c r="E15" s="3">
        <f>+Board!AR15</f>
        <v>402060</v>
      </c>
      <c r="F15" s="3">
        <v>65058</v>
      </c>
      <c r="G15" s="3">
        <v>113017</v>
      </c>
      <c r="H15" s="4">
        <f>+F15+G15</f>
        <v>178075</v>
      </c>
      <c r="I15" s="3">
        <v>26524</v>
      </c>
      <c r="J15" s="3">
        <v>15478</v>
      </c>
      <c r="K15" s="4">
        <f>+I15+J15</f>
        <v>42002</v>
      </c>
      <c r="L15" s="3">
        <v>132645</v>
      </c>
      <c r="M15" s="3">
        <v>48791</v>
      </c>
      <c r="N15" s="4">
        <f>+L15+M15</f>
        <v>181436</v>
      </c>
      <c r="O15" s="3">
        <v>319</v>
      </c>
      <c r="P15" s="3">
        <v>228</v>
      </c>
      <c r="Q15" s="4">
        <f>+O15+P15</f>
        <v>547</v>
      </c>
      <c r="R15" s="45">
        <f t="shared" ref="R15:R16" si="72">IF(F15=0,"",F15/C15%)</f>
        <v>28.973128000498782</v>
      </c>
      <c r="S15" s="45">
        <f t="shared" ref="S15:S16" si="73">IF(G15=0,"",G15/D15%)</f>
        <v>63.666527710490435</v>
      </c>
      <c r="T15" s="45">
        <f t="shared" ref="T15:T16" si="74">IF(H15=0,"",H15/E15%)</f>
        <v>44.290653136347807</v>
      </c>
      <c r="U15" s="45">
        <f t="shared" ref="U15:U16" si="75">IF(I15=0,"",I15/C15%)</f>
        <v>11.812278998512554</v>
      </c>
      <c r="V15" s="45">
        <f t="shared" ref="V15:V16" si="76">IF(J15=0,"",J15/D15%)</f>
        <v>8.719312279594849</v>
      </c>
      <c r="W15" s="45">
        <f t="shared" ref="W15:W16" si="77">IF(K15=0,"",K15/E15%)</f>
        <v>10.446699497587424</v>
      </c>
      <c r="X15" s="45">
        <f t="shared" ref="X15:X16" si="78">IF(L15=0,"",L15/C15%)</f>
        <v>59.07252856875651</v>
      </c>
      <c r="Y15" s="45">
        <f t="shared" ref="Y15:Y16" si="79">IF(M15=0,"",M15/D15%)</f>
        <v>27.485719436213479</v>
      </c>
      <c r="Z15" s="45">
        <f t="shared" ref="Z15:Z16" si="80">IF(N15=0,"",N15/E15%)</f>
        <v>45.126598020195992</v>
      </c>
      <c r="AA15" s="45">
        <f t="shared" ref="AA15:AA16" si="81">IF(O15=0,"",O15/C15%)</f>
        <v>0.14206443223214843</v>
      </c>
      <c r="AB15" s="45">
        <f t="shared" ref="AB15:AB16" si="82">IF(P15=0,"",P15/D15%)</f>
        <v>0.12844057370122919</v>
      </c>
      <c r="AC15" s="45">
        <f t="shared" ref="AC15:AC16" si="83">IF(Q15=0,"",Q15/E15%)</f>
        <v>0.13604934586877582</v>
      </c>
      <c r="AD15" s="3">
        <f>+Board!CI15</f>
        <v>26146</v>
      </c>
      <c r="AE15" s="3">
        <f>+Board!CJ15</f>
        <v>14805</v>
      </c>
      <c r="AF15" s="3">
        <f>+Board!CK15</f>
        <v>40951</v>
      </c>
      <c r="AG15" s="3">
        <v>11236</v>
      </c>
      <c r="AH15" s="3">
        <v>11075</v>
      </c>
      <c r="AI15" s="4">
        <f>+AG15+AH15</f>
        <v>22311</v>
      </c>
      <c r="AJ15" s="3">
        <v>2451</v>
      </c>
      <c r="AK15" s="3">
        <v>910</v>
      </c>
      <c r="AL15" s="4">
        <f>+AJ15+AK15</f>
        <v>3361</v>
      </c>
      <c r="AM15" s="3">
        <v>13183</v>
      </c>
      <c r="AN15" s="3">
        <v>3207</v>
      </c>
      <c r="AO15" s="4">
        <f>+AM15+AN15</f>
        <v>16390</v>
      </c>
      <c r="AP15" s="3">
        <v>19</v>
      </c>
      <c r="AQ15" s="3">
        <v>18</v>
      </c>
      <c r="AR15" s="4">
        <f>+AP15+AQ15</f>
        <v>37</v>
      </c>
      <c r="AS15" s="45">
        <f t="shared" si="48"/>
        <v>42.974068691195598</v>
      </c>
      <c r="AT15" s="45">
        <f t="shared" si="49"/>
        <v>74.805808848362034</v>
      </c>
      <c r="AU15" s="45">
        <f t="shared" si="50"/>
        <v>54.482186027203241</v>
      </c>
      <c r="AV15" s="45">
        <f t="shared" si="51"/>
        <v>9.3742828730972239</v>
      </c>
      <c r="AW15" s="45">
        <f t="shared" si="52"/>
        <v>6.1465721040189116</v>
      </c>
      <c r="AX15" s="45">
        <f t="shared" si="53"/>
        <v>8.2073697833996722</v>
      </c>
      <c r="AY15" s="45">
        <f t="shared" si="54"/>
        <v>50.42071444962901</v>
      </c>
      <c r="AZ15" s="45">
        <f t="shared" si="55"/>
        <v>21.661600810536978</v>
      </c>
      <c r="BA15" s="45">
        <f t="shared" si="56"/>
        <v>40.023442650973116</v>
      </c>
      <c r="BB15" s="45">
        <f t="shared" si="57"/>
        <v>7.2668859481373832E-2</v>
      </c>
      <c r="BC15" s="45">
        <f t="shared" si="58"/>
        <v>0.121580547112462</v>
      </c>
      <c r="BD15" s="45">
        <f t="shared" si="59"/>
        <v>9.035188395887768E-2</v>
      </c>
      <c r="BE15" s="3">
        <f>+Board!EB15</f>
        <v>3432</v>
      </c>
      <c r="BF15" s="3">
        <f>+Board!EC15</f>
        <v>2951</v>
      </c>
      <c r="BG15" s="3">
        <f>+Board!ED15</f>
        <v>6383</v>
      </c>
      <c r="BH15" s="3">
        <v>1775</v>
      </c>
      <c r="BI15" s="3">
        <v>2367</v>
      </c>
      <c r="BJ15" s="4">
        <f>+BH15+BI15</f>
        <v>4142</v>
      </c>
      <c r="BK15" s="3">
        <v>310</v>
      </c>
      <c r="BL15" s="3">
        <v>181</v>
      </c>
      <c r="BM15" s="4">
        <f>+BK15+BL15</f>
        <v>491</v>
      </c>
      <c r="BN15" s="3">
        <v>1515</v>
      </c>
      <c r="BO15" s="3">
        <v>499</v>
      </c>
      <c r="BP15" s="4">
        <f>+BN15+BO15</f>
        <v>2014</v>
      </c>
      <c r="BQ15" s="3">
        <v>6</v>
      </c>
      <c r="BR15" s="3">
        <v>1</v>
      </c>
      <c r="BS15" s="4">
        <f>+BQ15+BR15</f>
        <v>7</v>
      </c>
      <c r="BT15" s="45">
        <f t="shared" si="60"/>
        <v>51.719114219114218</v>
      </c>
      <c r="BU15" s="45">
        <f t="shared" si="61"/>
        <v>80.210098271772281</v>
      </c>
      <c r="BV15" s="45">
        <f t="shared" si="62"/>
        <v>64.891117029609902</v>
      </c>
      <c r="BW15" s="45">
        <f t="shared" si="63"/>
        <v>9.0326340326340322</v>
      </c>
      <c r="BX15" s="45">
        <f t="shared" si="64"/>
        <v>6.1335140630294811</v>
      </c>
      <c r="BY15" s="45">
        <f t="shared" si="65"/>
        <v>7.6923076923076925</v>
      </c>
      <c r="BZ15" s="45">
        <f t="shared" si="66"/>
        <v>44.14335664335664</v>
      </c>
      <c r="CA15" s="45">
        <f t="shared" si="67"/>
        <v>16.909522195865808</v>
      </c>
      <c r="CB15" s="45">
        <f t="shared" si="68"/>
        <v>31.552561491461695</v>
      </c>
      <c r="CC15" s="45">
        <f t="shared" si="69"/>
        <v>0.17482517482517482</v>
      </c>
      <c r="CD15" s="45">
        <f t="shared" si="70"/>
        <v>3.3886818027787188E-2</v>
      </c>
      <c r="CE15" s="45">
        <f t="shared" si="71"/>
        <v>0.10966630111232963</v>
      </c>
    </row>
    <row r="16" spans="1:83" ht="30">
      <c r="A16" s="14">
        <v>7</v>
      </c>
      <c r="B16" s="124" t="s">
        <v>51</v>
      </c>
      <c r="C16" s="3">
        <f>+Board!AP16</f>
        <v>12916</v>
      </c>
      <c r="D16" s="3">
        <f>+Board!AQ16</f>
        <v>24696</v>
      </c>
      <c r="E16" s="3">
        <f>+Board!AR16</f>
        <v>37612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2"/>
      <c r="Q16" s="16"/>
      <c r="R16" s="44" t="str">
        <f t="shared" si="72"/>
        <v/>
      </c>
      <c r="S16" s="44" t="str">
        <f t="shared" si="73"/>
        <v/>
      </c>
      <c r="T16" s="44" t="str">
        <f t="shared" si="74"/>
        <v/>
      </c>
      <c r="U16" s="44" t="str">
        <f t="shared" si="75"/>
        <v/>
      </c>
      <c r="V16" s="44" t="str">
        <f t="shared" si="76"/>
        <v/>
      </c>
      <c r="W16" s="44" t="str">
        <f t="shared" si="77"/>
        <v/>
      </c>
      <c r="X16" s="44" t="str">
        <f t="shared" si="78"/>
        <v/>
      </c>
      <c r="Y16" s="44" t="str">
        <f t="shared" si="79"/>
        <v/>
      </c>
      <c r="Z16" s="44" t="str">
        <f t="shared" si="80"/>
        <v/>
      </c>
      <c r="AA16" s="44" t="str">
        <f t="shared" si="81"/>
        <v/>
      </c>
      <c r="AB16" s="44" t="str">
        <f t="shared" si="82"/>
        <v/>
      </c>
      <c r="AC16" s="44" t="str">
        <f t="shared" si="83"/>
        <v/>
      </c>
      <c r="AD16" s="28">
        <f>+Board!CI16</f>
        <v>0</v>
      </c>
      <c r="AE16" s="28">
        <f>+Board!CJ16</f>
        <v>0</v>
      </c>
      <c r="AF16" s="28">
        <f>+Board!CK16</f>
        <v>0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43"/>
      <c r="AR16" s="16"/>
      <c r="AS16" s="44" t="str">
        <f t="shared" si="24"/>
        <v/>
      </c>
      <c r="AT16" s="44" t="str">
        <f t="shared" si="25"/>
        <v/>
      </c>
      <c r="AU16" s="44" t="str">
        <f t="shared" si="26"/>
        <v/>
      </c>
      <c r="AV16" s="44" t="str">
        <f t="shared" si="27"/>
        <v/>
      </c>
      <c r="AW16" s="44" t="str">
        <f t="shared" si="28"/>
        <v/>
      </c>
      <c r="AX16" s="44" t="str">
        <f t="shared" si="29"/>
        <v/>
      </c>
      <c r="AY16" s="44" t="str">
        <f t="shared" si="30"/>
        <v/>
      </c>
      <c r="AZ16" s="44" t="str">
        <f t="shared" si="31"/>
        <v/>
      </c>
      <c r="BA16" s="44" t="str">
        <f t="shared" si="32"/>
        <v/>
      </c>
      <c r="BB16" s="44" t="str">
        <f t="shared" si="33"/>
        <v/>
      </c>
      <c r="BC16" s="44" t="str">
        <f t="shared" si="34"/>
        <v/>
      </c>
      <c r="BD16" s="44" t="str">
        <f t="shared" si="35"/>
        <v/>
      </c>
      <c r="BE16" s="3">
        <f>+Board!EB16</f>
        <v>0</v>
      </c>
      <c r="BF16" s="3">
        <f>+Board!EC16</f>
        <v>0</v>
      </c>
      <c r="BG16" s="3">
        <f>+Board!ED16</f>
        <v>0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44" t="str">
        <f t="shared" si="36"/>
        <v/>
      </c>
      <c r="BU16" s="44" t="str">
        <f t="shared" si="37"/>
        <v/>
      </c>
      <c r="BV16" s="44" t="str">
        <f t="shared" si="38"/>
        <v/>
      </c>
      <c r="BW16" s="44" t="str">
        <f t="shared" si="39"/>
        <v/>
      </c>
      <c r="BX16" s="44" t="str">
        <f t="shared" si="40"/>
        <v/>
      </c>
      <c r="BY16" s="44" t="str">
        <f t="shared" si="41"/>
        <v/>
      </c>
      <c r="BZ16" s="44" t="str">
        <f t="shared" si="42"/>
        <v/>
      </c>
      <c r="CA16" s="44" t="str">
        <f t="shared" si="43"/>
        <v/>
      </c>
      <c r="CB16" s="44" t="str">
        <f t="shared" si="44"/>
        <v/>
      </c>
      <c r="CC16" s="44" t="str">
        <f t="shared" si="45"/>
        <v/>
      </c>
      <c r="CD16" s="44" t="str">
        <f t="shared" si="46"/>
        <v/>
      </c>
      <c r="CE16" s="44" t="str">
        <f t="shared" si="47"/>
        <v/>
      </c>
    </row>
    <row r="17" spans="1:83" ht="28.5">
      <c r="A17" s="14">
        <v>8</v>
      </c>
      <c r="B17" s="122" t="s">
        <v>39</v>
      </c>
      <c r="C17" s="3">
        <f>+Board!AP17</f>
        <v>105746</v>
      </c>
      <c r="D17" s="3">
        <f>+Board!AQ17</f>
        <v>112767</v>
      </c>
      <c r="E17" s="3">
        <f>+Board!AR17</f>
        <v>218513</v>
      </c>
      <c r="F17" s="4">
        <f>31347+1</f>
        <v>31348</v>
      </c>
      <c r="G17" s="4">
        <f>43414+543</f>
        <v>43957</v>
      </c>
      <c r="H17" s="4">
        <f t="shared" ref="H17:H18" si="84">+F17+G17</f>
        <v>75305</v>
      </c>
      <c r="I17" s="4">
        <v>16776</v>
      </c>
      <c r="J17" s="4">
        <v>14171</v>
      </c>
      <c r="K17" s="4">
        <f t="shared" ref="K17" si="85">+I17+J17</f>
        <v>30947</v>
      </c>
      <c r="L17" s="3">
        <v>49859</v>
      </c>
      <c r="M17" s="3">
        <v>50880</v>
      </c>
      <c r="N17" s="4">
        <f t="shared" ref="N17" si="86">+L17+M17</f>
        <v>100739</v>
      </c>
      <c r="O17" s="3">
        <f>7745+17</f>
        <v>7762</v>
      </c>
      <c r="P17" s="3">
        <f>3748+11</f>
        <v>3759</v>
      </c>
      <c r="Q17" s="4">
        <f t="shared" ref="Q17" si="87">+O17+P17</f>
        <v>11521</v>
      </c>
      <c r="R17" s="45">
        <f t="shared" ref="R17:T18" si="88">IF(F17=0,"",F17/C17%)</f>
        <v>29.644620127475271</v>
      </c>
      <c r="S17" s="45">
        <f t="shared" si="88"/>
        <v>38.980375464453253</v>
      </c>
      <c r="T17" s="45">
        <f t="shared" si="88"/>
        <v>34.462480493151439</v>
      </c>
      <c r="U17" s="45">
        <f t="shared" ref="U17:W18" si="89">IF(I17=0,"",I17/C17%)</f>
        <v>15.86442986023112</v>
      </c>
      <c r="V17" s="45">
        <f t="shared" si="89"/>
        <v>12.56661966710119</v>
      </c>
      <c r="W17" s="45">
        <f t="shared" si="89"/>
        <v>14.162544104927395</v>
      </c>
      <c r="X17" s="45">
        <f t="shared" ref="X17:Z18" si="90">IF(L17=0,"",L17/C17%)</f>
        <v>47.149773986722899</v>
      </c>
      <c r="Y17" s="45">
        <f t="shared" si="90"/>
        <v>45.11958285668679</v>
      </c>
      <c r="Z17" s="45">
        <f t="shared" si="90"/>
        <v>46.102062577512548</v>
      </c>
      <c r="AA17" s="45">
        <f t="shared" ref="AA17:AC18" si="91">IF(O17=0,"",O17/C17%)</f>
        <v>7.3402303633234354</v>
      </c>
      <c r="AB17" s="45">
        <f t="shared" si="91"/>
        <v>3.333422011758759</v>
      </c>
      <c r="AC17" s="45">
        <f t="shared" si="91"/>
        <v>5.2724551857326567</v>
      </c>
      <c r="AD17" s="3">
        <f>+Board!CI17</f>
        <v>15040</v>
      </c>
      <c r="AE17" s="3">
        <f>+Board!CJ17</f>
        <v>15273</v>
      </c>
      <c r="AF17" s="3">
        <f>+Board!CK17</f>
        <v>30313</v>
      </c>
      <c r="AG17" s="4">
        <v>4731</v>
      </c>
      <c r="AH17" s="4">
        <f>5982+43</f>
        <v>6025</v>
      </c>
      <c r="AI17" s="4">
        <f>+AG17+AH17</f>
        <v>10756</v>
      </c>
      <c r="AJ17" s="4">
        <v>1948</v>
      </c>
      <c r="AK17" s="4">
        <v>1649</v>
      </c>
      <c r="AL17" s="4">
        <f>+AJ17+AK17</f>
        <v>3597</v>
      </c>
      <c r="AM17" s="3">
        <v>7494</v>
      </c>
      <c r="AN17" s="3">
        <v>7248</v>
      </c>
      <c r="AO17" s="4">
        <f>+AM17+AN17</f>
        <v>14742</v>
      </c>
      <c r="AP17" s="3">
        <v>867</v>
      </c>
      <c r="AQ17" s="3">
        <v>351</v>
      </c>
      <c r="AR17" s="4">
        <f t="shared" ref="AR17" si="92">+AP17+AQ17</f>
        <v>1218</v>
      </c>
      <c r="AS17" s="45">
        <f t="shared" ref="AS17:AU18" si="93">IF(AG17=0,"",AG17/AD17%)</f>
        <v>31.456117021276594</v>
      </c>
      <c r="AT17" s="45">
        <f t="shared" si="93"/>
        <v>39.448700320827605</v>
      </c>
      <c r="AU17" s="45">
        <f t="shared" si="93"/>
        <v>35.483126051529048</v>
      </c>
      <c r="AV17" s="45">
        <f t="shared" ref="AV17:AX18" si="94">IF(AJ17=0,"",AJ17/AD17%)</f>
        <v>12.952127659574467</v>
      </c>
      <c r="AW17" s="45">
        <f t="shared" si="94"/>
        <v>10.796831008970079</v>
      </c>
      <c r="AX17" s="45">
        <f t="shared" si="94"/>
        <v>11.866196021508923</v>
      </c>
      <c r="AY17" s="45">
        <f t="shared" ref="AY17:BA18" si="95">IF(AM17=0,"",AM17/AD17%)</f>
        <v>49.827127659574465</v>
      </c>
      <c r="AZ17" s="45">
        <f t="shared" si="95"/>
        <v>47.456295423296012</v>
      </c>
      <c r="BA17" s="45">
        <f t="shared" si="95"/>
        <v>48.632599874641244</v>
      </c>
      <c r="BB17" s="45">
        <f t="shared" ref="BB17:BD18" si="96">IF(AP17=0,"",AP17/AD17%)</f>
        <v>5.7646276595744679</v>
      </c>
      <c r="BC17" s="45">
        <f t="shared" si="96"/>
        <v>2.2981732469063054</v>
      </c>
      <c r="BD17" s="45">
        <f t="shared" si="96"/>
        <v>4.0180780523207869</v>
      </c>
      <c r="BE17" s="3">
        <f>+Board!EB17</f>
        <v>25864</v>
      </c>
      <c r="BF17" s="3">
        <f>+Board!EC17</f>
        <v>28538</v>
      </c>
      <c r="BG17" s="3">
        <f>+Board!ED17</f>
        <v>54402</v>
      </c>
      <c r="BH17" s="4">
        <v>9082</v>
      </c>
      <c r="BI17" s="4">
        <f>12757+295</f>
        <v>13052</v>
      </c>
      <c r="BJ17" s="4">
        <f>+BH17+BI17</f>
        <v>22134</v>
      </c>
      <c r="BK17" s="4">
        <v>2823</v>
      </c>
      <c r="BL17" s="4">
        <v>2136</v>
      </c>
      <c r="BM17" s="4">
        <f>+BK17+BL17</f>
        <v>4959</v>
      </c>
      <c r="BN17" s="3">
        <v>10981</v>
      </c>
      <c r="BO17" s="3">
        <v>11673</v>
      </c>
      <c r="BP17" s="4">
        <f>+BN17+BO17</f>
        <v>22654</v>
      </c>
      <c r="BQ17" s="3">
        <v>2978</v>
      </c>
      <c r="BR17" s="3">
        <v>1677</v>
      </c>
      <c r="BS17" s="4">
        <f>+BQ17+BR17</f>
        <v>4655</v>
      </c>
      <c r="BT17" s="45">
        <f t="shared" ref="BT17:BV18" si="97">IF(BH17=0,"",BH17/BE17%)</f>
        <v>35.114444788122491</v>
      </c>
      <c r="BU17" s="45">
        <f t="shared" si="97"/>
        <v>45.73551054734039</v>
      </c>
      <c r="BV17" s="45">
        <f t="shared" si="97"/>
        <v>40.686004191022391</v>
      </c>
      <c r="BW17" s="45">
        <f t="shared" ref="BW17:BY18" si="98">IF(BK17=0,"",BK17/BE17%)</f>
        <v>10.914785029384474</v>
      </c>
      <c r="BX17" s="45">
        <f t="shared" si="98"/>
        <v>7.4847571658840844</v>
      </c>
      <c r="BY17" s="45">
        <f t="shared" si="98"/>
        <v>9.1154736958200075</v>
      </c>
      <c r="BZ17" s="45">
        <f t="shared" ref="BZ17:CB18" si="99">IF(BN17=0,"",BN17/BE17%)</f>
        <v>42.456696566656362</v>
      </c>
      <c r="CA17" s="45">
        <f t="shared" si="99"/>
        <v>40.903356927605302</v>
      </c>
      <c r="CB17" s="45">
        <f t="shared" si="99"/>
        <v>41.641851402521965</v>
      </c>
      <c r="CC17" s="45">
        <f t="shared" ref="CC17:CE18" si="100">IF(BQ17=0,"",BQ17/BE17%)</f>
        <v>11.514073615836685</v>
      </c>
      <c r="CD17" s="45">
        <f t="shared" si="100"/>
        <v>5.876375359170229</v>
      </c>
      <c r="CE17" s="45">
        <f t="shared" si="100"/>
        <v>8.5566707106356379</v>
      </c>
    </row>
    <row r="18" spans="1:83" ht="28.5">
      <c r="A18" s="14">
        <v>9</v>
      </c>
      <c r="B18" s="122" t="s">
        <v>53</v>
      </c>
      <c r="C18" s="3">
        <f>+Board!AP18</f>
        <v>33</v>
      </c>
      <c r="D18" s="3">
        <f>+Board!AQ18</f>
        <v>67</v>
      </c>
      <c r="E18" s="3">
        <f>+Board!AR18</f>
        <v>100</v>
      </c>
      <c r="F18" s="4">
        <v>33</v>
      </c>
      <c r="G18" s="4">
        <v>67</v>
      </c>
      <c r="H18" s="4">
        <f t="shared" si="84"/>
        <v>100</v>
      </c>
      <c r="I18" s="16"/>
      <c r="J18" s="16"/>
      <c r="K18" s="16"/>
      <c r="L18" s="28"/>
      <c r="M18" s="28"/>
      <c r="N18" s="16"/>
      <c r="O18" s="28"/>
      <c r="P18" s="28"/>
      <c r="Q18" s="16"/>
      <c r="R18" s="45">
        <f t="shared" si="88"/>
        <v>100</v>
      </c>
      <c r="S18" s="45">
        <f t="shared" si="88"/>
        <v>100</v>
      </c>
      <c r="T18" s="45">
        <f t="shared" si="88"/>
        <v>100</v>
      </c>
      <c r="U18" s="44" t="str">
        <f t="shared" si="89"/>
        <v/>
      </c>
      <c r="V18" s="44" t="str">
        <f t="shared" si="89"/>
        <v/>
      </c>
      <c r="W18" s="44" t="str">
        <f t="shared" si="89"/>
        <v/>
      </c>
      <c r="X18" s="44" t="str">
        <f t="shared" si="90"/>
        <v/>
      </c>
      <c r="Y18" s="44" t="str">
        <f t="shared" si="90"/>
        <v/>
      </c>
      <c r="Z18" s="44" t="str">
        <f t="shared" si="90"/>
        <v/>
      </c>
      <c r="AA18" s="44" t="str">
        <f t="shared" si="91"/>
        <v/>
      </c>
      <c r="AB18" s="44" t="str">
        <f t="shared" si="91"/>
        <v/>
      </c>
      <c r="AC18" s="44" t="str">
        <f t="shared" si="91"/>
        <v/>
      </c>
      <c r="AD18" s="3">
        <f>+Board!CI18</f>
        <v>0</v>
      </c>
      <c r="AE18" s="3">
        <f>+Board!CJ18</f>
        <v>0</v>
      </c>
      <c r="AF18" s="3">
        <f>+Board!CK18</f>
        <v>0</v>
      </c>
      <c r="AG18" s="16"/>
      <c r="AH18" s="16"/>
      <c r="AI18" s="16"/>
      <c r="AJ18" s="16"/>
      <c r="AK18" s="16"/>
      <c r="AL18" s="16"/>
      <c r="AM18" s="28"/>
      <c r="AN18" s="28"/>
      <c r="AO18" s="16"/>
      <c r="AP18" s="28"/>
      <c r="AQ18" s="28"/>
      <c r="AR18" s="16"/>
      <c r="AS18" s="44" t="str">
        <f t="shared" si="93"/>
        <v/>
      </c>
      <c r="AT18" s="44" t="str">
        <f t="shared" si="93"/>
        <v/>
      </c>
      <c r="AU18" s="44" t="str">
        <f t="shared" si="93"/>
        <v/>
      </c>
      <c r="AV18" s="44" t="str">
        <f t="shared" si="94"/>
        <v/>
      </c>
      <c r="AW18" s="44" t="str">
        <f t="shared" si="94"/>
        <v/>
      </c>
      <c r="AX18" s="44" t="str">
        <f t="shared" si="94"/>
        <v/>
      </c>
      <c r="AY18" s="44" t="str">
        <f t="shared" si="95"/>
        <v/>
      </c>
      <c r="AZ18" s="44" t="str">
        <f t="shared" si="95"/>
        <v/>
      </c>
      <c r="BA18" s="44" t="str">
        <f t="shared" si="95"/>
        <v/>
      </c>
      <c r="BB18" s="44" t="str">
        <f t="shared" si="96"/>
        <v/>
      </c>
      <c r="BC18" s="44" t="str">
        <f t="shared" si="96"/>
        <v/>
      </c>
      <c r="BD18" s="44" t="str">
        <f t="shared" si="96"/>
        <v/>
      </c>
      <c r="BE18" s="3">
        <f>+Board!EB18</f>
        <v>0</v>
      </c>
      <c r="BF18" s="3">
        <f>+Board!EC18</f>
        <v>0</v>
      </c>
      <c r="BG18" s="3">
        <f>+Board!ED18</f>
        <v>0</v>
      </c>
      <c r="BH18" s="16"/>
      <c r="BI18" s="16"/>
      <c r="BJ18" s="16"/>
      <c r="BK18" s="16"/>
      <c r="BL18" s="16"/>
      <c r="BM18" s="16"/>
      <c r="BN18" s="28"/>
      <c r="BO18" s="28"/>
      <c r="BP18" s="16"/>
      <c r="BQ18" s="28"/>
      <c r="BR18" s="28"/>
      <c r="BS18" s="16"/>
      <c r="BT18" s="44" t="str">
        <f t="shared" si="97"/>
        <v/>
      </c>
      <c r="BU18" s="44" t="str">
        <f t="shared" si="97"/>
        <v/>
      </c>
      <c r="BV18" s="44" t="str">
        <f t="shared" si="97"/>
        <v/>
      </c>
      <c r="BW18" s="44" t="str">
        <f t="shared" si="98"/>
        <v/>
      </c>
      <c r="BX18" s="44" t="str">
        <f t="shared" si="98"/>
        <v/>
      </c>
      <c r="BY18" s="44" t="str">
        <f t="shared" si="98"/>
        <v/>
      </c>
      <c r="BZ18" s="44" t="str">
        <f t="shared" si="99"/>
        <v/>
      </c>
      <c r="CA18" s="44" t="str">
        <f t="shared" si="99"/>
        <v/>
      </c>
      <c r="CB18" s="44" t="str">
        <f t="shared" si="99"/>
        <v/>
      </c>
      <c r="CC18" s="44" t="str">
        <f t="shared" si="100"/>
        <v/>
      </c>
      <c r="CD18" s="44" t="str">
        <f t="shared" si="100"/>
        <v/>
      </c>
      <c r="CE18" s="44" t="str">
        <f t="shared" si="100"/>
        <v/>
      </c>
    </row>
    <row r="19" spans="1:83" ht="28.5">
      <c r="A19" s="14">
        <v>10</v>
      </c>
      <c r="B19" s="122" t="s">
        <v>54</v>
      </c>
      <c r="C19" s="3">
        <f>+Board!AP19</f>
        <v>251</v>
      </c>
      <c r="D19" s="3">
        <f>+Board!AQ19</f>
        <v>219</v>
      </c>
      <c r="E19" s="3">
        <f>+Board!AR19</f>
        <v>470</v>
      </c>
      <c r="F19" s="4">
        <v>251</v>
      </c>
      <c r="G19" s="4">
        <v>219</v>
      </c>
      <c r="H19" s="4">
        <f>+F19+G19</f>
        <v>470</v>
      </c>
      <c r="I19" s="16"/>
      <c r="J19" s="16"/>
      <c r="K19" s="16"/>
      <c r="L19" s="28"/>
      <c r="M19" s="28"/>
      <c r="N19" s="16"/>
      <c r="O19" s="16"/>
      <c r="P19" s="16"/>
      <c r="Q19" s="16"/>
      <c r="R19" s="45">
        <f t="shared" si="12"/>
        <v>100.00000000000001</v>
      </c>
      <c r="S19" s="45">
        <f t="shared" si="13"/>
        <v>100</v>
      </c>
      <c r="T19" s="45">
        <f t="shared" si="14"/>
        <v>100</v>
      </c>
      <c r="U19" s="48" t="str">
        <f t="shared" si="15"/>
        <v/>
      </c>
      <c r="V19" s="48" t="str">
        <f t="shared" si="16"/>
        <v/>
      </c>
      <c r="W19" s="48" t="str">
        <f t="shared" si="17"/>
        <v/>
      </c>
      <c r="X19" s="48" t="str">
        <f t="shared" si="18"/>
        <v/>
      </c>
      <c r="Y19" s="48" t="str">
        <f t="shared" si="19"/>
        <v/>
      </c>
      <c r="Z19" s="48" t="str">
        <f t="shared" si="20"/>
        <v/>
      </c>
      <c r="AA19" s="48" t="str">
        <f t="shared" si="21"/>
        <v/>
      </c>
      <c r="AB19" s="48" t="str">
        <f t="shared" si="22"/>
        <v/>
      </c>
      <c r="AC19" s="48" t="str">
        <f t="shared" si="23"/>
        <v/>
      </c>
      <c r="AD19" s="3">
        <f>+Board!CI19</f>
        <v>12</v>
      </c>
      <c r="AE19" s="3">
        <f>+Board!CJ19</f>
        <v>13</v>
      </c>
      <c r="AF19" s="3">
        <f>+Board!CK19</f>
        <v>25</v>
      </c>
      <c r="AG19" s="4">
        <v>12</v>
      </c>
      <c r="AH19" s="4">
        <v>13</v>
      </c>
      <c r="AI19" s="4">
        <f>+AG19+AH19</f>
        <v>25</v>
      </c>
      <c r="AJ19" s="16"/>
      <c r="AK19" s="16"/>
      <c r="AL19" s="16"/>
      <c r="AM19" s="28"/>
      <c r="AN19" s="28"/>
      <c r="AO19" s="16"/>
      <c r="AP19" s="16"/>
      <c r="AQ19" s="16"/>
      <c r="AR19" s="16"/>
      <c r="AS19" s="45">
        <f t="shared" si="24"/>
        <v>100</v>
      </c>
      <c r="AT19" s="45">
        <f t="shared" si="25"/>
        <v>100</v>
      </c>
      <c r="AU19" s="45">
        <f t="shared" si="26"/>
        <v>100</v>
      </c>
      <c r="AV19" s="48" t="str">
        <f t="shared" si="27"/>
        <v/>
      </c>
      <c r="AW19" s="48" t="str">
        <f t="shared" si="28"/>
        <v/>
      </c>
      <c r="AX19" s="48" t="str">
        <f t="shared" si="29"/>
        <v/>
      </c>
      <c r="AY19" s="48" t="str">
        <f t="shared" si="30"/>
        <v/>
      </c>
      <c r="AZ19" s="48" t="str">
        <f t="shared" si="31"/>
        <v/>
      </c>
      <c r="BA19" s="48" t="str">
        <f t="shared" si="32"/>
        <v/>
      </c>
      <c r="BB19" s="48" t="str">
        <f t="shared" si="33"/>
        <v/>
      </c>
      <c r="BC19" s="48" t="str">
        <f t="shared" si="34"/>
        <v/>
      </c>
      <c r="BD19" s="48" t="str">
        <f t="shared" si="35"/>
        <v/>
      </c>
      <c r="BE19" s="3">
        <f>+Board!EB19</f>
        <v>121</v>
      </c>
      <c r="BF19" s="3">
        <f>+Board!EC19</f>
        <v>115</v>
      </c>
      <c r="BG19" s="3">
        <f>+Board!ED19</f>
        <v>236</v>
      </c>
      <c r="BH19" s="4">
        <v>121</v>
      </c>
      <c r="BI19" s="4">
        <v>115</v>
      </c>
      <c r="BJ19" s="4">
        <f>+BH19+BI19</f>
        <v>236</v>
      </c>
      <c r="BK19" s="16"/>
      <c r="BL19" s="16"/>
      <c r="BM19" s="16"/>
      <c r="BN19" s="28"/>
      <c r="BO19" s="28"/>
      <c r="BP19" s="16"/>
      <c r="BQ19" s="16"/>
      <c r="BR19" s="16"/>
      <c r="BS19" s="16"/>
      <c r="BT19" s="45">
        <f t="shared" si="36"/>
        <v>100</v>
      </c>
      <c r="BU19" s="45">
        <f t="shared" si="37"/>
        <v>100.00000000000001</v>
      </c>
      <c r="BV19" s="45">
        <f t="shared" si="38"/>
        <v>100</v>
      </c>
      <c r="BW19" s="48" t="str">
        <f t="shared" si="39"/>
        <v/>
      </c>
      <c r="BX19" s="48" t="str">
        <f t="shared" si="40"/>
        <v/>
      </c>
      <c r="BY19" s="48" t="str">
        <f t="shared" si="41"/>
        <v/>
      </c>
      <c r="BZ19" s="48" t="str">
        <f t="shared" si="42"/>
        <v/>
      </c>
      <c r="CA19" s="48" t="str">
        <f t="shared" si="43"/>
        <v/>
      </c>
      <c r="CB19" s="48" t="str">
        <f t="shared" si="44"/>
        <v/>
      </c>
      <c r="CC19" s="48" t="str">
        <f t="shared" si="45"/>
        <v/>
      </c>
      <c r="CD19" s="48" t="str">
        <f t="shared" si="46"/>
        <v/>
      </c>
      <c r="CE19" s="48" t="str">
        <f t="shared" si="47"/>
        <v/>
      </c>
    </row>
    <row r="20" spans="1:83" ht="28.5">
      <c r="A20" s="14">
        <v>11</v>
      </c>
      <c r="B20" s="122" t="s">
        <v>55</v>
      </c>
      <c r="C20" s="3">
        <f>+Board!AP20</f>
        <v>7464</v>
      </c>
      <c r="D20" s="3">
        <f>+Board!AQ20</f>
        <v>8262</v>
      </c>
      <c r="E20" s="3">
        <f>+Board!AR20</f>
        <v>15726</v>
      </c>
      <c r="F20" s="4">
        <v>920</v>
      </c>
      <c r="G20" s="4">
        <v>2552</v>
      </c>
      <c r="H20" s="4">
        <f>+F20+G20</f>
        <v>3472</v>
      </c>
      <c r="I20" s="4">
        <v>2358</v>
      </c>
      <c r="J20" s="4">
        <v>2415</v>
      </c>
      <c r="K20" s="4">
        <f>+I20+J20</f>
        <v>4773</v>
      </c>
      <c r="L20" s="3">
        <v>2305</v>
      </c>
      <c r="M20" s="3">
        <v>2524</v>
      </c>
      <c r="N20" s="4">
        <f>+L20+M20</f>
        <v>4829</v>
      </c>
      <c r="O20" s="4">
        <v>1881</v>
      </c>
      <c r="P20" s="4">
        <v>771</v>
      </c>
      <c r="Q20" s="4">
        <f>+O20+P20</f>
        <v>2652</v>
      </c>
      <c r="R20" s="45">
        <f t="shared" si="12"/>
        <v>12.32583065380493</v>
      </c>
      <c r="S20" s="45">
        <f t="shared" si="13"/>
        <v>30.888404744613894</v>
      </c>
      <c r="T20" s="45">
        <f t="shared" si="14"/>
        <v>22.078087244054434</v>
      </c>
      <c r="U20" s="45">
        <f t="shared" si="15"/>
        <v>31.591639871382636</v>
      </c>
      <c r="V20" s="45">
        <f t="shared" si="16"/>
        <v>29.23021060275962</v>
      </c>
      <c r="W20" s="45">
        <f t="shared" si="17"/>
        <v>30.351011064479209</v>
      </c>
      <c r="X20" s="45">
        <f t="shared" si="18"/>
        <v>30.881564844587352</v>
      </c>
      <c r="Y20" s="45">
        <f t="shared" si="19"/>
        <v>30.549503752118131</v>
      </c>
      <c r="Z20" s="45">
        <f t="shared" si="20"/>
        <v>30.707109245834925</v>
      </c>
      <c r="AA20" s="45">
        <f t="shared" si="21"/>
        <v>25.20096463022508</v>
      </c>
      <c r="AB20" s="45">
        <f t="shared" si="22"/>
        <v>9.3318809005083505</v>
      </c>
      <c r="AC20" s="45">
        <f t="shared" si="23"/>
        <v>16.863792445631439</v>
      </c>
      <c r="AD20" s="3">
        <f>+Board!CI20</f>
        <v>128</v>
      </c>
      <c r="AE20" s="3">
        <f>+Board!CJ20</f>
        <v>136</v>
      </c>
      <c r="AF20" s="3">
        <f>+Board!CK20</f>
        <v>264</v>
      </c>
      <c r="AG20" s="4">
        <v>23</v>
      </c>
      <c r="AH20" s="4">
        <v>56</v>
      </c>
      <c r="AI20" s="4">
        <f>+AG20+AH20</f>
        <v>79</v>
      </c>
      <c r="AJ20" s="4">
        <v>45</v>
      </c>
      <c r="AK20" s="4">
        <v>33</v>
      </c>
      <c r="AL20" s="4">
        <f>+AJ20+AK20</f>
        <v>78</v>
      </c>
      <c r="AM20" s="3">
        <v>32</v>
      </c>
      <c r="AN20" s="3">
        <v>33</v>
      </c>
      <c r="AO20" s="4">
        <f>+AM20+AN20</f>
        <v>65</v>
      </c>
      <c r="AP20" s="3">
        <v>28</v>
      </c>
      <c r="AQ20" s="3">
        <v>14</v>
      </c>
      <c r="AR20" s="4">
        <f>+AP20+AQ20</f>
        <v>42</v>
      </c>
      <c r="AS20" s="45">
        <f t="shared" si="24"/>
        <v>17.96875</v>
      </c>
      <c r="AT20" s="45">
        <f t="shared" si="25"/>
        <v>41.17647058823529</v>
      </c>
      <c r="AU20" s="45">
        <f t="shared" si="26"/>
        <v>29.924242424242422</v>
      </c>
      <c r="AV20" s="45">
        <f t="shared" si="27"/>
        <v>35.15625</v>
      </c>
      <c r="AW20" s="45">
        <f t="shared" si="28"/>
        <v>24.264705882352938</v>
      </c>
      <c r="AX20" s="45">
        <f t="shared" si="29"/>
        <v>29.545454545454543</v>
      </c>
      <c r="AY20" s="45">
        <f t="shared" si="30"/>
        <v>25</v>
      </c>
      <c r="AZ20" s="45">
        <f t="shared" si="31"/>
        <v>24.264705882352938</v>
      </c>
      <c r="BA20" s="45">
        <f t="shared" si="32"/>
        <v>24.621212121212121</v>
      </c>
      <c r="BB20" s="45">
        <f t="shared" si="33"/>
        <v>21.875</v>
      </c>
      <c r="BC20" s="45">
        <f t="shared" si="34"/>
        <v>10.294117647058822</v>
      </c>
      <c r="BD20" s="45">
        <f t="shared" si="35"/>
        <v>15.909090909090908</v>
      </c>
      <c r="BE20" s="3">
        <f>+Board!EB20</f>
        <v>904</v>
      </c>
      <c r="BF20" s="3">
        <f>+Board!EC20</f>
        <v>1020</v>
      </c>
      <c r="BG20" s="3">
        <f>+Board!ED20</f>
        <v>1924</v>
      </c>
      <c r="BH20" s="4">
        <v>154</v>
      </c>
      <c r="BI20" s="4">
        <v>388</v>
      </c>
      <c r="BJ20" s="4">
        <f>+BH20+BI20</f>
        <v>542</v>
      </c>
      <c r="BK20" s="4">
        <v>234</v>
      </c>
      <c r="BL20" s="4">
        <v>268</v>
      </c>
      <c r="BM20" s="4">
        <f>+BK20+BL20</f>
        <v>502</v>
      </c>
      <c r="BN20" s="3">
        <v>187</v>
      </c>
      <c r="BO20" s="3">
        <v>212</v>
      </c>
      <c r="BP20" s="4">
        <f>+BN20+BO20</f>
        <v>399</v>
      </c>
      <c r="BQ20" s="3">
        <v>329</v>
      </c>
      <c r="BR20" s="3">
        <v>152</v>
      </c>
      <c r="BS20" s="4">
        <f>+BQ20+BR20</f>
        <v>481</v>
      </c>
      <c r="BT20" s="45">
        <f t="shared" si="36"/>
        <v>17.035398230088497</v>
      </c>
      <c r="BU20" s="45">
        <f t="shared" si="37"/>
        <v>38.03921568627451</v>
      </c>
      <c r="BV20" s="45">
        <f t="shared" si="38"/>
        <v>28.170478170478173</v>
      </c>
      <c r="BW20" s="45">
        <f t="shared" si="39"/>
        <v>25.884955752212392</v>
      </c>
      <c r="BX20" s="45">
        <f t="shared" si="40"/>
        <v>26.274509803921571</v>
      </c>
      <c r="BY20" s="45">
        <f t="shared" si="41"/>
        <v>26.091476091476093</v>
      </c>
      <c r="BZ20" s="45">
        <f t="shared" si="42"/>
        <v>20.685840707964605</v>
      </c>
      <c r="CA20" s="45">
        <f t="shared" si="43"/>
        <v>20.784313725490197</v>
      </c>
      <c r="CB20" s="45">
        <f t="shared" si="44"/>
        <v>20.738045738045741</v>
      </c>
      <c r="CC20" s="45">
        <f t="shared" si="45"/>
        <v>36.393805309734518</v>
      </c>
      <c r="CD20" s="45">
        <f t="shared" si="46"/>
        <v>14.901960784313726</v>
      </c>
      <c r="CE20" s="45">
        <f t="shared" si="47"/>
        <v>25.000000000000004</v>
      </c>
    </row>
    <row r="21" spans="1:83" ht="42.75">
      <c r="A21" s="14">
        <v>12</v>
      </c>
      <c r="B21" s="122" t="s">
        <v>56</v>
      </c>
      <c r="C21" s="3">
        <f>+Board!AP21</f>
        <v>198858</v>
      </c>
      <c r="D21" s="3">
        <f>+Board!AQ21</f>
        <v>179198</v>
      </c>
      <c r="E21" s="3">
        <f>+Board!AR21</f>
        <v>378056</v>
      </c>
      <c r="F21" s="4">
        <f>124295+937</f>
        <v>125232</v>
      </c>
      <c r="G21" s="4">
        <f>134534+795</f>
        <v>135329</v>
      </c>
      <c r="H21" s="4">
        <f t="shared" ref="H21:H24" si="101">+F21+G21</f>
        <v>260561</v>
      </c>
      <c r="I21" s="4">
        <v>114</v>
      </c>
      <c r="J21" s="4">
        <v>82</v>
      </c>
      <c r="K21" s="4">
        <f t="shared" ref="K21:K24" si="102">+I21+J21</f>
        <v>196</v>
      </c>
      <c r="L21" s="3">
        <v>73350</v>
      </c>
      <c r="M21" s="3">
        <v>43393</v>
      </c>
      <c r="N21" s="4">
        <f t="shared" ref="N21:N24" si="103">+L21+M21</f>
        <v>116743</v>
      </c>
      <c r="O21" s="3">
        <f>21+5+136</f>
        <v>162</v>
      </c>
      <c r="P21" s="3">
        <f>23+259+112</f>
        <v>394</v>
      </c>
      <c r="Q21" s="4">
        <f>+O21+P21</f>
        <v>556</v>
      </c>
      <c r="R21" s="45">
        <f t="shared" si="12"/>
        <v>62.975590622454213</v>
      </c>
      <c r="S21" s="45">
        <f t="shared" si="13"/>
        <v>75.519258027433338</v>
      </c>
      <c r="T21" s="45">
        <f t="shared" si="14"/>
        <v>68.921270922826253</v>
      </c>
      <c r="U21" s="45">
        <f t="shared" si="15"/>
        <v>5.7327339106296955E-2</v>
      </c>
      <c r="V21" s="45">
        <f t="shared" si="16"/>
        <v>4.5759439279456242E-2</v>
      </c>
      <c r="W21" s="45">
        <f t="shared" si="17"/>
        <v>5.1844171233891276E-2</v>
      </c>
      <c r="X21" s="45">
        <f t="shared" si="18"/>
        <v>36.885616872341068</v>
      </c>
      <c r="Y21" s="45">
        <f t="shared" si="19"/>
        <v>24.21511400796884</v>
      </c>
      <c r="Z21" s="45">
        <f t="shared" si="20"/>
        <v>30.879816746725353</v>
      </c>
      <c r="AA21" s="45">
        <f t="shared" si="21"/>
        <v>8.1465166098421998E-2</v>
      </c>
      <c r="AB21" s="45">
        <f t="shared" si="22"/>
        <v>0.21986852531836293</v>
      </c>
      <c r="AC21" s="45">
        <f t="shared" si="23"/>
        <v>0.14706815921450792</v>
      </c>
      <c r="AD21" s="3">
        <f>+Board!CI21</f>
        <v>14439</v>
      </c>
      <c r="AE21" s="3">
        <f>+Board!CJ21</f>
        <v>14343</v>
      </c>
      <c r="AF21" s="3">
        <f>+Board!CK21</f>
        <v>28782</v>
      </c>
      <c r="AG21" s="4">
        <f>9906+81</f>
        <v>9987</v>
      </c>
      <c r="AH21" s="4">
        <f>11538+64</f>
        <v>11602</v>
      </c>
      <c r="AI21" s="4">
        <f t="shared" ref="AI21:AI24" si="104">+AG21+AH21</f>
        <v>21589</v>
      </c>
      <c r="AJ21" s="4">
        <v>23</v>
      </c>
      <c r="AK21" s="4">
        <v>11</v>
      </c>
      <c r="AL21" s="4">
        <f t="shared" ref="AL21:AL24" si="105">+AJ21+AK21</f>
        <v>34</v>
      </c>
      <c r="AM21" s="3">
        <v>4417</v>
      </c>
      <c r="AN21" s="3">
        <v>2697</v>
      </c>
      <c r="AO21" s="3">
        <f t="shared" ref="AO21:AO24" si="106">+AM21+AN21</f>
        <v>7114</v>
      </c>
      <c r="AP21" s="3">
        <v>12</v>
      </c>
      <c r="AQ21" s="3">
        <v>33</v>
      </c>
      <c r="AR21" s="4">
        <f>+AP21+AQ21</f>
        <v>45</v>
      </c>
      <c r="AS21" s="45">
        <f t="shared" si="24"/>
        <v>69.166839808851037</v>
      </c>
      <c r="AT21" s="45">
        <f t="shared" si="25"/>
        <v>80.889632573380737</v>
      </c>
      <c r="AU21" s="45">
        <f t="shared" si="26"/>
        <v>75.008685984295738</v>
      </c>
      <c r="AV21" s="45">
        <f t="shared" si="27"/>
        <v>0.15929080961285408</v>
      </c>
      <c r="AW21" s="45">
        <f t="shared" si="28"/>
        <v>7.6692463222477858E-2</v>
      </c>
      <c r="AX21" s="45">
        <f t="shared" si="29"/>
        <v>0.11812938642206935</v>
      </c>
      <c r="AY21" s="45">
        <f t="shared" si="30"/>
        <v>30.590761133042456</v>
      </c>
      <c r="AZ21" s="45">
        <f t="shared" si="31"/>
        <v>18.803597573729345</v>
      </c>
      <c r="BA21" s="45">
        <f t="shared" si="32"/>
        <v>24.716836911958865</v>
      </c>
      <c r="BB21" s="45">
        <f t="shared" si="33"/>
        <v>8.3108248493663009E-2</v>
      </c>
      <c r="BC21" s="45">
        <f t="shared" si="34"/>
        <v>0.23007738966743357</v>
      </c>
      <c r="BD21" s="45">
        <f t="shared" si="35"/>
        <v>0.15634771732332708</v>
      </c>
      <c r="BE21" s="3">
        <f>+Board!EB21</f>
        <v>16894</v>
      </c>
      <c r="BF21" s="3">
        <f>+Board!EC21</f>
        <v>19921</v>
      </c>
      <c r="BG21" s="3">
        <f>+Board!ED21</f>
        <v>36815</v>
      </c>
      <c r="BH21" s="4">
        <f>12238+163</f>
        <v>12401</v>
      </c>
      <c r="BI21" s="4">
        <f>15162+239</f>
        <v>15401</v>
      </c>
      <c r="BJ21" s="4">
        <f t="shared" ref="BJ21:BJ24" si="107">+BH21+BI21</f>
        <v>27802</v>
      </c>
      <c r="BK21" s="4">
        <v>6</v>
      </c>
      <c r="BL21" s="4">
        <v>30</v>
      </c>
      <c r="BM21" s="4">
        <f t="shared" ref="BM21:BM24" si="108">+BK21+BL21</f>
        <v>36</v>
      </c>
      <c r="BN21" s="3">
        <v>4474</v>
      </c>
      <c r="BO21" s="3">
        <v>4452</v>
      </c>
      <c r="BP21" s="4">
        <f t="shared" ref="BP21:BP24" si="109">+BN21+BO21</f>
        <v>8926</v>
      </c>
      <c r="BQ21" s="3">
        <v>13</v>
      </c>
      <c r="BR21" s="3">
        <v>38</v>
      </c>
      <c r="BS21" s="4">
        <f>+BQ21+BR21</f>
        <v>51</v>
      </c>
      <c r="BT21" s="45">
        <f t="shared" si="36"/>
        <v>73.404759086066065</v>
      </c>
      <c r="BU21" s="45">
        <f t="shared" si="37"/>
        <v>77.310375985141306</v>
      </c>
      <c r="BV21" s="45">
        <f t="shared" si="38"/>
        <v>75.518131196523157</v>
      </c>
      <c r="BW21" s="45">
        <f t="shared" si="39"/>
        <v>3.551556765715639E-2</v>
      </c>
      <c r="BX21" s="45">
        <f t="shared" si="40"/>
        <v>0.15059484965614175</v>
      </c>
      <c r="BY21" s="45">
        <f t="shared" si="41"/>
        <v>9.7786228439494777E-2</v>
      </c>
      <c r="BZ21" s="45">
        <f t="shared" si="42"/>
        <v>26.482774949686281</v>
      </c>
      <c r="CA21" s="45">
        <f t="shared" si="43"/>
        <v>22.348275688971437</v>
      </c>
      <c r="CB21" s="45">
        <f t="shared" si="44"/>
        <v>24.245552084748066</v>
      </c>
      <c r="CC21" s="45">
        <f t="shared" si="45"/>
        <v>7.695039659050551E-2</v>
      </c>
      <c r="CD21" s="45">
        <f t="shared" si="46"/>
        <v>0.19075347623111288</v>
      </c>
      <c r="CE21" s="45">
        <f t="shared" si="47"/>
        <v>0.13853049028928427</v>
      </c>
    </row>
    <row r="22" spans="1:83" ht="28.5">
      <c r="A22" s="14">
        <v>13</v>
      </c>
      <c r="B22" s="122" t="s">
        <v>57</v>
      </c>
      <c r="C22" s="3">
        <f>+Board!AP22</f>
        <v>87548</v>
      </c>
      <c r="D22" s="3">
        <f>+Board!AQ22</f>
        <v>78560</v>
      </c>
      <c r="E22" s="3">
        <f>+Board!AR22</f>
        <v>166108</v>
      </c>
      <c r="F22" s="4">
        <v>47302</v>
      </c>
      <c r="G22" s="4">
        <v>47248</v>
      </c>
      <c r="H22" s="4">
        <f>+F22+G22</f>
        <v>94550</v>
      </c>
      <c r="I22" s="4">
        <v>13420</v>
      </c>
      <c r="J22" s="4">
        <v>15377</v>
      </c>
      <c r="K22" s="4">
        <f>+I22+J22</f>
        <v>28797</v>
      </c>
      <c r="L22" s="4">
        <v>26826</v>
      </c>
      <c r="M22" s="4">
        <v>15935</v>
      </c>
      <c r="N22" s="4">
        <f>+L22+M22</f>
        <v>42761</v>
      </c>
      <c r="O22" s="16"/>
      <c r="P22" s="16"/>
      <c r="Q22" s="16"/>
      <c r="R22" s="46">
        <f>IF(F22=0,"",F22/C22%)</f>
        <v>54.029789372686984</v>
      </c>
      <c r="S22" s="46">
        <f>IF(G22=0,"",G22/D22%)</f>
        <v>60.142566191446029</v>
      </c>
      <c r="T22" s="46">
        <f>IF(H22=0,"",H22/E22%)</f>
        <v>56.920798516627741</v>
      </c>
      <c r="U22" s="46">
        <f>IF(I22=0,"",I22/C22%)</f>
        <v>15.328733951660803</v>
      </c>
      <c r="V22" s="46">
        <f>IF(J22=0,"",J22/D22%)</f>
        <v>19.573574338085539</v>
      </c>
      <c r="W22" s="46">
        <f>IF(K22=0,"",K22/E22%)</f>
        <v>17.336311315529656</v>
      </c>
      <c r="X22" s="46">
        <f>IF(L22=0,"",L22/C22%)</f>
        <v>30.641476675652214</v>
      </c>
      <c r="Y22" s="46">
        <f>IF(M22=0,"",M22/D22%)</f>
        <v>20.283859470468432</v>
      </c>
      <c r="Z22" s="46">
        <f>IF(N22=0,"",N22/E22%)</f>
        <v>25.74289016784261</v>
      </c>
      <c r="AA22" s="47" t="str">
        <f>IF(O22=0,"",O22/C22%)</f>
        <v/>
      </c>
      <c r="AB22" s="47" t="str">
        <f>IF(P22=0,"",P22/D22%)</f>
        <v/>
      </c>
      <c r="AC22" s="47" t="str">
        <f>IF(Q22=0,"",Q22/E22%)</f>
        <v/>
      </c>
      <c r="AD22" s="4">
        <f>+Board!CI22</f>
        <v>15011</v>
      </c>
      <c r="AE22" s="4">
        <f>+Board!CJ22</f>
        <v>14946</v>
      </c>
      <c r="AF22" s="4">
        <f>+Board!CK22</f>
        <v>29957</v>
      </c>
      <c r="AG22" s="4">
        <v>9990</v>
      </c>
      <c r="AH22" s="4">
        <v>11034</v>
      </c>
      <c r="AI22" s="4">
        <f>+AG22+AH22</f>
        <v>21024</v>
      </c>
      <c r="AJ22" s="4">
        <v>1922</v>
      </c>
      <c r="AK22" s="4">
        <v>2153</v>
      </c>
      <c r="AL22" s="4">
        <f>+AJ22+AK22</f>
        <v>4075</v>
      </c>
      <c r="AM22" s="4">
        <v>3099</v>
      </c>
      <c r="AN22" s="4">
        <v>1759</v>
      </c>
      <c r="AO22" s="4">
        <f>+AM22+AN22</f>
        <v>4858</v>
      </c>
      <c r="AP22" s="16"/>
      <c r="AQ22" s="16"/>
      <c r="AR22" s="16"/>
      <c r="AS22" s="46">
        <f>IF(AG22=0,"",AG22/AD22%)</f>
        <v>66.551195789754175</v>
      </c>
      <c r="AT22" s="46">
        <f>IF(AH22=0,"",AH22/AE22%)</f>
        <v>73.82577278201525</v>
      </c>
      <c r="AU22" s="46">
        <f>IF(AI22=0,"",AI22/AF22%)</f>
        <v>70.180592182127711</v>
      </c>
      <c r="AV22" s="46">
        <f>IF(AJ22=0,"",AJ22/AD22%)</f>
        <v>12.803943774565317</v>
      </c>
      <c r="AW22" s="46">
        <f>IF(AK22=0,"",AK22/AE22%)</f>
        <v>14.405192024621972</v>
      </c>
      <c r="AX22" s="46">
        <f>IF(AL22=0,"",AL22/AF22%)</f>
        <v>13.602830724037787</v>
      </c>
      <c r="AY22" s="46">
        <f>IF(AM22=0,"",AM22/AD22%)</f>
        <v>20.644860435680499</v>
      </c>
      <c r="AZ22" s="46">
        <f>IF(AN22=0,"",AN22/AE22%)</f>
        <v>11.769035193362772</v>
      </c>
      <c r="BA22" s="46">
        <f>IF(AO22=0,"",AO22/AF22%)</f>
        <v>16.216577093834495</v>
      </c>
      <c r="BB22" s="47" t="str">
        <f>IF(AP22=0,"",AP22/AD22%)</f>
        <v/>
      </c>
      <c r="BC22" s="47" t="str">
        <f>IF(AQ22=0,"",AQ22/AE22%)</f>
        <v/>
      </c>
      <c r="BD22" s="47" t="str">
        <f>IF(AR22=0,"",AR22/AF22%)</f>
        <v/>
      </c>
      <c r="BE22" s="4">
        <f>+Board!EB22</f>
        <v>10</v>
      </c>
      <c r="BF22" s="4">
        <f>+Board!EC22</f>
        <v>0</v>
      </c>
      <c r="BG22" s="4">
        <f>+Board!ED22</f>
        <v>10</v>
      </c>
      <c r="BH22" s="4">
        <v>8</v>
      </c>
      <c r="BI22" s="4"/>
      <c r="BJ22" s="4">
        <f t="shared" ref="BJ22" si="110">+BH22+BI22</f>
        <v>8</v>
      </c>
      <c r="BK22" s="4"/>
      <c r="BL22" s="4"/>
      <c r="BM22" s="4">
        <f t="shared" ref="BM22" si="111">+BK22+BL22</f>
        <v>0</v>
      </c>
      <c r="BN22" s="4">
        <v>2</v>
      </c>
      <c r="BO22" s="4"/>
      <c r="BP22" s="4">
        <f>+BN22+BO22</f>
        <v>2</v>
      </c>
      <c r="BQ22" s="16"/>
      <c r="BR22" s="16"/>
      <c r="BS22" s="16"/>
      <c r="BT22" s="46">
        <f>IF(BH22=0,"",BH22/BE22%)</f>
        <v>80</v>
      </c>
      <c r="BU22" s="46" t="str">
        <f>IF(BI22=0,"",BI22/BF22%)</f>
        <v/>
      </c>
      <c r="BV22" s="46">
        <f>IF(BJ22=0,"",BJ22/BG22%)</f>
        <v>80</v>
      </c>
      <c r="BW22" s="47" t="str">
        <f>IF(BK22=0,"",BK22/BE22%)</f>
        <v/>
      </c>
      <c r="BX22" s="47" t="str">
        <f>IF(BL22=0,"",BL22/BF22%)</f>
        <v/>
      </c>
      <c r="BY22" s="47" t="str">
        <f>IF(BM22=0,"",BM22/BG22%)</f>
        <v/>
      </c>
      <c r="BZ22" s="46">
        <f>IF(BN22=0,"",BN22/BE22%)</f>
        <v>20</v>
      </c>
      <c r="CA22" s="46" t="str">
        <f>IF(BO22=0,"",BO22/BF22%)</f>
        <v/>
      </c>
      <c r="CB22" s="46">
        <f>IF(BP22=0,"",BP22/BG22%)</f>
        <v>20</v>
      </c>
      <c r="CC22" s="47" t="str">
        <f>IF(BQ22=0,"",BQ22/BE22%)</f>
        <v/>
      </c>
      <c r="CD22" s="47" t="str">
        <f>IF(BR22=0,"",BR22/BF22%)</f>
        <v/>
      </c>
      <c r="CE22" s="47" t="str">
        <f>IF(BS22=0,"",BS22/BG22%)</f>
        <v/>
      </c>
    </row>
    <row r="23" spans="1:83" ht="28.5">
      <c r="A23" s="14">
        <v>14</v>
      </c>
      <c r="B23" s="122" t="s">
        <v>58</v>
      </c>
      <c r="C23" s="3">
        <f>+Board!AP23</f>
        <v>43663</v>
      </c>
      <c r="D23" s="3">
        <f>+Board!AQ23</f>
        <v>42567</v>
      </c>
      <c r="E23" s="3">
        <f>+Board!AR23</f>
        <v>86230</v>
      </c>
      <c r="F23" s="4">
        <v>21510</v>
      </c>
      <c r="G23" s="4">
        <v>24758</v>
      </c>
      <c r="H23" s="4">
        <f t="shared" si="101"/>
        <v>46268</v>
      </c>
      <c r="I23" s="4">
        <v>7837</v>
      </c>
      <c r="J23" s="4">
        <v>5728</v>
      </c>
      <c r="K23" s="4">
        <f t="shared" si="102"/>
        <v>13565</v>
      </c>
      <c r="L23" s="3">
        <v>14316</v>
      </c>
      <c r="M23" s="3">
        <v>12081</v>
      </c>
      <c r="N23" s="4">
        <f t="shared" si="103"/>
        <v>26397</v>
      </c>
      <c r="O23" s="28"/>
      <c r="P23" s="28"/>
      <c r="Q23" s="16"/>
      <c r="R23" s="45">
        <f t="shared" si="12"/>
        <v>49.263678629503239</v>
      </c>
      <c r="S23" s="45">
        <f t="shared" si="13"/>
        <v>58.16242629266803</v>
      </c>
      <c r="T23" s="45">
        <f t="shared" si="14"/>
        <v>53.656500057984466</v>
      </c>
      <c r="U23" s="45">
        <f t="shared" si="15"/>
        <v>17.94883539839223</v>
      </c>
      <c r="V23" s="45">
        <f t="shared" si="16"/>
        <v>13.456433387365799</v>
      </c>
      <c r="W23" s="45">
        <f t="shared" si="17"/>
        <v>15.731184042676563</v>
      </c>
      <c r="X23" s="45">
        <f t="shared" si="18"/>
        <v>32.787485972104527</v>
      </c>
      <c r="Y23" s="45">
        <f t="shared" si="19"/>
        <v>28.381140319966171</v>
      </c>
      <c r="Z23" s="45">
        <f t="shared" si="20"/>
        <v>30.612315899338977</v>
      </c>
      <c r="AA23" s="44" t="str">
        <f t="shared" si="21"/>
        <v/>
      </c>
      <c r="AB23" s="44" t="str">
        <f t="shared" si="22"/>
        <v/>
      </c>
      <c r="AC23" s="44" t="str">
        <f t="shared" si="23"/>
        <v/>
      </c>
      <c r="AD23" s="3">
        <f>+Board!CI23</f>
        <v>10797</v>
      </c>
      <c r="AE23" s="3">
        <f>+Board!CJ23</f>
        <v>11126</v>
      </c>
      <c r="AF23" s="3">
        <f>+Board!CK23</f>
        <v>21923</v>
      </c>
      <c r="AG23" s="4">
        <v>6335</v>
      </c>
      <c r="AH23" s="4">
        <v>7420</v>
      </c>
      <c r="AI23" s="4">
        <f t="shared" si="104"/>
        <v>13755</v>
      </c>
      <c r="AJ23" s="4">
        <v>1817</v>
      </c>
      <c r="AK23" s="4">
        <v>1420</v>
      </c>
      <c r="AL23" s="4">
        <f t="shared" si="105"/>
        <v>3237</v>
      </c>
      <c r="AM23" s="3">
        <v>2645</v>
      </c>
      <c r="AN23" s="3">
        <v>2286</v>
      </c>
      <c r="AO23" s="4">
        <f t="shared" si="106"/>
        <v>4931</v>
      </c>
      <c r="AP23" s="28"/>
      <c r="AQ23" s="28"/>
      <c r="AR23" s="16"/>
      <c r="AS23" s="45">
        <f t="shared" si="24"/>
        <v>58.673705658979344</v>
      </c>
      <c r="AT23" s="45">
        <f t="shared" si="25"/>
        <v>66.69063454970339</v>
      </c>
      <c r="AU23" s="45">
        <f t="shared" si="26"/>
        <v>62.742325411668112</v>
      </c>
      <c r="AV23" s="45">
        <f t="shared" si="27"/>
        <v>16.828748726498102</v>
      </c>
      <c r="AW23" s="45">
        <f t="shared" si="28"/>
        <v>12.76289771705914</v>
      </c>
      <c r="AX23" s="45">
        <f t="shared" si="29"/>
        <v>14.765314966017426</v>
      </c>
      <c r="AY23" s="45">
        <f t="shared" si="30"/>
        <v>24.497545614522554</v>
      </c>
      <c r="AZ23" s="45">
        <f t="shared" si="31"/>
        <v>20.54646773323746</v>
      </c>
      <c r="BA23" s="45">
        <f t="shared" si="32"/>
        <v>22.492359622314467</v>
      </c>
      <c r="BB23" s="44" t="str">
        <f t="shared" si="33"/>
        <v/>
      </c>
      <c r="BC23" s="44" t="str">
        <f t="shared" si="34"/>
        <v/>
      </c>
      <c r="BD23" s="44" t="str">
        <f t="shared" si="35"/>
        <v/>
      </c>
      <c r="BE23" s="3">
        <f>+Board!EB23</f>
        <v>2744</v>
      </c>
      <c r="BF23" s="3">
        <f>+Board!EC23</f>
        <v>2636</v>
      </c>
      <c r="BG23" s="3">
        <f>+Board!ED23</f>
        <v>5380</v>
      </c>
      <c r="BH23" s="4">
        <v>1561</v>
      </c>
      <c r="BI23" s="4">
        <v>1781</v>
      </c>
      <c r="BJ23" s="4">
        <f t="shared" si="107"/>
        <v>3342</v>
      </c>
      <c r="BK23" s="4">
        <v>422</v>
      </c>
      <c r="BL23" s="4">
        <v>246</v>
      </c>
      <c r="BM23" s="4">
        <f t="shared" si="108"/>
        <v>668</v>
      </c>
      <c r="BN23" s="3">
        <v>761</v>
      </c>
      <c r="BO23" s="3">
        <v>609</v>
      </c>
      <c r="BP23" s="4">
        <f t="shared" si="109"/>
        <v>1370</v>
      </c>
      <c r="BQ23" s="28"/>
      <c r="BR23" s="28"/>
      <c r="BS23" s="16"/>
      <c r="BT23" s="45">
        <f t="shared" si="36"/>
        <v>56.887755102040813</v>
      </c>
      <c r="BU23" s="45">
        <f t="shared" si="37"/>
        <v>67.564491654021239</v>
      </c>
      <c r="BV23" s="45">
        <f t="shared" si="38"/>
        <v>62.118959107806695</v>
      </c>
      <c r="BW23" s="45">
        <f t="shared" si="39"/>
        <v>15.379008746355684</v>
      </c>
      <c r="BX23" s="45">
        <f t="shared" si="40"/>
        <v>9.3323216995447655</v>
      </c>
      <c r="BY23" s="45">
        <f t="shared" si="41"/>
        <v>12.416356877323421</v>
      </c>
      <c r="BZ23" s="45">
        <f t="shared" si="42"/>
        <v>27.733236151603496</v>
      </c>
      <c r="CA23" s="45">
        <f t="shared" si="43"/>
        <v>23.10318664643399</v>
      </c>
      <c r="CB23" s="45">
        <f t="shared" si="44"/>
        <v>25.464684014869889</v>
      </c>
      <c r="CC23" s="44" t="str">
        <f t="shared" si="45"/>
        <v/>
      </c>
      <c r="CD23" s="44" t="str">
        <f t="shared" si="46"/>
        <v/>
      </c>
      <c r="CE23" s="44" t="str">
        <f t="shared" si="47"/>
        <v/>
      </c>
    </row>
    <row r="24" spans="1:83" ht="28.5">
      <c r="A24" s="14">
        <v>15</v>
      </c>
      <c r="B24" s="122" t="s">
        <v>59</v>
      </c>
      <c r="C24" s="3">
        <f>+Board!AP24</f>
        <v>45296</v>
      </c>
      <c r="D24" s="3">
        <f>+Board!AQ24</f>
        <v>41316</v>
      </c>
      <c r="E24" s="3">
        <f>+Board!AR24</f>
        <v>86612</v>
      </c>
      <c r="F24" s="4">
        <v>15783</v>
      </c>
      <c r="G24" s="4">
        <v>21689</v>
      </c>
      <c r="H24" s="4">
        <f t="shared" si="101"/>
        <v>37472</v>
      </c>
      <c r="I24" s="4">
        <v>3965</v>
      </c>
      <c r="J24" s="4">
        <v>1815</v>
      </c>
      <c r="K24" s="4">
        <f t="shared" si="102"/>
        <v>5780</v>
      </c>
      <c r="L24" s="3">
        <v>25548</v>
      </c>
      <c r="M24" s="3">
        <v>17728</v>
      </c>
      <c r="N24" s="4">
        <f t="shared" si="103"/>
        <v>43276</v>
      </c>
      <c r="O24" s="3">
        <v>0</v>
      </c>
      <c r="P24" s="3">
        <v>84</v>
      </c>
      <c r="Q24" s="4">
        <f t="shared" ref="Q24" si="112">+O24+P24</f>
        <v>84</v>
      </c>
      <c r="R24" s="45">
        <f t="shared" si="12"/>
        <v>34.84413634758036</v>
      </c>
      <c r="S24" s="45">
        <f t="shared" si="13"/>
        <v>52.495401297318224</v>
      </c>
      <c r="T24" s="45">
        <f t="shared" si="14"/>
        <v>43.264212811157805</v>
      </c>
      <c r="U24" s="45">
        <f t="shared" si="15"/>
        <v>8.753532320734724</v>
      </c>
      <c r="V24" s="45">
        <f t="shared" si="16"/>
        <v>4.3929712460063897</v>
      </c>
      <c r="W24" s="45">
        <f t="shared" si="17"/>
        <v>6.6734401699533548</v>
      </c>
      <c r="X24" s="45">
        <f t="shared" si="18"/>
        <v>56.40233133168492</v>
      </c>
      <c r="Y24" s="45">
        <f t="shared" si="19"/>
        <v>42.908316390744503</v>
      </c>
      <c r="Z24" s="45">
        <f t="shared" si="20"/>
        <v>49.965362767283978</v>
      </c>
      <c r="AA24" s="45" t="str">
        <f t="shared" si="21"/>
        <v/>
      </c>
      <c r="AB24" s="45">
        <f t="shared" si="22"/>
        <v>0.20331106593087422</v>
      </c>
      <c r="AC24" s="45">
        <f t="shared" si="23"/>
        <v>9.6984251604858449E-2</v>
      </c>
      <c r="AD24" s="3">
        <f>+Board!CI24</f>
        <v>417</v>
      </c>
      <c r="AE24" s="3">
        <f>+Board!CJ24</f>
        <v>301</v>
      </c>
      <c r="AF24" s="3">
        <f>+Board!CK24</f>
        <v>718</v>
      </c>
      <c r="AG24" s="4">
        <v>213</v>
      </c>
      <c r="AH24" s="4">
        <v>225</v>
      </c>
      <c r="AI24" s="4">
        <f t="shared" si="104"/>
        <v>438</v>
      </c>
      <c r="AJ24" s="4">
        <v>10</v>
      </c>
      <c r="AK24" s="4">
        <v>2</v>
      </c>
      <c r="AL24" s="4">
        <f t="shared" si="105"/>
        <v>12</v>
      </c>
      <c r="AM24" s="3">
        <v>194</v>
      </c>
      <c r="AN24" s="3">
        <v>73</v>
      </c>
      <c r="AO24" s="4">
        <f t="shared" si="106"/>
        <v>267</v>
      </c>
      <c r="AP24" s="3">
        <v>0</v>
      </c>
      <c r="AQ24" s="3">
        <v>1</v>
      </c>
      <c r="AR24" s="4">
        <f t="shared" ref="AR24" si="113">+AP24+AQ24</f>
        <v>1</v>
      </c>
      <c r="AS24" s="45">
        <f t="shared" si="24"/>
        <v>51.079136690647481</v>
      </c>
      <c r="AT24" s="45">
        <f t="shared" si="25"/>
        <v>74.750830564784053</v>
      </c>
      <c r="AU24" s="45">
        <f t="shared" si="26"/>
        <v>61.002785515320333</v>
      </c>
      <c r="AV24" s="45">
        <f t="shared" si="27"/>
        <v>2.3980815347721824</v>
      </c>
      <c r="AW24" s="45">
        <f t="shared" si="28"/>
        <v>0.66445182724252494</v>
      </c>
      <c r="AX24" s="45">
        <f t="shared" si="29"/>
        <v>1.6713091922005572</v>
      </c>
      <c r="AY24" s="45">
        <f t="shared" si="30"/>
        <v>46.522781774580338</v>
      </c>
      <c r="AZ24" s="45">
        <f t="shared" si="31"/>
        <v>24.252491694352162</v>
      </c>
      <c r="BA24" s="45">
        <f t="shared" si="32"/>
        <v>37.186629526462397</v>
      </c>
      <c r="BB24" s="45" t="str">
        <f t="shared" si="33"/>
        <v/>
      </c>
      <c r="BC24" s="45">
        <f t="shared" si="34"/>
        <v>0.33222591362126247</v>
      </c>
      <c r="BD24" s="45">
        <f t="shared" si="35"/>
        <v>0.1392757660167131</v>
      </c>
      <c r="BE24" s="3">
        <f>+Board!EB24</f>
        <v>712</v>
      </c>
      <c r="BF24" s="3">
        <f>+Board!EC24</f>
        <v>435</v>
      </c>
      <c r="BG24" s="3">
        <f>+Board!ED24</f>
        <v>1147</v>
      </c>
      <c r="BH24" s="4">
        <v>379</v>
      </c>
      <c r="BI24" s="4">
        <v>284</v>
      </c>
      <c r="BJ24" s="4">
        <f t="shared" si="107"/>
        <v>663</v>
      </c>
      <c r="BK24" s="4">
        <v>3</v>
      </c>
      <c r="BL24" s="4">
        <v>6</v>
      </c>
      <c r="BM24" s="4">
        <f t="shared" si="108"/>
        <v>9</v>
      </c>
      <c r="BN24" s="3">
        <v>330</v>
      </c>
      <c r="BO24" s="3">
        <v>145</v>
      </c>
      <c r="BP24" s="4">
        <f t="shared" si="109"/>
        <v>475</v>
      </c>
      <c r="BQ24" s="3">
        <v>0</v>
      </c>
      <c r="BR24" s="3">
        <v>0</v>
      </c>
      <c r="BS24" s="4">
        <v>0</v>
      </c>
      <c r="BT24" s="45">
        <f t="shared" si="36"/>
        <v>53.230337078651687</v>
      </c>
      <c r="BU24" s="45">
        <f t="shared" si="37"/>
        <v>65.287356321839084</v>
      </c>
      <c r="BV24" s="45">
        <f t="shared" si="38"/>
        <v>57.802964254577155</v>
      </c>
      <c r="BW24" s="45">
        <f t="shared" si="39"/>
        <v>0.42134831460674155</v>
      </c>
      <c r="BX24" s="45">
        <f t="shared" si="40"/>
        <v>1.3793103448275863</v>
      </c>
      <c r="BY24" s="45">
        <f t="shared" si="41"/>
        <v>0.7846556233653007</v>
      </c>
      <c r="BZ24" s="45">
        <f t="shared" si="42"/>
        <v>46.348314606741575</v>
      </c>
      <c r="CA24" s="45">
        <f t="shared" si="43"/>
        <v>33.333333333333336</v>
      </c>
      <c r="CB24" s="45">
        <f t="shared" si="44"/>
        <v>41.412380122057542</v>
      </c>
      <c r="CC24" s="44" t="str">
        <f t="shared" si="45"/>
        <v/>
      </c>
      <c r="CD24" s="44" t="str">
        <f t="shared" si="46"/>
        <v/>
      </c>
      <c r="CE24" s="44" t="str">
        <f t="shared" si="47"/>
        <v/>
      </c>
    </row>
    <row r="25" spans="1:83" ht="28.5">
      <c r="A25" s="14">
        <v>16</v>
      </c>
      <c r="B25" s="122" t="s">
        <v>60</v>
      </c>
      <c r="C25" s="50">
        <f>+Board!AP25</f>
        <v>104848</v>
      </c>
      <c r="D25" s="50">
        <f>+Board!AQ25</f>
        <v>105892</v>
      </c>
      <c r="E25" s="3">
        <f>+Board!AR25</f>
        <v>210740</v>
      </c>
      <c r="F25" s="51">
        <v>55228</v>
      </c>
      <c r="G25" s="51">
        <v>78568</v>
      </c>
      <c r="H25" s="50">
        <f t="shared" ref="H25:H28" si="114">+F25+G25</f>
        <v>133796</v>
      </c>
      <c r="I25" s="51">
        <v>15105</v>
      </c>
      <c r="J25" s="51">
        <v>13684</v>
      </c>
      <c r="K25" s="50">
        <f t="shared" ref="K25:K28" si="115">+I25+J25</f>
        <v>28789</v>
      </c>
      <c r="L25" s="50">
        <v>34515</v>
      </c>
      <c r="M25" s="50">
        <v>13640</v>
      </c>
      <c r="N25" s="50">
        <f t="shared" ref="N25:N35" si="116">+L25+M25</f>
        <v>48155</v>
      </c>
      <c r="O25" s="52"/>
      <c r="P25" s="52"/>
      <c r="Q25" s="53"/>
      <c r="R25" s="54">
        <f t="shared" si="12"/>
        <v>52.674347627041051</v>
      </c>
      <c r="S25" s="54">
        <f t="shared" si="13"/>
        <v>74.196350999131184</v>
      </c>
      <c r="T25" s="54">
        <f t="shared" si="14"/>
        <v>63.488659011103728</v>
      </c>
      <c r="U25" s="54">
        <f t="shared" si="15"/>
        <v>14.406569510148023</v>
      </c>
      <c r="V25" s="54">
        <f t="shared" si="16"/>
        <v>12.922600385298228</v>
      </c>
      <c r="W25" s="54">
        <f t="shared" si="17"/>
        <v>13.660909177185156</v>
      </c>
      <c r="X25" s="54">
        <f t="shared" si="18"/>
        <v>32.919082862810924</v>
      </c>
      <c r="Y25" s="54">
        <f t="shared" si="19"/>
        <v>12.881048615570581</v>
      </c>
      <c r="Z25" s="54">
        <f t="shared" si="20"/>
        <v>22.850431811711111</v>
      </c>
      <c r="AA25" s="55" t="str">
        <f t="shared" si="21"/>
        <v/>
      </c>
      <c r="AB25" s="55" t="str">
        <f t="shared" si="22"/>
        <v/>
      </c>
      <c r="AC25" s="55" t="str">
        <f t="shared" si="23"/>
        <v/>
      </c>
      <c r="AD25" s="50">
        <f>+Board!CI25</f>
        <v>11322</v>
      </c>
      <c r="AE25" s="50">
        <f>+Board!CJ25</f>
        <v>9717</v>
      </c>
      <c r="AF25" s="50">
        <f>+Board!CK25</f>
        <v>21039</v>
      </c>
      <c r="AG25" s="51">
        <v>6658</v>
      </c>
      <c r="AH25" s="51">
        <v>7631</v>
      </c>
      <c r="AI25" s="50">
        <f t="shared" ref="AI25:AI35" si="117">+AG25+AH25</f>
        <v>14289</v>
      </c>
      <c r="AJ25" s="51">
        <v>1288</v>
      </c>
      <c r="AK25" s="51">
        <v>1024</v>
      </c>
      <c r="AL25" s="50">
        <f t="shared" ref="AL25:AL35" si="118">+AJ25+AK25</f>
        <v>2312</v>
      </c>
      <c r="AM25" s="50">
        <v>3376</v>
      </c>
      <c r="AN25" s="50">
        <v>1062</v>
      </c>
      <c r="AO25" s="50">
        <f t="shared" ref="AO25:AO35" si="119">+AM25+AN25</f>
        <v>4438</v>
      </c>
      <c r="AP25" s="52"/>
      <c r="AQ25" s="52"/>
      <c r="AR25" s="53"/>
      <c r="AS25" s="54">
        <f t="shared" si="24"/>
        <v>58.805864688217632</v>
      </c>
      <c r="AT25" s="54">
        <f t="shared" si="25"/>
        <v>78.532468868992481</v>
      </c>
      <c r="AU25" s="54">
        <f t="shared" si="26"/>
        <v>67.916726080136897</v>
      </c>
      <c r="AV25" s="54">
        <f t="shared" si="27"/>
        <v>11.376081964317258</v>
      </c>
      <c r="AW25" s="54">
        <f t="shared" si="28"/>
        <v>10.538231964598127</v>
      </c>
      <c r="AX25" s="54">
        <f t="shared" si="29"/>
        <v>10.989115452255335</v>
      </c>
      <c r="AY25" s="54">
        <f t="shared" si="30"/>
        <v>29.818053347465113</v>
      </c>
      <c r="AZ25" s="54">
        <f t="shared" si="31"/>
        <v>10.929299166409386</v>
      </c>
      <c r="BA25" s="54">
        <f t="shared" si="32"/>
        <v>21.094158467607777</v>
      </c>
      <c r="BB25" s="55" t="str">
        <f t="shared" si="33"/>
        <v/>
      </c>
      <c r="BC25" s="55" t="str">
        <f t="shared" si="34"/>
        <v/>
      </c>
      <c r="BD25" s="55" t="str">
        <f t="shared" si="35"/>
        <v/>
      </c>
      <c r="BE25" s="50">
        <f>+Board!EB25</f>
        <v>23000</v>
      </c>
      <c r="BF25" s="50">
        <f>+Board!EC25</f>
        <v>26372</v>
      </c>
      <c r="BG25" s="50">
        <f>+Board!ED25</f>
        <v>49372</v>
      </c>
      <c r="BH25" s="51">
        <v>16199</v>
      </c>
      <c r="BI25" s="51">
        <v>21853</v>
      </c>
      <c r="BJ25" s="50">
        <f t="shared" ref="BJ25:BJ35" si="120">+BH25+BI25</f>
        <v>38052</v>
      </c>
      <c r="BK25" s="51">
        <v>3185</v>
      </c>
      <c r="BL25" s="51">
        <v>2328</v>
      </c>
      <c r="BM25" s="50">
        <f t="shared" ref="BM25:BM35" si="121">+BK25+BL25</f>
        <v>5513</v>
      </c>
      <c r="BN25" s="50">
        <v>3616</v>
      </c>
      <c r="BO25" s="50">
        <v>2191</v>
      </c>
      <c r="BP25" s="50">
        <f t="shared" ref="BP25:BP35" si="122">+BN25+BO25</f>
        <v>5807</v>
      </c>
      <c r="BQ25" s="52"/>
      <c r="BR25" s="52"/>
      <c r="BS25" s="53"/>
      <c r="BT25" s="54">
        <f t="shared" si="36"/>
        <v>70.4304347826087</v>
      </c>
      <c r="BU25" s="54">
        <f t="shared" si="37"/>
        <v>82.864401638101015</v>
      </c>
      <c r="BV25" s="54">
        <f t="shared" si="38"/>
        <v>77.072024629344568</v>
      </c>
      <c r="BW25" s="54">
        <f t="shared" si="39"/>
        <v>13.847826086956522</v>
      </c>
      <c r="BX25" s="54">
        <f t="shared" si="40"/>
        <v>8.8275443652358554</v>
      </c>
      <c r="BY25" s="54">
        <f t="shared" si="41"/>
        <v>11.166248075832454</v>
      </c>
      <c r="BZ25" s="54">
        <f t="shared" si="42"/>
        <v>15.721739130434782</v>
      </c>
      <c r="CA25" s="54">
        <f t="shared" si="43"/>
        <v>8.3080539966631264</v>
      </c>
      <c r="CB25" s="54">
        <f t="shared" si="44"/>
        <v>11.761727294822975</v>
      </c>
      <c r="CC25" s="55" t="str">
        <f t="shared" si="45"/>
        <v/>
      </c>
      <c r="CD25" s="55" t="str">
        <f t="shared" si="46"/>
        <v/>
      </c>
      <c r="CE25" s="55" t="str">
        <f t="shared" si="47"/>
        <v/>
      </c>
    </row>
    <row r="26" spans="1:83" ht="42.75">
      <c r="A26" s="14">
        <v>17</v>
      </c>
      <c r="B26" s="122" t="s">
        <v>61</v>
      </c>
      <c r="C26" s="3">
        <f>+Board!AP26</f>
        <v>190033</v>
      </c>
      <c r="D26" s="3">
        <f>+Board!AQ26</f>
        <v>232479</v>
      </c>
      <c r="E26" s="3">
        <f>+Board!AR26</f>
        <v>422512</v>
      </c>
      <c r="F26" s="4">
        <f>31403+10812</f>
        <v>42215</v>
      </c>
      <c r="G26" s="4">
        <f>43844+9110</f>
        <v>52954</v>
      </c>
      <c r="H26" s="4">
        <f>+F26+G26</f>
        <v>95169</v>
      </c>
      <c r="I26" s="4">
        <f>60456+10994</f>
        <v>71450</v>
      </c>
      <c r="J26" s="4">
        <f>87937+9134</f>
        <v>97071</v>
      </c>
      <c r="K26" s="4">
        <f>+I26+J26</f>
        <v>168521</v>
      </c>
      <c r="L26" s="3">
        <f>62730+13638</f>
        <v>76368</v>
      </c>
      <c r="M26" s="3">
        <f>69650+12804</f>
        <v>82454</v>
      </c>
      <c r="N26" s="4">
        <f>+L26+M26</f>
        <v>158822</v>
      </c>
      <c r="O26" s="28"/>
      <c r="P26" s="28"/>
      <c r="Q26" s="16"/>
      <c r="R26" s="45">
        <f>IF(F26=0,"",F26/C26%)</f>
        <v>22.214562733840964</v>
      </c>
      <c r="S26" s="45">
        <f>IF(G26=0,"",G26/D26%)</f>
        <v>22.777971343648243</v>
      </c>
      <c r="T26" s="45">
        <f>IF(H26=0,"",H26/E26%)</f>
        <v>22.524567349566404</v>
      </c>
      <c r="U26" s="45">
        <f>IF(I26=0,"",I26/C26%)</f>
        <v>37.598732851662611</v>
      </c>
      <c r="V26" s="45">
        <f>IF(J26=0,"",J26/D26%)</f>
        <v>41.754739137728571</v>
      </c>
      <c r="W26" s="45">
        <f>IF(K26=0,"",K26/E26%)</f>
        <v>39.885494376491081</v>
      </c>
      <c r="X26" s="45">
        <f>IF(L26=0,"",L26/C26%)</f>
        <v>40.186704414496432</v>
      </c>
      <c r="Y26" s="45">
        <f>IF(M26=0,"",M26/D26%)</f>
        <v>35.46728951862319</v>
      </c>
      <c r="Z26" s="45">
        <f>IF(N26=0,"",N26/E26%)</f>
        <v>37.589938273942515</v>
      </c>
      <c r="AA26" s="44" t="str">
        <f>IF(O26=0,"",O26/C26%)</f>
        <v/>
      </c>
      <c r="AB26" s="44" t="str">
        <f>IF(P26=0,"",P26/D26%)</f>
        <v/>
      </c>
      <c r="AC26" s="44" t="str">
        <f>IF(Q26=0,"",Q26/E26%)</f>
        <v/>
      </c>
      <c r="AD26" s="3">
        <f>+Board!CI26</f>
        <v>28891</v>
      </c>
      <c r="AE26" s="3">
        <f>+Board!CJ26</f>
        <v>33511</v>
      </c>
      <c r="AF26" s="3">
        <f>+Board!CK26</f>
        <v>62402</v>
      </c>
      <c r="AG26" s="4">
        <f>7879+2855</f>
        <v>10734</v>
      </c>
      <c r="AH26" s="4">
        <f>9492+2418</f>
        <v>11910</v>
      </c>
      <c r="AI26" s="4">
        <f>+AG26+AH26</f>
        <v>22644</v>
      </c>
      <c r="AJ26" s="4">
        <f>8048+1916</f>
        <v>9964</v>
      </c>
      <c r="AK26" s="4">
        <f>11359+1704</f>
        <v>13063</v>
      </c>
      <c r="AL26" s="4">
        <f>+AJ26+AK26</f>
        <v>23027</v>
      </c>
      <c r="AM26" s="3">
        <f>6045+2148</f>
        <v>8193</v>
      </c>
      <c r="AN26" s="3">
        <f>6494+2044</f>
        <v>8538</v>
      </c>
      <c r="AO26" s="4">
        <f>+AM26+AN26</f>
        <v>16731</v>
      </c>
      <c r="AP26" s="28"/>
      <c r="AQ26" s="28"/>
      <c r="AR26" s="16"/>
      <c r="AS26" s="45">
        <f>IF(AG26=0,"",AG26/AD26%)</f>
        <v>37.153438787165548</v>
      </c>
      <c r="AT26" s="45">
        <f>IF(AH26=0,"",AH26/AE26%)</f>
        <v>35.540568768464084</v>
      </c>
      <c r="AU26" s="45">
        <f>IF(AI26=0,"",AI26/AF26%)</f>
        <v>36.287298484022948</v>
      </c>
      <c r="AV26" s="45">
        <f>IF(AJ26=0,"",AJ26/AD26%)</f>
        <v>34.488248935654703</v>
      </c>
      <c r="AW26" s="45">
        <f>IF(AK26=0,"",AK26/AE26%)</f>
        <v>38.981230043866191</v>
      </c>
      <c r="AX26" s="45">
        <f>IF(AL26=0,"",AL26/AF26%)</f>
        <v>36.901060863433862</v>
      </c>
      <c r="AY26" s="45">
        <f>IF(AM26=0,"",AM26/AD26%)</f>
        <v>28.358312277179742</v>
      </c>
      <c r="AZ26" s="45">
        <f>IF(AN26=0,"",AN26/AE26%)</f>
        <v>25.478201187669718</v>
      </c>
      <c r="BA26" s="45">
        <f>IF(AO26=0,"",AO26/AF26%)</f>
        <v>26.81164065254319</v>
      </c>
      <c r="BB26" s="44" t="str">
        <f>IF(AP26=0,"",AP26/AD26%)</f>
        <v/>
      </c>
      <c r="BC26" s="44" t="str">
        <f>IF(AQ26=0,"",AQ26/AE26%)</f>
        <v/>
      </c>
      <c r="BD26" s="44" t="str">
        <f>IF(AR26=0,"",AR26/AF26%)</f>
        <v/>
      </c>
      <c r="BE26" s="3">
        <f>+Board!EB26</f>
        <v>10177</v>
      </c>
      <c r="BF26" s="3">
        <f>+Board!EC26</f>
        <v>11862</v>
      </c>
      <c r="BG26" s="3">
        <f>+Board!ED26</f>
        <v>22039</v>
      </c>
      <c r="BH26" s="4">
        <f>3152+964</f>
        <v>4116</v>
      </c>
      <c r="BI26" s="4">
        <f>3834+802</f>
        <v>4636</v>
      </c>
      <c r="BJ26" s="4">
        <f>+BH26+BI26</f>
        <v>8752</v>
      </c>
      <c r="BK26" s="4">
        <f>2891+528</f>
        <v>3419</v>
      </c>
      <c r="BL26" s="4">
        <f>3812+456</f>
        <v>4268</v>
      </c>
      <c r="BM26" s="4">
        <f>+BK26+BL26</f>
        <v>7687</v>
      </c>
      <c r="BN26" s="3">
        <f>2022+620</f>
        <v>2642</v>
      </c>
      <c r="BO26" s="3">
        <f>2325+633</f>
        <v>2958</v>
      </c>
      <c r="BP26" s="4">
        <f>+BN26+BO26</f>
        <v>5600</v>
      </c>
      <c r="BQ26" s="28"/>
      <c r="BR26" s="28"/>
      <c r="BS26" s="16"/>
      <c r="BT26" s="45">
        <f>IF(BH26=0,"",BH26/BE26%)</f>
        <v>40.444138744227182</v>
      </c>
      <c r="BU26" s="45">
        <f>IF(BI26=0,"",BI26/BF26%)</f>
        <v>39.082785365031192</v>
      </c>
      <c r="BV26" s="45">
        <f>IF(BJ26=0,"",BJ26/BG26%)</f>
        <v>39.711420663369481</v>
      </c>
      <c r="BW26" s="45">
        <f>IF(BK26=0,"",BK26/BE26%)</f>
        <v>33.595362090989489</v>
      </c>
      <c r="BX26" s="45">
        <f>IF(BL26=0,"",BL26/BF26%)</f>
        <v>35.980441746754337</v>
      </c>
      <c r="BY26" s="45">
        <f>IF(BM26=0,"",BM26/BG26%)</f>
        <v>34.879077998094289</v>
      </c>
      <c r="BZ26" s="45">
        <f>IF(BN26=0,"",BN26/BE26%)</f>
        <v>25.960499164783336</v>
      </c>
      <c r="CA26" s="45">
        <f>IF(BO26=0,"",BO26/BF26%)</f>
        <v>24.936772888214467</v>
      </c>
      <c r="CB26" s="45">
        <f>IF(BP26=0,"",BP26/BG26%)</f>
        <v>25.409501338536234</v>
      </c>
      <c r="CC26" s="44" t="str">
        <f>IF(BQ26=0,"",BQ26/BE26%)</f>
        <v/>
      </c>
      <c r="CD26" s="44" t="str">
        <f>IF(BR26=0,"",BR26/BF26%)</f>
        <v/>
      </c>
      <c r="CE26" s="44" t="str">
        <f>IF(BS26=0,"",BS26/BG26%)</f>
        <v/>
      </c>
    </row>
    <row r="27" spans="1:83" ht="28.5">
      <c r="A27" s="14">
        <v>18</v>
      </c>
      <c r="B27" s="122" t="s">
        <v>62</v>
      </c>
      <c r="C27" s="50">
        <f>+Board!AP27</f>
        <v>148848</v>
      </c>
      <c r="D27" s="50">
        <f>+Board!AQ27</f>
        <v>194211</v>
      </c>
      <c r="E27" s="3">
        <f>+Board!AR27</f>
        <v>343059</v>
      </c>
      <c r="F27" s="51">
        <f>27441+25</f>
        <v>27466</v>
      </c>
      <c r="G27" s="51">
        <f>41974+45</f>
        <v>42019</v>
      </c>
      <c r="H27" s="51">
        <f t="shared" si="114"/>
        <v>69485</v>
      </c>
      <c r="I27" s="51">
        <v>52139</v>
      </c>
      <c r="J27" s="51">
        <v>59334</v>
      </c>
      <c r="K27" s="50">
        <f t="shared" si="115"/>
        <v>111473</v>
      </c>
      <c r="L27" s="51">
        <v>68176</v>
      </c>
      <c r="M27" s="51">
        <v>92453</v>
      </c>
      <c r="N27" s="50">
        <f t="shared" si="116"/>
        <v>160629</v>
      </c>
      <c r="O27" s="51">
        <v>1067</v>
      </c>
      <c r="P27" s="51">
        <v>405</v>
      </c>
      <c r="Q27" s="56">
        <f t="shared" ref="Q27:Q31" si="123">+O27+P27</f>
        <v>1472</v>
      </c>
      <c r="R27" s="54">
        <f t="shared" si="12"/>
        <v>18.452380952380953</v>
      </c>
      <c r="S27" s="54">
        <f t="shared" si="13"/>
        <v>21.635746687880708</v>
      </c>
      <c r="T27" s="54">
        <f t="shared" si="14"/>
        <v>20.254533476748897</v>
      </c>
      <c r="U27" s="54">
        <f t="shared" si="15"/>
        <v>35.028351069547455</v>
      </c>
      <c r="V27" s="54">
        <f t="shared" si="16"/>
        <v>30.551307598436754</v>
      </c>
      <c r="W27" s="54">
        <f t="shared" si="17"/>
        <v>32.493827592338342</v>
      </c>
      <c r="X27" s="54">
        <f t="shared" si="18"/>
        <v>45.802429323874016</v>
      </c>
      <c r="Y27" s="54">
        <f t="shared" si="19"/>
        <v>47.60440963694127</v>
      </c>
      <c r="Z27" s="54">
        <f t="shared" si="20"/>
        <v>46.822558218848648</v>
      </c>
      <c r="AA27" s="54">
        <f t="shared" si="21"/>
        <v>0.71683865419757065</v>
      </c>
      <c r="AB27" s="54">
        <f t="shared" si="22"/>
        <v>0.20853607674127625</v>
      </c>
      <c r="AC27" s="54">
        <f t="shared" si="23"/>
        <v>0.42908071206410558</v>
      </c>
      <c r="AD27" s="51">
        <f>+Board!CI27</f>
        <v>10985</v>
      </c>
      <c r="AE27" s="51">
        <f>+Board!CJ27</f>
        <v>16650</v>
      </c>
      <c r="AF27" s="51">
        <f>+Board!CK27</f>
        <v>27635</v>
      </c>
      <c r="AG27" s="51">
        <v>3046</v>
      </c>
      <c r="AH27" s="51">
        <v>4742</v>
      </c>
      <c r="AI27" s="50">
        <f t="shared" si="117"/>
        <v>7788</v>
      </c>
      <c r="AJ27" s="51">
        <v>4101</v>
      </c>
      <c r="AK27" s="51">
        <v>5738</v>
      </c>
      <c r="AL27" s="50">
        <f t="shared" si="118"/>
        <v>9839</v>
      </c>
      <c r="AM27" s="51">
        <v>3754</v>
      </c>
      <c r="AN27" s="51">
        <v>6121</v>
      </c>
      <c r="AO27" s="50">
        <f t="shared" si="119"/>
        <v>9875</v>
      </c>
      <c r="AP27" s="51">
        <v>84</v>
      </c>
      <c r="AQ27" s="51">
        <v>49</v>
      </c>
      <c r="AR27" s="56">
        <f t="shared" ref="AR27:AR31" si="124">+AP27+AQ27</f>
        <v>133</v>
      </c>
      <c r="AS27" s="54">
        <f t="shared" si="24"/>
        <v>27.728720983158855</v>
      </c>
      <c r="AT27" s="54">
        <f t="shared" si="25"/>
        <v>28.48048048048048</v>
      </c>
      <c r="AU27" s="54">
        <f t="shared" si="26"/>
        <v>28.181653700018092</v>
      </c>
      <c r="AV27" s="54">
        <f t="shared" si="27"/>
        <v>37.332726445152481</v>
      </c>
      <c r="AW27" s="54">
        <f t="shared" si="28"/>
        <v>34.462462462462462</v>
      </c>
      <c r="AX27" s="54">
        <f t="shared" si="29"/>
        <v>35.603401483625831</v>
      </c>
      <c r="AY27" s="54">
        <f t="shared" si="30"/>
        <v>34.173873463814296</v>
      </c>
      <c r="AZ27" s="54">
        <f t="shared" si="31"/>
        <v>36.762762762762762</v>
      </c>
      <c r="BA27" s="54">
        <f t="shared" si="32"/>
        <v>35.733671069296179</v>
      </c>
      <c r="BB27" s="54">
        <f t="shared" si="33"/>
        <v>0.76467910787437421</v>
      </c>
      <c r="BC27" s="54">
        <f t="shared" si="34"/>
        <v>0.29429429429429427</v>
      </c>
      <c r="BD27" s="54">
        <f t="shared" si="35"/>
        <v>0.48127374705988779</v>
      </c>
      <c r="BE27" s="51">
        <f>+Board!EB27</f>
        <v>1571</v>
      </c>
      <c r="BF27" s="51">
        <f>+Board!EC27</f>
        <v>2366</v>
      </c>
      <c r="BG27" s="51">
        <f>+Board!ED27</f>
        <v>3937</v>
      </c>
      <c r="BH27" s="51">
        <v>660</v>
      </c>
      <c r="BI27" s="51">
        <v>961</v>
      </c>
      <c r="BJ27" s="50">
        <f t="shared" si="120"/>
        <v>1621</v>
      </c>
      <c r="BK27" s="51">
        <v>478</v>
      </c>
      <c r="BL27" s="51">
        <v>628</v>
      </c>
      <c r="BM27" s="50">
        <f t="shared" si="121"/>
        <v>1106</v>
      </c>
      <c r="BN27" s="51">
        <v>426</v>
      </c>
      <c r="BO27" s="51">
        <v>773</v>
      </c>
      <c r="BP27" s="50">
        <f t="shared" si="122"/>
        <v>1199</v>
      </c>
      <c r="BQ27" s="51">
        <v>7</v>
      </c>
      <c r="BR27" s="51">
        <v>4</v>
      </c>
      <c r="BS27" s="50">
        <f t="shared" ref="BS27:BS31" si="125">+BQ27+BR27</f>
        <v>11</v>
      </c>
      <c r="BT27" s="54">
        <f t="shared" si="36"/>
        <v>42.011457670273707</v>
      </c>
      <c r="BU27" s="54">
        <f t="shared" si="37"/>
        <v>40.617075232459847</v>
      </c>
      <c r="BV27" s="54">
        <f t="shared" si="38"/>
        <v>41.173482346964697</v>
      </c>
      <c r="BW27" s="54">
        <f t="shared" si="39"/>
        <v>30.42647994907702</v>
      </c>
      <c r="BX27" s="54">
        <f t="shared" si="40"/>
        <v>26.54268808114962</v>
      </c>
      <c r="BY27" s="54">
        <f t="shared" si="41"/>
        <v>28.092456184912372</v>
      </c>
      <c r="BZ27" s="54">
        <f t="shared" si="42"/>
        <v>27.116486314449393</v>
      </c>
      <c r="CA27" s="54">
        <f t="shared" si="43"/>
        <v>32.671174978867285</v>
      </c>
      <c r="CB27" s="54">
        <f t="shared" si="44"/>
        <v>30.45466090932182</v>
      </c>
      <c r="CC27" s="54">
        <f t="shared" si="45"/>
        <v>0.44557606619987267</v>
      </c>
      <c r="CD27" s="54">
        <f t="shared" si="46"/>
        <v>0.16906170752324598</v>
      </c>
      <c r="CE27" s="54">
        <f t="shared" si="47"/>
        <v>0.27940055880111764</v>
      </c>
    </row>
    <row r="28" spans="1:83" ht="42.75">
      <c r="A28" s="14">
        <v>19</v>
      </c>
      <c r="B28" s="122" t="s">
        <v>63</v>
      </c>
      <c r="C28" s="50">
        <f>+Board!AP29</f>
        <v>245405</v>
      </c>
      <c r="D28" s="50">
        <f>+Board!AQ29</f>
        <v>217818</v>
      </c>
      <c r="E28" s="3">
        <f>+Board!AR29</f>
        <v>463223</v>
      </c>
      <c r="F28" s="51">
        <f>50307+16+433</f>
        <v>50756</v>
      </c>
      <c r="G28" s="51">
        <f>69179+2564+514</f>
        <v>72257</v>
      </c>
      <c r="H28" s="50">
        <f t="shared" si="114"/>
        <v>123013</v>
      </c>
      <c r="I28" s="51">
        <v>43029</v>
      </c>
      <c r="J28" s="51">
        <v>39097</v>
      </c>
      <c r="K28" s="50">
        <f t="shared" si="115"/>
        <v>82126</v>
      </c>
      <c r="L28" s="50">
        <f>72468+48861</f>
        <v>121329</v>
      </c>
      <c r="M28" s="50">
        <f>29927+63933</f>
        <v>93860</v>
      </c>
      <c r="N28" s="56">
        <f t="shared" si="116"/>
        <v>215189</v>
      </c>
      <c r="O28" s="51">
        <f>12+30279</f>
        <v>30291</v>
      </c>
      <c r="P28" s="51">
        <f>41+12563</f>
        <v>12604</v>
      </c>
      <c r="Q28" s="56">
        <f t="shared" si="123"/>
        <v>42895</v>
      </c>
      <c r="R28" s="54">
        <f t="shared" si="12"/>
        <v>20.682545180416046</v>
      </c>
      <c r="S28" s="54">
        <f t="shared" si="13"/>
        <v>33.173107823963129</v>
      </c>
      <c r="T28" s="54">
        <f t="shared" si="14"/>
        <v>26.55589208653284</v>
      </c>
      <c r="U28" s="54">
        <f t="shared" si="15"/>
        <v>17.533872577983331</v>
      </c>
      <c r="V28" s="54">
        <f t="shared" si="16"/>
        <v>17.949388939389767</v>
      </c>
      <c r="W28" s="54">
        <f t="shared" si="17"/>
        <v>17.729257830461787</v>
      </c>
      <c r="X28" s="54">
        <f t="shared" si="18"/>
        <v>49.440312952058839</v>
      </c>
      <c r="Y28" s="54">
        <f t="shared" si="19"/>
        <v>43.091020944090943</v>
      </c>
      <c r="Z28" s="54">
        <f t="shared" si="20"/>
        <v>46.454731306519761</v>
      </c>
      <c r="AA28" s="54">
        <f t="shared" ref="AA28" si="126">IF(O28=0,"",O28/C28%)</f>
        <v>12.343269289541777</v>
      </c>
      <c r="AB28" s="54">
        <f t="shared" ref="AB28" si="127">IF(P28=0,"",P28/D28%)</f>
        <v>5.7864822925561707</v>
      </c>
      <c r="AC28" s="54">
        <f t="shared" ref="AC28" si="128">IF(Q28=0,"",Q28/E28%)</f>
        <v>9.2601187764856245</v>
      </c>
      <c r="AD28" s="50">
        <f>+Board!CI29</f>
        <v>36755</v>
      </c>
      <c r="AE28" s="50">
        <f>+Board!CJ29</f>
        <v>29960</v>
      </c>
      <c r="AF28" s="50">
        <f>+Board!CK29</f>
        <v>66715</v>
      </c>
      <c r="AG28" s="51">
        <f>9707+4+115</f>
        <v>9826</v>
      </c>
      <c r="AH28" s="51">
        <f>11293+348+100</f>
        <v>11741</v>
      </c>
      <c r="AI28" s="50">
        <f t="shared" si="117"/>
        <v>21567</v>
      </c>
      <c r="AJ28" s="51">
        <v>5208</v>
      </c>
      <c r="AK28" s="51">
        <v>4681</v>
      </c>
      <c r="AL28" s="50">
        <f t="shared" si="118"/>
        <v>9889</v>
      </c>
      <c r="AM28" s="50">
        <f>9287+7970</f>
        <v>17257</v>
      </c>
      <c r="AN28" s="50">
        <f>2993+8925</f>
        <v>11918</v>
      </c>
      <c r="AO28" s="50">
        <f t="shared" si="119"/>
        <v>29175</v>
      </c>
      <c r="AP28" s="51">
        <f>4463+1</f>
        <v>4464</v>
      </c>
      <c r="AQ28" s="51">
        <f>1615+5</f>
        <v>1620</v>
      </c>
      <c r="AR28" s="56">
        <f t="shared" si="124"/>
        <v>6084</v>
      </c>
      <c r="AS28" s="54">
        <f t="shared" si="24"/>
        <v>26.73377771731737</v>
      </c>
      <c r="AT28" s="54">
        <f t="shared" si="25"/>
        <v>39.188918558077432</v>
      </c>
      <c r="AU28" s="54">
        <f t="shared" si="26"/>
        <v>32.327062879412431</v>
      </c>
      <c r="AV28" s="54">
        <f t="shared" si="27"/>
        <v>14.169500748197525</v>
      </c>
      <c r="AW28" s="54">
        <f t="shared" si="28"/>
        <v>15.624165554072095</v>
      </c>
      <c r="AX28" s="54">
        <f t="shared" si="29"/>
        <v>14.82275350370981</v>
      </c>
      <c r="AY28" s="54">
        <f t="shared" si="30"/>
        <v>46.951435178887223</v>
      </c>
      <c r="AZ28" s="54">
        <f t="shared" si="31"/>
        <v>39.779706275033377</v>
      </c>
      <c r="BA28" s="54">
        <f t="shared" si="32"/>
        <v>43.730795173499217</v>
      </c>
      <c r="BB28" s="54">
        <f t="shared" si="33"/>
        <v>12.145286355597877</v>
      </c>
      <c r="BC28" s="54">
        <f t="shared" si="34"/>
        <v>5.4072096128170895</v>
      </c>
      <c r="BD28" s="54">
        <f t="shared" si="35"/>
        <v>9.1193884433785506</v>
      </c>
      <c r="BE28" s="50">
        <f>+Board!EB29</f>
        <v>28480</v>
      </c>
      <c r="BF28" s="50">
        <f>+Board!EC29</f>
        <v>26777</v>
      </c>
      <c r="BG28" s="50">
        <f>+Board!ED29</f>
        <v>55257</v>
      </c>
      <c r="BH28" s="51">
        <f>9211+2+13</f>
        <v>9226</v>
      </c>
      <c r="BI28" s="51">
        <f>11358+839+15</f>
        <v>12212</v>
      </c>
      <c r="BJ28" s="50">
        <f t="shared" si="120"/>
        <v>21438</v>
      </c>
      <c r="BK28" s="51">
        <v>2546</v>
      </c>
      <c r="BL28" s="51">
        <v>1798</v>
      </c>
      <c r="BM28" s="50">
        <f t="shared" si="121"/>
        <v>4344</v>
      </c>
      <c r="BN28" s="50">
        <f>3704+7231</f>
        <v>10935</v>
      </c>
      <c r="BO28" s="50">
        <f>1174+8937</f>
        <v>10111</v>
      </c>
      <c r="BP28" s="50">
        <f t="shared" si="122"/>
        <v>21046</v>
      </c>
      <c r="BQ28" s="51">
        <v>5773</v>
      </c>
      <c r="BR28" s="51">
        <v>2656</v>
      </c>
      <c r="BS28" s="50">
        <f t="shared" si="125"/>
        <v>8429</v>
      </c>
      <c r="BT28" s="54">
        <f t="shared" si="36"/>
        <v>32.394662921348313</v>
      </c>
      <c r="BU28" s="54">
        <f t="shared" si="37"/>
        <v>45.606303917541176</v>
      </c>
      <c r="BV28" s="54">
        <f t="shared" si="38"/>
        <v>38.796894511102664</v>
      </c>
      <c r="BW28" s="54">
        <f t="shared" si="39"/>
        <v>8.9396067415730336</v>
      </c>
      <c r="BX28" s="54">
        <f t="shared" si="40"/>
        <v>6.7147178548754534</v>
      </c>
      <c r="BY28" s="54">
        <f t="shared" si="41"/>
        <v>7.8614474184266241</v>
      </c>
      <c r="BZ28" s="54">
        <f t="shared" si="42"/>
        <v>38.395365168539321</v>
      </c>
      <c r="CA28" s="54">
        <f t="shared" si="43"/>
        <v>37.760017925831875</v>
      </c>
      <c r="CB28" s="54">
        <f t="shared" si="44"/>
        <v>38.087482128961035</v>
      </c>
      <c r="CC28" s="54">
        <f t="shared" si="45"/>
        <v>20.270365168539325</v>
      </c>
      <c r="CD28" s="54">
        <f t="shared" si="46"/>
        <v>9.918960301751504</v>
      </c>
      <c r="CE28" s="54">
        <f t="shared" si="47"/>
        <v>15.254175941509672</v>
      </c>
    </row>
    <row r="29" spans="1:83" ht="28.5">
      <c r="A29" s="14">
        <v>20</v>
      </c>
      <c r="B29" s="122" t="s">
        <v>64</v>
      </c>
      <c r="C29" s="50">
        <f>+Board!AP28</f>
        <v>722573</v>
      </c>
      <c r="D29" s="50">
        <f>+Board!AQ28</f>
        <v>607280</v>
      </c>
      <c r="E29" s="3">
        <f>+Board!AR28</f>
        <v>1329853</v>
      </c>
      <c r="F29" s="51">
        <v>208010</v>
      </c>
      <c r="G29" s="51">
        <v>203698</v>
      </c>
      <c r="H29" s="56">
        <f t="shared" ref="H29:H35" si="129">+F29+G29</f>
        <v>411708</v>
      </c>
      <c r="I29" s="51">
        <v>166822</v>
      </c>
      <c r="J29" s="51">
        <v>168686</v>
      </c>
      <c r="K29" s="56">
        <f t="shared" ref="K29:K35" si="130">+I29+J29</f>
        <v>335508</v>
      </c>
      <c r="L29" s="50">
        <v>307510</v>
      </c>
      <c r="M29" s="50">
        <v>221903</v>
      </c>
      <c r="N29" s="56">
        <f t="shared" si="116"/>
        <v>529413</v>
      </c>
      <c r="O29" s="50">
        <v>40231</v>
      </c>
      <c r="P29" s="50">
        <v>12993</v>
      </c>
      <c r="Q29" s="56">
        <f t="shared" si="123"/>
        <v>53224</v>
      </c>
      <c r="R29" s="54">
        <f t="shared" si="12"/>
        <v>28.787402795288507</v>
      </c>
      <c r="S29" s="54">
        <f t="shared" si="13"/>
        <v>33.542682123567381</v>
      </c>
      <c r="T29" s="54">
        <f t="shared" si="14"/>
        <v>30.958910496122503</v>
      </c>
      <c r="U29" s="54">
        <f t="shared" si="15"/>
        <v>23.087217485292143</v>
      </c>
      <c r="V29" s="54">
        <f t="shared" si="16"/>
        <v>27.777302068238704</v>
      </c>
      <c r="W29" s="54">
        <f t="shared" si="17"/>
        <v>25.228953876857066</v>
      </c>
      <c r="X29" s="54">
        <f t="shared" si="18"/>
        <v>42.557637775006818</v>
      </c>
      <c r="Y29" s="54">
        <f t="shared" si="19"/>
        <v>36.540475563166908</v>
      </c>
      <c r="Z29" s="54">
        <f t="shared" si="20"/>
        <v>39.809888762141377</v>
      </c>
      <c r="AA29" s="54">
        <f t="shared" si="21"/>
        <v>5.5677419444125373</v>
      </c>
      <c r="AB29" s="54">
        <f t="shared" si="22"/>
        <v>2.1395402450270056</v>
      </c>
      <c r="AC29" s="54">
        <f t="shared" si="23"/>
        <v>4.0022468648790506</v>
      </c>
      <c r="AD29" s="50">
        <f>+Board!CI28</f>
        <v>96446</v>
      </c>
      <c r="AE29" s="50">
        <f>+Board!CJ28</f>
        <v>83635</v>
      </c>
      <c r="AF29" s="50">
        <f>+Board!CK28</f>
        <v>180081</v>
      </c>
      <c r="AG29" s="51">
        <v>37490</v>
      </c>
      <c r="AH29" s="51">
        <v>34481</v>
      </c>
      <c r="AI29" s="50">
        <f t="shared" si="117"/>
        <v>71971</v>
      </c>
      <c r="AJ29" s="51">
        <v>17310</v>
      </c>
      <c r="AK29" s="51">
        <v>18452</v>
      </c>
      <c r="AL29" s="50">
        <f t="shared" si="118"/>
        <v>35762</v>
      </c>
      <c r="AM29" s="50">
        <v>34213</v>
      </c>
      <c r="AN29" s="50">
        <v>27869</v>
      </c>
      <c r="AO29" s="50">
        <f t="shared" si="119"/>
        <v>62082</v>
      </c>
      <c r="AP29" s="50">
        <v>7433</v>
      </c>
      <c r="AQ29" s="50">
        <v>2833</v>
      </c>
      <c r="AR29" s="56">
        <f t="shared" si="124"/>
        <v>10266</v>
      </c>
      <c r="AS29" s="54">
        <f t="shared" si="24"/>
        <v>38.871492856106009</v>
      </c>
      <c r="AT29" s="54">
        <f t="shared" si="25"/>
        <v>41.227954803610928</v>
      </c>
      <c r="AU29" s="54">
        <f t="shared" si="26"/>
        <v>39.965904231984496</v>
      </c>
      <c r="AV29" s="54">
        <f t="shared" si="27"/>
        <v>17.947867200298614</v>
      </c>
      <c r="AW29" s="54">
        <f t="shared" si="28"/>
        <v>22.062533628265676</v>
      </c>
      <c r="AX29" s="54">
        <f t="shared" si="29"/>
        <v>19.858841299193141</v>
      </c>
      <c r="AY29" s="54">
        <f t="shared" si="30"/>
        <v>35.473736598718453</v>
      </c>
      <c r="AZ29" s="54">
        <f t="shared" si="31"/>
        <v>33.322173731093443</v>
      </c>
      <c r="BA29" s="54">
        <f t="shared" si="32"/>
        <v>34.474486481083517</v>
      </c>
      <c r="BB29" s="54">
        <f t="shared" si="33"/>
        <v>7.7069033448769257</v>
      </c>
      <c r="BC29" s="54">
        <f t="shared" si="34"/>
        <v>3.3873378370299516</v>
      </c>
      <c r="BD29" s="54">
        <f t="shared" si="35"/>
        <v>5.7007679877388506</v>
      </c>
      <c r="BE29" s="50">
        <f>+Board!EB28</f>
        <v>47655</v>
      </c>
      <c r="BF29" s="50">
        <f>+Board!EC28</f>
        <v>38882</v>
      </c>
      <c r="BG29" s="50">
        <f>+Board!ED28</f>
        <v>86537</v>
      </c>
      <c r="BH29" s="51">
        <v>26676</v>
      </c>
      <c r="BI29" s="51">
        <v>23491</v>
      </c>
      <c r="BJ29" s="50">
        <f t="shared" si="120"/>
        <v>50167</v>
      </c>
      <c r="BK29" s="51">
        <v>4402</v>
      </c>
      <c r="BL29" s="51">
        <v>3926</v>
      </c>
      <c r="BM29" s="50">
        <f t="shared" si="121"/>
        <v>8328</v>
      </c>
      <c r="BN29" s="50">
        <v>14828</v>
      </c>
      <c r="BO29" s="50">
        <v>10743</v>
      </c>
      <c r="BP29" s="50">
        <f t="shared" si="122"/>
        <v>25571</v>
      </c>
      <c r="BQ29" s="50">
        <v>1749</v>
      </c>
      <c r="BR29" s="50">
        <v>722</v>
      </c>
      <c r="BS29" s="50">
        <f t="shared" si="125"/>
        <v>2471</v>
      </c>
      <c r="BT29" s="54">
        <f t="shared" si="36"/>
        <v>55.977337110481585</v>
      </c>
      <c r="BU29" s="54">
        <f t="shared" si="37"/>
        <v>60.416130857466179</v>
      </c>
      <c r="BV29" s="54">
        <f t="shared" si="38"/>
        <v>57.971734633740482</v>
      </c>
      <c r="BW29" s="54">
        <f t="shared" si="39"/>
        <v>9.2372258944496899</v>
      </c>
      <c r="BX29" s="54">
        <f t="shared" si="40"/>
        <v>10.097217221336351</v>
      </c>
      <c r="BY29" s="54">
        <f t="shared" si="41"/>
        <v>9.6236291990709173</v>
      </c>
      <c r="BZ29" s="54">
        <f t="shared" si="42"/>
        <v>31.11530794250341</v>
      </c>
      <c r="CA29" s="54">
        <f t="shared" si="43"/>
        <v>27.62975155598992</v>
      </c>
      <c r="CB29" s="54">
        <f t="shared" si="44"/>
        <v>29.549210164438332</v>
      </c>
      <c r="CC29" s="54">
        <f t="shared" si="45"/>
        <v>3.6701290525653132</v>
      </c>
      <c r="CD29" s="54">
        <f t="shared" si="46"/>
        <v>1.8569003652075511</v>
      </c>
      <c r="CE29" s="54">
        <f t="shared" si="47"/>
        <v>2.8554260027502685</v>
      </c>
    </row>
    <row r="30" spans="1:83" ht="28.5">
      <c r="A30" s="14">
        <v>21</v>
      </c>
      <c r="B30" s="122" t="s">
        <v>65</v>
      </c>
      <c r="C30" s="3">
        <f>+Board!AP30</f>
        <v>10483</v>
      </c>
      <c r="D30" s="3">
        <f>+Board!AQ30</f>
        <v>10415</v>
      </c>
      <c r="E30" s="3">
        <f>+Board!AR30</f>
        <v>20898</v>
      </c>
      <c r="F30" s="4">
        <v>2366</v>
      </c>
      <c r="G30" s="4">
        <v>2757</v>
      </c>
      <c r="H30" s="4">
        <v>5123</v>
      </c>
      <c r="I30" s="4">
        <v>268</v>
      </c>
      <c r="J30" s="4">
        <v>175</v>
      </c>
      <c r="K30" s="4">
        <v>443</v>
      </c>
      <c r="L30" s="3">
        <v>7849</v>
      </c>
      <c r="M30" s="3">
        <v>7483</v>
      </c>
      <c r="N30" s="4">
        <v>15332</v>
      </c>
      <c r="O30" s="28"/>
      <c r="P30" s="28"/>
      <c r="Q30" s="16"/>
      <c r="R30" s="45">
        <f>IF(F30=0,"",F30/C30%)</f>
        <v>22.569875035772203</v>
      </c>
      <c r="S30" s="45">
        <f>IF(G30=0,"",G30/D30%)</f>
        <v>26.471435429668745</v>
      </c>
      <c r="T30" s="45">
        <f>IF(H30=0,"",H30/E30%)</f>
        <v>24.514307589242993</v>
      </c>
      <c r="U30" s="45">
        <f>IF(I30=0,"",I30/C30%)</f>
        <v>2.5565200801297339</v>
      </c>
      <c r="V30" s="45">
        <f>IF(J30=0,"",J30/D30%)</f>
        <v>1.6802688430148822</v>
      </c>
      <c r="W30" s="45">
        <f>IF(K30=0,"",K30/E30%)</f>
        <v>2.1198200784764092</v>
      </c>
      <c r="X30" s="45">
        <f>IF(L30=0,"",L30/C30%)</f>
        <v>74.873604884098071</v>
      </c>
      <c r="Y30" s="45">
        <f>IF(M30=0,"",M30/D30%)</f>
        <v>71.848295727316369</v>
      </c>
      <c r="Z30" s="45">
        <f>IF(N30=0,"",N30/E30%)</f>
        <v>73.365872332280603</v>
      </c>
      <c r="AA30" s="44" t="str">
        <f>IF(O30=0,"",O30/C30%)</f>
        <v/>
      </c>
      <c r="AB30" s="44" t="str">
        <f>IF(P30=0,"",P30/D30%)</f>
        <v/>
      </c>
      <c r="AC30" s="44" t="str">
        <f>IF(Q30=0,"",Q30/E30%)</f>
        <v/>
      </c>
      <c r="AD30" s="3">
        <f>+Board!CI30</f>
        <v>545</v>
      </c>
      <c r="AE30" s="3">
        <f>+Board!CJ30</f>
        <v>552</v>
      </c>
      <c r="AF30" s="3">
        <f>+Board!CK30</f>
        <v>1097</v>
      </c>
      <c r="AG30" s="4">
        <v>68</v>
      </c>
      <c r="AH30" s="4">
        <v>76</v>
      </c>
      <c r="AI30" s="4">
        <f>+AG30+AH30</f>
        <v>144</v>
      </c>
      <c r="AJ30" s="4">
        <v>13</v>
      </c>
      <c r="AK30" s="4">
        <v>13</v>
      </c>
      <c r="AL30" s="4">
        <f>+AJ30+AK30</f>
        <v>26</v>
      </c>
      <c r="AM30" s="3">
        <v>464</v>
      </c>
      <c r="AN30" s="3">
        <v>463</v>
      </c>
      <c r="AO30" s="4">
        <f>+AM30+AN30</f>
        <v>927</v>
      </c>
      <c r="AP30" s="28"/>
      <c r="AQ30" s="28"/>
      <c r="AR30" s="16"/>
      <c r="AS30" s="45">
        <f>IF(AG30=0,"",AG30/AD30%)</f>
        <v>12.477064220183486</v>
      </c>
      <c r="AT30" s="45">
        <f>IF(AH30=0,"",AH30/AE30%)</f>
        <v>13.768115942028986</v>
      </c>
      <c r="AU30" s="45">
        <f>IF(AI30=0,"",AI30/AF30%)</f>
        <v>13.126709206927984</v>
      </c>
      <c r="AV30" s="45">
        <f>IF(AJ30=0,"",AJ30/AD30%)</f>
        <v>2.3853211009174311</v>
      </c>
      <c r="AW30" s="45">
        <f>IF(AK30=0,"",AK30/AE30%)</f>
        <v>2.3550724637681162</v>
      </c>
      <c r="AX30" s="45">
        <f>IF(AL30=0,"",AL30/AF30%)</f>
        <v>2.3701002734731085</v>
      </c>
      <c r="AY30" s="45">
        <f>IF(AM30=0,"",AM30/AD30%)</f>
        <v>85.137614678899084</v>
      </c>
      <c r="AZ30" s="45">
        <f>IF(AN30=0,"",AN30/AE30%)</f>
        <v>83.876811594202906</v>
      </c>
      <c r="BA30" s="45">
        <f>IF(AO30=0,"",AO30/AF30%)</f>
        <v>84.503190519598903</v>
      </c>
      <c r="BB30" s="44" t="str">
        <f>IF(AP30=0,"",AP30/AD30%)</f>
        <v/>
      </c>
      <c r="BC30" s="44" t="str">
        <f>IF(AQ30=0,"",AQ30/AE30%)</f>
        <v/>
      </c>
      <c r="BD30" s="44" t="str">
        <f>IF(AR30=0,"",AR30/AF30%)</f>
        <v/>
      </c>
      <c r="BE30" s="3">
        <f>+Board!EB30</f>
        <v>3381</v>
      </c>
      <c r="BF30" s="3">
        <f>+Board!EC30</f>
        <v>3905</v>
      </c>
      <c r="BG30" s="3">
        <f>+Board!ED30</f>
        <v>7286</v>
      </c>
      <c r="BH30" s="4">
        <v>1801</v>
      </c>
      <c r="BI30" s="4">
        <v>2010</v>
      </c>
      <c r="BJ30" s="4">
        <f>+BH30+BI30</f>
        <v>3811</v>
      </c>
      <c r="BK30" s="4">
        <v>175</v>
      </c>
      <c r="BL30" s="4">
        <v>73</v>
      </c>
      <c r="BM30" s="4">
        <f>+BK30+BL30</f>
        <v>248</v>
      </c>
      <c r="BN30" s="3">
        <v>1405</v>
      </c>
      <c r="BO30" s="3">
        <v>1822</v>
      </c>
      <c r="BP30" s="4">
        <f>+BN30+BO30</f>
        <v>3227</v>
      </c>
      <c r="BQ30" s="28"/>
      <c r="BR30" s="28"/>
      <c r="BS30" s="16"/>
      <c r="BT30" s="45">
        <f>IF(BH30=0,"",BH30/BE30%)</f>
        <v>53.268263827270033</v>
      </c>
      <c r="BU30" s="45">
        <f>IF(BI30=0,"",BI30/BF30%)</f>
        <v>51.47247119078105</v>
      </c>
      <c r="BV30" s="45">
        <f>IF(BJ30=0,"",BJ30/BG30%)</f>
        <v>52.305791929728244</v>
      </c>
      <c r="BW30" s="45">
        <f>IF(BK30=0,"",BK30/BE30%)</f>
        <v>5.1759834368530013</v>
      </c>
      <c r="BX30" s="45">
        <f>IF(BL30=0,"",BL30/BF30%)</f>
        <v>1.8693982074263766</v>
      </c>
      <c r="BY30" s="45">
        <f>IF(BM30=0,"",BM30/BG30%)</f>
        <v>3.4037880867416965</v>
      </c>
      <c r="BZ30" s="45">
        <f>IF(BN30=0,"",BN30/BE30%)</f>
        <v>41.555752735876958</v>
      </c>
      <c r="CA30" s="45">
        <f>IF(BO30=0,"",BO30/BF30%)</f>
        <v>46.658130601792578</v>
      </c>
      <c r="CB30" s="45">
        <f>IF(BP30=0,"",BP30/BG30%)</f>
        <v>44.290419983530057</v>
      </c>
      <c r="CC30" s="44" t="str">
        <f>IF(BQ30=0,"",BQ30/BE30%)</f>
        <v/>
      </c>
      <c r="CD30" s="44" t="str">
        <f>IF(BR30=0,"",BR30/BF30%)</f>
        <v/>
      </c>
      <c r="CE30" s="44" t="str">
        <f>IF(BS30=0,"",BS30/BG30%)</f>
        <v/>
      </c>
    </row>
    <row r="31" spans="1:83" ht="28.5">
      <c r="A31" s="14">
        <v>22</v>
      </c>
      <c r="B31" s="122" t="s">
        <v>40</v>
      </c>
      <c r="C31" s="50">
        <f>+Board!AP31</f>
        <v>9037</v>
      </c>
      <c r="D31" s="50">
        <f>+Board!AQ31</f>
        <v>11295</v>
      </c>
      <c r="E31" s="3">
        <f>+Board!AR31</f>
        <v>20332</v>
      </c>
      <c r="F31" s="51">
        <v>6742</v>
      </c>
      <c r="G31" s="51">
        <v>9199</v>
      </c>
      <c r="H31" s="56">
        <f t="shared" si="129"/>
        <v>15941</v>
      </c>
      <c r="I31" s="51">
        <v>929</v>
      </c>
      <c r="J31" s="51">
        <v>647</v>
      </c>
      <c r="K31" s="56">
        <f t="shared" si="130"/>
        <v>1576</v>
      </c>
      <c r="L31" s="50">
        <v>1362</v>
      </c>
      <c r="M31" s="50">
        <v>1446</v>
      </c>
      <c r="N31" s="56">
        <f t="shared" si="116"/>
        <v>2808</v>
      </c>
      <c r="O31" s="50">
        <v>4</v>
      </c>
      <c r="P31" s="50">
        <v>3</v>
      </c>
      <c r="Q31" s="56">
        <f t="shared" si="123"/>
        <v>7</v>
      </c>
      <c r="R31" s="54">
        <f t="shared" si="12"/>
        <v>74.604404116410308</v>
      </c>
      <c r="S31" s="54">
        <f t="shared" si="13"/>
        <v>81.443116423196102</v>
      </c>
      <c r="T31" s="54">
        <f t="shared" si="14"/>
        <v>78.403501868975013</v>
      </c>
      <c r="U31" s="54">
        <f t="shared" si="15"/>
        <v>10.279960163771163</v>
      </c>
      <c r="V31" s="54">
        <f t="shared" si="16"/>
        <v>5.7281983178397518</v>
      </c>
      <c r="W31" s="54">
        <f t="shared" si="17"/>
        <v>7.7513279559315365</v>
      </c>
      <c r="X31" s="54">
        <f t="shared" si="18"/>
        <v>15.071373243332964</v>
      </c>
      <c r="Y31" s="54">
        <f t="shared" si="19"/>
        <v>12.802124833997343</v>
      </c>
      <c r="Z31" s="54">
        <f t="shared" si="20"/>
        <v>13.81074168797954</v>
      </c>
      <c r="AA31" s="54">
        <f t="shared" ref="AA31" si="131">IF(O31=0,"",O31/C31%)</f>
        <v>4.4262476485559366E-2</v>
      </c>
      <c r="AB31" s="54">
        <f t="shared" ref="AB31" si="132">IF(P31=0,"",P31/D31%)</f>
        <v>2.6560424966799469E-2</v>
      </c>
      <c r="AC31" s="54">
        <f t="shared" ref="AC31" si="133">IF(Q31=0,"",Q31/E31%)</f>
        <v>3.4428487113909112E-2</v>
      </c>
      <c r="AD31" s="50">
        <f>+Board!CI31</f>
        <v>51</v>
      </c>
      <c r="AE31" s="50">
        <f>+Board!CJ31</f>
        <v>72</v>
      </c>
      <c r="AF31" s="50">
        <f>+Board!CK31</f>
        <v>123</v>
      </c>
      <c r="AG31" s="51">
        <v>34</v>
      </c>
      <c r="AH31" s="51">
        <v>56</v>
      </c>
      <c r="AI31" s="50">
        <f t="shared" si="117"/>
        <v>90</v>
      </c>
      <c r="AJ31" s="51">
        <v>8</v>
      </c>
      <c r="AK31" s="51">
        <v>11</v>
      </c>
      <c r="AL31" s="50">
        <f t="shared" si="118"/>
        <v>19</v>
      </c>
      <c r="AM31" s="50">
        <v>9</v>
      </c>
      <c r="AN31" s="50">
        <v>5</v>
      </c>
      <c r="AO31" s="50">
        <f t="shared" si="119"/>
        <v>14</v>
      </c>
      <c r="AP31" s="52"/>
      <c r="AQ31" s="52"/>
      <c r="AR31" s="53">
        <f t="shared" si="124"/>
        <v>0</v>
      </c>
      <c r="AS31" s="54">
        <f t="shared" si="24"/>
        <v>66.666666666666671</v>
      </c>
      <c r="AT31" s="54">
        <f t="shared" si="25"/>
        <v>77.777777777777786</v>
      </c>
      <c r="AU31" s="54">
        <f t="shared" si="26"/>
        <v>73.170731707317074</v>
      </c>
      <c r="AV31" s="54">
        <f t="shared" si="27"/>
        <v>15.686274509803921</v>
      </c>
      <c r="AW31" s="54">
        <f t="shared" si="28"/>
        <v>15.277777777777779</v>
      </c>
      <c r="AX31" s="54">
        <f t="shared" si="29"/>
        <v>15.447154471544716</v>
      </c>
      <c r="AY31" s="54">
        <f t="shared" si="30"/>
        <v>17.647058823529413</v>
      </c>
      <c r="AZ31" s="54">
        <f t="shared" si="31"/>
        <v>6.9444444444444446</v>
      </c>
      <c r="BA31" s="54">
        <f t="shared" si="32"/>
        <v>11.382113821138212</v>
      </c>
      <c r="BB31" s="55" t="str">
        <f t="shared" si="33"/>
        <v/>
      </c>
      <c r="BC31" s="55" t="str">
        <f t="shared" si="34"/>
        <v/>
      </c>
      <c r="BD31" s="55" t="str">
        <f t="shared" si="35"/>
        <v/>
      </c>
      <c r="BE31" s="50">
        <f>+Board!EB31</f>
        <v>8192</v>
      </c>
      <c r="BF31" s="50">
        <f>+Board!EC31</f>
        <v>10410</v>
      </c>
      <c r="BG31" s="50">
        <f>+Board!ED31</f>
        <v>18602</v>
      </c>
      <c r="BH31" s="51">
        <v>6405</v>
      </c>
      <c r="BI31" s="51">
        <v>8638</v>
      </c>
      <c r="BJ31" s="50">
        <f t="shared" si="120"/>
        <v>15043</v>
      </c>
      <c r="BK31" s="51">
        <v>670</v>
      </c>
      <c r="BL31" s="51">
        <v>463</v>
      </c>
      <c r="BM31" s="50">
        <f t="shared" si="121"/>
        <v>1133</v>
      </c>
      <c r="BN31" s="50">
        <v>1113</v>
      </c>
      <c r="BO31" s="50">
        <v>1306</v>
      </c>
      <c r="BP31" s="50">
        <f t="shared" si="122"/>
        <v>2419</v>
      </c>
      <c r="BQ31" s="50">
        <v>4</v>
      </c>
      <c r="BR31" s="50">
        <v>3</v>
      </c>
      <c r="BS31" s="50">
        <f t="shared" si="125"/>
        <v>7</v>
      </c>
      <c r="BT31" s="54">
        <f t="shared" si="36"/>
        <v>78.18603515625</v>
      </c>
      <c r="BU31" s="54">
        <f t="shared" si="37"/>
        <v>82.977905859750251</v>
      </c>
      <c r="BV31" s="54">
        <f t="shared" si="38"/>
        <v>80.86764863993119</v>
      </c>
      <c r="BW31" s="54">
        <f t="shared" si="39"/>
        <v>8.1787109375</v>
      </c>
      <c r="BX31" s="54">
        <f t="shared" si="40"/>
        <v>4.4476464937560038</v>
      </c>
      <c r="BY31" s="54">
        <f t="shared" si="41"/>
        <v>6.0907429308676484</v>
      </c>
      <c r="BZ31" s="54">
        <f t="shared" si="42"/>
        <v>13.58642578125</v>
      </c>
      <c r="CA31" s="54">
        <f t="shared" si="43"/>
        <v>12.545629202689723</v>
      </c>
      <c r="CB31" s="54">
        <f t="shared" si="44"/>
        <v>13.003978066874529</v>
      </c>
      <c r="CC31" s="54">
        <f t="shared" si="45"/>
        <v>4.8828125E-2</v>
      </c>
      <c r="CD31" s="54">
        <f t="shared" si="46"/>
        <v>2.8818443804034585E-2</v>
      </c>
      <c r="CE31" s="54">
        <f t="shared" si="47"/>
        <v>3.7630362326631542E-2</v>
      </c>
    </row>
    <row r="32" spans="1:83" ht="28.5">
      <c r="A32" s="14">
        <v>23</v>
      </c>
      <c r="B32" s="122" t="s">
        <v>41</v>
      </c>
      <c r="C32" s="50">
        <f>+Board!AP32</f>
        <v>3826</v>
      </c>
      <c r="D32" s="50">
        <f>+Board!AQ32</f>
        <v>4186</v>
      </c>
      <c r="E32" s="3">
        <f>+Board!AR32</f>
        <v>8012</v>
      </c>
      <c r="F32" s="51">
        <v>2796</v>
      </c>
      <c r="G32" s="51">
        <v>3239</v>
      </c>
      <c r="H32" s="56">
        <f t="shared" si="129"/>
        <v>6035</v>
      </c>
      <c r="I32" s="51">
        <v>212</v>
      </c>
      <c r="J32" s="51">
        <v>182</v>
      </c>
      <c r="K32" s="56">
        <f t="shared" si="130"/>
        <v>394</v>
      </c>
      <c r="L32" s="50">
        <v>817</v>
      </c>
      <c r="M32" s="50">
        <v>766</v>
      </c>
      <c r="N32" s="56">
        <f t="shared" si="116"/>
        <v>1583</v>
      </c>
      <c r="O32" s="52"/>
      <c r="P32" s="52"/>
      <c r="Q32" s="53"/>
      <c r="R32" s="54">
        <f t="shared" si="12"/>
        <v>73.078933612127557</v>
      </c>
      <c r="S32" s="54">
        <f t="shared" si="13"/>
        <v>77.376970855231733</v>
      </c>
      <c r="T32" s="54">
        <f t="shared" si="14"/>
        <v>75.324513230154764</v>
      </c>
      <c r="U32" s="54">
        <f t="shared" si="15"/>
        <v>5.5410350235232624</v>
      </c>
      <c r="V32" s="54">
        <f t="shared" si="16"/>
        <v>4.3478260869565215</v>
      </c>
      <c r="W32" s="54">
        <f t="shared" si="17"/>
        <v>4.9176235646530202</v>
      </c>
      <c r="X32" s="54">
        <f t="shared" si="18"/>
        <v>21.353894406691062</v>
      </c>
      <c r="Y32" s="54">
        <f t="shared" si="19"/>
        <v>18.29909221213569</v>
      </c>
      <c r="Z32" s="54">
        <f t="shared" si="20"/>
        <v>19.757863205192212</v>
      </c>
      <c r="AA32" s="55" t="str">
        <f t="shared" si="21"/>
        <v/>
      </c>
      <c r="AB32" s="55" t="str">
        <f t="shared" si="22"/>
        <v/>
      </c>
      <c r="AC32" s="55" t="str">
        <f t="shared" si="23"/>
        <v/>
      </c>
      <c r="AD32" s="50">
        <f>+Board!CI32</f>
        <v>18</v>
      </c>
      <c r="AE32" s="50">
        <f>+Board!CJ32</f>
        <v>10</v>
      </c>
      <c r="AF32" s="50">
        <f>+Board!CK32</f>
        <v>28</v>
      </c>
      <c r="AG32" s="51">
        <v>8</v>
      </c>
      <c r="AH32" s="51">
        <v>5</v>
      </c>
      <c r="AI32" s="50">
        <f t="shared" si="117"/>
        <v>13</v>
      </c>
      <c r="AJ32" s="51">
        <v>0</v>
      </c>
      <c r="AK32" s="51">
        <v>3</v>
      </c>
      <c r="AL32" s="50">
        <f t="shared" si="118"/>
        <v>3</v>
      </c>
      <c r="AM32" s="50">
        <v>10</v>
      </c>
      <c r="AN32" s="50">
        <v>2</v>
      </c>
      <c r="AO32" s="50">
        <f t="shared" si="119"/>
        <v>12</v>
      </c>
      <c r="AP32" s="52"/>
      <c r="AQ32" s="52"/>
      <c r="AR32" s="53"/>
      <c r="AS32" s="54">
        <f t="shared" si="24"/>
        <v>44.444444444444443</v>
      </c>
      <c r="AT32" s="54">
        <f t="shared" si="25"/>
        <v>50</v>
      </c>
      <c r="AU32" s="54">
        <f t="shared" si="26"/>
        <v>46.428571428571423</v>
      </c>
      <c r="AV32" s="54" t="str">
        <f t="shared" si="27"/>
        <v/>
      </c>
      <c r="AW32" s="54">
        <f t="shared" si="28"/>
        <v>30</v>
      </c>
      <c r="AX32" s="54">
        <f t="shared" si="29"/>
        <v>10.714285714285714</v>
      </c>
      <c r="AY32" s="54">
        <f t="shared" si="30"/>
        <v>55.555555555555557</v>
      </c>
      <c r="AZ32" s="54">
        <f t="shared" si="31"/>
        <v>20</v>
      </c>
      <c r="BA32" s="54">
        <f t="shared" si="32"/>
        <v>42.857142857142854</v>
      </c>
      <c r="BB32" s="55" t="str">
        <f t="shared" si="33"/>
        <v/>
      </c>
      <c r="BC32" s="55" t="str">
        <f t="shared" si="34"/>
        <v/>
      </c>
      <c r="BD32" s="55" t="str">
        <f t="shared" si="35"/>
        <v/>
      </c>
      <c r="BE32" s="50">
        <f>+Board!EB32</f>
        <v>3751</v>
      </c>
      <c r="BF32" s="50">
        <f>+Board!EC32</f>
        <v>4141</v>
      </c>
      <c r="BG32" s="50">
        <f>+Board!ED32</f>
        <v>7892</v>
      </c>
      <c r="BH32" s="51">
        <v>2768</v>
      </c>
      <c r="BI32" s="51">
        <v>3192</v>
      </c>
      <c r="BJ32" s="50">
        <f t="shared" si="120"/>
        <v>5960</v>
      </c>
      <c r="BK32" s="51">
        <v>201</v>
      </c>
      <c r="BL32" s="51">
        <v>172</v>
      </c>
      <c r="BM32" s="50">
        <f t="shared" si="121"/>
        <v>373</v>
      </c>
      <c r="BN32" s="50">
        <v>782</v>
      </c>
      <c r="BO32" s="50">
        <v>777</v>
      </c>
      <c r="BP32" s="50">
        <f t="shared" si="122"/>
        <v>1559</v>
      </c>
      <c r="BQ32" s="52"/>
      <c r="BR32" s="52"/>
      <c r="BS32" s="53"/>
      <c r="BT32" s="54">
        <f t="shared" si="36"/>
        <v>73.793655025326586</v>
      </c>
      <c r="BU32" s="54">
        <f t="shared" si="37"/>
        <v>77.082830234242948</v>
      </c>
      <c r="BV32" s="54">
        <f t="shared" si="38"/>
        <v>75.519513431322864</v>
      </c>
      <c r="BW32" s="54">
        <f t="shared" si="39"/>
        <v>5.3585710477206083</v>
      </c>
      <c r="BX32" s="54">
        <f t="shared" si="40"/>
        <v>4.1535860903163488</v>
      </c>
      <c r="BY32" s="54">
        <f t="shared" si="41"/>
        <v>4.7263051191079573</v>
      </c>
      <c r="BZ32" s="54">
        <f t="shared" si="42"/>
        <v>20.847773926952815</v>
      </c>
      <c r="CA32" s="54">
        <f t="shared" si="43"/>
        <v>18.763583675440717</v>
      </c>
      <c r="CB32" s="54">
        <f t="shared" si="44"/>
        <v>19.754181449569185</v>
      </c>
      <c r="CC32" s="55" t="str">
        <f t="shared" si="45"/>
        <v/>
      </c>
      <c r="CD32" s="55" t="str">
        <f t="shared" si="46"/>
        <v/>
      </c>
      <c r="CE32" s="55" t="str">
        <f t="shared" si="47"/>
        <v/>
      </c>
    </row>
    <row r="33" spans="1:83" ht="28.5">
      <c r="A33" s="14">
        <v>24</v>
      </c>
      <c r="B33" s="122" t="s">
        <v>42</v>
      </c>
      <c r="C33" s="50">
        <f>+Board!AP33</f>
        <v>5692</v>
      </c>
      <c r="D33" s="50">
        <f>+Board!AQ33</f>
        <v>6446</v>
      </c>
      <c r="E33" s="3">
        <f>+Board!AR33</f>
        <v>12138</v>
      </c>
      <c r="F33" s="51">
        <v>4018</v>
      </c>
      <c r="G33" s="51">
        <v>4987</v>
      </c>
      <c r="H33" s="56">
        <f t="shared" si="129"/>
        <v>9005</v>
      </c>
      <c r="I33" s="51">
        <v>485</v>
      </c>
      <c r="J33" s="51">
        <v>344</v>
      </c>
      <c r="K33" s="56">
        <f t="shared" si="130"/>
        <v>829</v>
      </c>
      <c r="L33" s="50">
        <v>1189</v>
      </c>
      <c r="M33" s="50">
        <v>1115</v>
      </c>
      <c r="N33" s="56">
        <f t="shared" si="116"/>
        <v>2304</v>
      </c>
      <c r="O33" s="52">
        <v>0</v>
      </c>
      <c r="P33" s="52">
        <v>0</v>
      </c>
      <c r="Q33" s="53">
        <v>0</v>
      </c>
      <c r="R33" s="54">
        <f t="shared" si="12"/>
        <v>70.590302178496131</v>
      </c>
      <c r="S33" s="54">
        <f t="shared" si="13"/>
        <v>77.365808253180276</v>
      </c>
      <c r="T33" s="54">
        <f t="shared" si="14"/>
        <v>74.188498928983364</v>
      </c>
      <c r="U33" s="54">
        <f t="shared" si="15"/>
        <v>8.5207308503162338</v>
      </c>
      <c r="V33" s="54">
        <f t="shared" si="16"/>
        <v>5.3366428793049963</v>
      </c>
      <c r="W33" s="54">
        <f t="shared" si="17"/>
        <v>6.8297907398253423</v>
      </c>
      <c r="X33" s="54">
        <f t="shared" si="18"/>
        <v>20.888966971187632</v>
      </c>
      <c r="Y33" s="54">
        <f t="shared" si="19"/>
        <v>17.297548867514738</v>
      </c>
      <c r="Z33" s="54">
        <f t="shared" si="20"/>
        <v>18.981710331191302</v>
      </c>
      <c r="AA33" s="55" t="str">
        <f t="shared" si="21"/>
        <v/>
      </c>
      <c r="AB33" s="55" t="str">
        <f t="shared" si="22"/>
        <v/>
      </c>
      <c r="AC33" s="55" t="str">
        <f t="shared" si="23"/>
        <v/>
      </c>
      <c r="AD33" s="50">
        <f>+Board!CI33</f>
        <v>52</v>
      </c>
      <c r="AE33" s="50">
        <f>+Board!CJ33</f>
        <v>52</v>
      </c>
      <c r="AF33" s="50">
        <f>+Board!CK33</f>
        <v>104</v>
      </c>
      <c r="AG33" s="51">
        <v>21</v>
      </c>
      <c r="AH33" s="51">
        <v>29</v>
      </c>
      <c r="AI33" s="50">
        <f t="shared" si="117"/>
        <v>50</v>
      </c>
      <c r="AJ33" s="51">
        <v>20</v>
      </c>
      <c r="AK33" s="51">
        <v>16</v>
      </c>
      <c r="AL33" s="50">
        <f t="shared" si="118"/>
        <v>36</v>
      </c>
      <c r="AM33" s="51">
        <v>11</v>
      </c>
      <c r="AN33" s="51">
        <v>7</v>
      </c>
      <c r="AO33" s="50">
        <f t="shared" si="119"/>
        <v>18</v>
      </c>
      <c r="AP33" s="52">
        <v>0</v>
      </c>
      <c r="AQ33" s="52">
        <v>0</v>
      </c>
      <c r="AR33" s="53">
        <v>0</v>
      </c>
      <c r="AS33" s="54">
        <f t="shared" si="24"/>
        <v>40.38461538461538</v>
      </c>
      <c r="AT33" s="54">
        <f t="shared" si="25"/>
        <v>55.769230769230766</v>
      </c>
      <c r="AU33" s="54">
        <f t="shared" si="26"/>
        <v>48.076923076923073</v>
      </c>
      <c r="AV33" s="54">
        <f t="shared" si="27"/>
        <v>38.46153846153846</v>
      </c>
      <c r="AW33" s="54">
        <f t="shared" si="28"/>
        <v>30.769230769230766</v>
      </c>
      <c r="AX33" s="54">
        <f t="shared" si="29"/>
        <v>34.615384615384613</v>
      </c>
      <c r="AY33" s="54">
        <f t="shared" si="30"/>
        <v>21.153846153846153</v>
      </c>
      <c r="AZ33" s="54">
        <f t="shared" si="31"/>
        <v>13.461538461538462</v>
      </c>
      <c r="BA33" s="54">
        <f t="shared" si="32"/>
        <v>17.307692307692307</v>
      </c>
      <c r="BB33" s="57">
        <v>0</v>
      </c>
      <c r="BC33" s="57">
        <v>0</v>
      </c>
      <c r="BD33" s="57">
        <v>0</v>
      </c>
      <c r="BE33" s="50">
        <f>+Board!EB33</f>
        <v>5180</v>
      </c>
      <c r="BF33" s="50">
        <f>+Board!EC33</f>
        <v>5946</v>
      </c>
      <c r="BG33" s="50">
        <f>+Board!ED33</f>
        <v>11126</v>
      </c>
      <c r="BH33" s="51">
        <v>3862</v>
      </c>
      <c r="BI33" s="51">
        <v>4734</v>
      </c>
      <c r="BJ33" s="50">
        <f t="shared" si="120"/>
        <v>8596</v>
      </c>
      <c r="BK33" s="51">
        <v>274</v>
      </c>
      <c r="BL33" s="51">
        <v>184</v>
      </c>
      <c r="BM33" s="50">
        <f t="shared" si="121"/>
        <v>458</v>
      </c>
      <c r="BN33" s="51">
        <v>1044</v>
      </c>
      <c r="BO33" s="51">
        <v>1028</v>
      </c>
      <c r="BP33" s="50">
        <f t="shared" si="122"/>
        <v>2072</v>
      </c>
      <c r="BQ33" s="52"/>
      <c r="BR33" s="52"/>
      <c r="BS33" s="53"/>
      <c r="BT33" s="54">
        <f t="shared" si="36"/>
        <v>74.555984555984566</v>
      </c>
      <c r="BU33" s="54">
        <f t="shared" si="37"/>
        <v>79.61654894046417</v>
      </c>
      <c r="BV33" s="54">
        <f t="shared" si="38"/>
        <v>77.260470968901672</v>
      </c>
      <c r="BW33" s="54">
        <f t="shared" si="39"/>
        <v>5.2895752895752901</v>
      </c>
      <c r="BX33" s="54">
        <f t="shared" si="40"/>
        <v>3.0945173225697946</v>
      </c>
      <c r="BY33" s="54">
        <f t="shared" si="41"/>
        <v>4.116483911558511</v>
      </c>
      <c r="BZ33" s="54">
        <f t="shared" si="42"/>
        <v>20.154440154440156</v>
      </c>
      <c r="CA33" s="54">
        <f t="shared" si="43"/>
        <v>17.288933736966026</v>
      </c>
      <c r="CB33" s="54">
        <f t="shared" si="44"/>
        <v>18.623045119539817</v>
      </c>
      <c r="CC33" s="57" t="str">
        <f t="shared" si="45"/>
        <v/>
      </c>
      <c r="CD33" s="57" t="str">
        <f t="shared" si="46"/>
        <v/>
      </c>
      <c r="CE33" s="57" t="str">
        <f t="shared" si="47"/>
        <v/>
      </c>
    </row>
    <row r="34" spans="1:83" s="125" customFormat="1" ht="28.5">
      <c r="A34" s="14">
        <v>25</v>
      </c>
      <c r="B34" s="122" t="s">
        <v>66</v>
      </c>
      <c r="C34" s="56">
        <f>+Board!AP34</f>
        <v>177243</v>
      </c>
      <c r="D34" s="56">
        <f>+Board!AQ34</f>
        <v>52062</v>
      </c>
      <c r="E34" s="56">
        <f>+Board!AR34</f>
        <v>229305</v>
      </c>
      <c r="F34" s="56">
        <v>155045</v>
      </c>
      <c r="G34" s="56">
        <v>13676</v>
      </c>
      <c r="H34" s="56">
        <f t="shared" si="129"/>
        <v>168721</v>
      </c>
      <c r="I34" s="56">
        <v>18083</v>
      </c>
      <c r="J34" s="56">
        <v>1921</v>
      </c>
      <c r="K34" s="56">
        <f t="shared" si="130"/>
        <v>20004</v>
      </c>
      <c r="L34" s="56">
        <v>43873</v>
      </c>
      <c r="M34" s="56">
        <v>29650</v>
      </c>
      <c r="N34" s="56">
        <f t="shared" si="116"/>
        <v>73523</v>
      </c>
      <c r="O34" s="56">
        <v>4115</v>
      </c>
      <c r="P34" s="56">
        <v>1005</v>
      </c>
      <c r="Q34" s="56">
        <f t="shared" ref="Q34" si="134">+O34+P34</f>
        <v>5120</v>
      </c>
      <c r="R34" s="54">
        <f t="shared" si="12"/>
        <v>87.475951095388808</v>
      </c>
      <c r="S34" s="54">
        <f t="shared" si="13"/>
        <v>26.268679651185124</v>
      </c>
      <c r="T34" s="54">
        <f t="shared" si="14"/>
        <v>73.579293953468081</v>
      </c>
      <c r="U34" s="54">
        <f t="shared" ref="U34" si="135">IF(I34=0,"",I34/C34%)</f>
        <v>10.202377526898101</v>
      </c>
      <c r="V34" s="54">
        <f t="shared" ref="V34" si="136">IF(J34=0,"",J34/D34%)</f>
        <v>3.6898313549229762</v>
      </c>
      <c r="W34" s="54">
        <f t="shared" ref="W34" si="137">IF(K34=0,"",K34/E34%)</f>
        <v>8.7237522077582259</v>
      </c>
      <c r="X34" s="54">
        <f t="shared" ref="X34" si="138">IF(L34=0,"",L34/C34%)</f>
        <v>24.753022686368432</v>
      </c>
      <c r="Y34" s="54">
        <f t="shared" ref="Y34" si="139">IF(M34=0,"",M34/D34%)</f>
        <v>56.951327263647187</v>
      </c>
      <c r="Z34" s="54">
        <f t="shared" ref="Z34" si="140">IF(N34=0,"",N34/E34%)</f>
        <v>32.06340899675105</v>
      </c>
      <c r="AA34" s="54">
        <f t="shared" ref="AA34" si="141">IF(O34=0,"",O34/C34%)</f>
        <v>2.3216713777130833</v>
      </c>
      <c r="AB34" s="54">
        <f t="shared" ref="AB34" si="142">IF(P34=0,"",P34/D34%)</f>
        <v>1.9303906880258153</v>
      </c>
      <c r="AC34" s="54">
        <f t="shared" ref="AC34" si="143">IF(Q34=0,"",Q34/E34%)</f>
        <v>2.2328339983864285</v>
      </c>
      <c r="AD34" s="52">
        <f>+Board!CI34</f>
        <v>0</v>
      </c>
      <c r="AE34" s="52">
        <f>+Board!CJ34</f>
        <v>0</v>
      </c>
      <c r="AF34" s="50">
        <f>+Board!CK34</f>
        <v>39330</v>
      </c>
      <c r="AG34" s="53"/>
      <c r="AH34" s="53"/>
      <c r="AI34" s="50">
        <v>29188</v>
      </c>
      <c r="AJ34" s="53"/>
      <c r="AK34" s="53"/>
      <c r="AL34" s="61">
        <v>1731</v>
      </c>
      <c r="AM34" s="52"/>
      <c r="AN34" s="52"/>
      <c r="AO34" s="61">
        <v>7659</v>
      </c>
      <c r="AP34" s="52"/>
      <c r="AQ34" s="52"/>
      <c r="AR34" s="56">
        <v>752</v>
      </c>
      <c r="AS34" s="55" t="str">
        <f t="shared" ref="AS34" si="144">IF(AG34=0,"",AG34/AD34%)</f>
        <v/>
      </c>
      <c r="AT34" s="55" t="str">
        <f t="shared" ref="AT34" si="145">IF(AH34=0,"",AH34/AE34%)</f>
        <v/>
      </c>
      <c r="AU34" s="54">
        <f t="shared" ref="AU34" si="146">IF(AI34=0,"",AI34/AF34%)</f>
        <v>74.213068904144421</v>
      </c>
      <c r="AV34" s="55" t="str">
        <f t="shared" ref="AV34" si="147">IF(AJ34=0,"",AJ34/AD34%)</f>
        <v/>
      </c>
      <c r="AW34" s="55" t="str">
        <f t="shared" ref="AW34" si="148">IF(AK34=0,"",AK34/AE34%)</f>
        <v/>
      </c>
      <c r="AX34" s="54">
        <f t="shared" ref="AX34" si="149">IF(AL34=0,"",AL34/AF34%)</f>
        <v>4.4012204424103736</v>
      </c>
      <c r="AY34" s="55" t="str">
        <f t="shared" ref="AY34" si="150">IF(AM34=0,"",AM34/AD34%)</f>
        <v/>
      </c>
      <c r="AZ34" s="55" t="str">
        <f t="shared" ref="AZ34" si="151">IF(AN34=0,"",AN34/AE34%)</f>
        <v/>
      </c>
      <c r="BA34" s="54">
        <f t="shared" ref="BA34" si="152">IF(AO34=0,"",AO34/AF34%)</f>
        <v>19.473684210526315</v>
      </c>
      <c r="BB34" s="55" t="str">
        <f t="shared" ref="BB34" si="153">IF(AP34=0,"",AP34/AD34%)</f>
        <v/>
      </c>
      <c r="BC34" s="55" t="str">
        <f t="shared" ref="BC34" si="154">IF(AQ34=0,"",AQ34/AE34%)</f>
        <v/>
      </c>
      <c r="BD34" s="54">
        <f t="shared" ref="BD34" si="155">IF(AR34=0,"",AR34/AF34%)</f>
        <v>1.9120264429188913</v>
      </c>
      <c r="BE34" s="52">
        <f>+Board!EB34</f>
        <v>0</v>
      </c>
      <c r="BF34" s="52">
        <f>+Board!EC34</f>
        <v>0</v>
      </c>
      <c r="BG34" s="50">
        <f>+Board!ED34</f>
        <v>40402</v>
      </c>
      <c r="BH34" s="53"/>
      <c r="BI34" s="53"/>
      <c r="BJ34" s="61">
        <v>29393</v>
      </c>
      <c r="BK34" s="53"/>
      <c r="BL34" s="53"/>
      <c r="BM34" s="61">
        <v>2498</v>
      </c>
      <c r="BN34" s="52"/>
      <c r="BO34" s="52"/>
      <c r="BP34" s="61">
        <v>7924</v>
      </c>
      <c r="BQ34" s="52"/>
      <c r="BR34" s="52"/>
      <c r="BS34" s="56">
        <v>587</v>
      </c>
      <c r="BT34" s="55" t="str">
        <f t="shared" ref="BT34" si="156">IF(BH34=0,"",BH34/BE34%)</f>
        <v/>
      </c>
      <c r="BU34" s="55" t="str">
        <f t="shared" ref="BU34" si="157">IF(BI34=0,"",BI34/BF34%)</f>
        <v/>
      </c>
      <c r="BV34" s="54">
        <f t="shared" ref="BV34" si="158">IF(BJ34=0,"",BJ34/BG34%)</f>
        <v>72.751348943121627</v>
      </c>
      <c r="BW34" s="55" t="str">
        <f t="shared" ref="BW34" si="159">IF(BK34=0,"",BK34/BE34%)</f>
        <v/>
      </c>
      <c r="BX34" s="55" t="str">
        <f t="shared" ref="BX34" si="160">IF(BL34=0,"",BL34/BF34%)</f>
        <v/>
      </c>
      <c r="BY34" s="54">
        <f t="shared" ref="BY34" si="161">IF(BM34=0,"",BM34/BG34%)</f>
        <v>6.1828622345428448</v>
      </c>
      <c r="BZ34" s="55" t="str">
        <f t="shared" ref="BZ34" si="162">IF(BN34=0,"",BN34/BE34%)</f>
        <v/>
      </c>
      <c r="CA34" s="55" t="str">
        <f t="shared" ref="CA34" si="163">IF(BO34=0,"",BO34/BF34%)</f>
        <v/>
      </c>
      <c r="CB34" s="54">
        <f t="shared" ref="CB34" si="164">IF(BP34=0,"",BP34/BG34%)</f>
        <v>19.612890450967775</v>
      </c>
      <c r="CC34" s="55" t="str">
        <f t="shared" ref="CC34" si="165">IF(BQ34=0,"",BQ34/BE34%)</f>
        <v/>
      </c>
      <c r="CD34" s="55" t="str">
        <f t="shared" ref="CD34" si="166">IF(BR34=0,"",BR34/BF34%)</f>
        <v/>
      </c>
      <c r="CE34" s="54">
        <f t="shared" ref="CE34" si="167">IF(BS34=0,"",BS34/BG34%)</f>
        <v>1.4528983713677541</v>
      </c>
    </row>
    <row r="35" spans="1:83" ht="28.5">
      <c r="A35" s="14">
        <v>26</v>
      </c>
      <c r="B35" s="122" t="s">
        <v>67</v>
      </c>
      <c r="C35" s="50">
        <f>+Board!AP35</f>
        <v>125669</v>
      </c>
      <c r="D35" s="50">
        <f>+Board!AQ35</f>
        <v>116284</v>
      </c>
      <c r="E35" s="3">
        <f>+Board!AR35</f>
        <v>241953</v>
      </c>
      <c r="F35" s="51">
        <v>80618</v>
      </c>
      <c r="G35" s="51">
        <v>76046</v>
      </c>
      <c r="H35" s="56">
        <f t="shared" si="129"/>
        <v>156664</v>
      </c>
      <c r="I35" s="51">
        <v>13414</v>
      </c>
      <c r="J35" s="51">
        <v>14447</v>
      </c>
      <c r="K35" s="56">
        <f t="shared" si="130"/>
        <v>27861</v>
      </c>
      <c r="L35" s="50">
        <v>25076</v>
      </c>
      <c r="M35" s="50">
        <v>22601</v>
      </c>
      <c r="N35" s="56">
        <f t="shared" si="116"/>
        <v>47677</v>
      </c>
      <c r="O35" s="50">
        <v>6561</v>
      </c>
      <c r="P35" s="50">
        <v>3190</v>
      </c>
      <c r="Q35" s="56">
        <f>+O35+P35</f>
        <v>9751</v>
      </c>
      <c r="R35" s="54">
        <f t="shared" si="12"/>
        <v>64.151063508104627</v>
      </c>
      <c r="S35" s="54">
        <f t="shared" si="13"/>
        <v>65.396787176223739</v>
      </c>
      <c r="T35" s="54">
        <f t="shared" si="14"/>
        <v>64.749765450314726</v>
      </c>
      <c r="U35" s="54">
        <f t="shared" si="15"/>
        <v>10.674072364704104</v>
      </c>
      <c r="V35" s="54">
        <f t="shared" si="16"/>
        <v>12.423893226927179</v>
      </c>
      <c r="W35" s="54">
        <f t="shared" si="17"/>
        <v>11.515046310647108</v>
      </c>
      <c r="X35" s="54">
        <f t="shared" si="18"/>
        <v>19.954006159036833</v>
      </c>
      <c r="Y35" s="54">
        <f t="shared" si="19"/>
        <v>19.43603591207733</v>
      </c>
      <c r="Z35" s="54">
        <f t="shared" si="20"/>
        <v>19.70506668650523</v>
      </c>
      <c r="AA35" s="54">
        <f t="shared" si="21"/>
        <v>5.2208579681544371</v>
      </c>
      <c r="AB35" s="54">
        <f t="shared" si="22"/>
        <v>2.7432836847717659</v>
      </c>
      <c r="AC35" s="54">
        <f t="shared" si="23"/>
        <v>4.0301215525329299</v>
      </c>
      <c r="AD35" s="50">
        <f>+Board!CI35</f>
        <v>36736</v>
      </c>
      <c r="AE35" s="50">
        <f>+Board!CJ35</f>
        <v>40527</v>
      </c>
      <c r="AF35" s="50">
        <f>+Board!CK35</f>
        <v>77263</v>
      </c>
      <c r="AG35" s="51">
        <v>26855</v>
      </c>
      <c r="AH35" s="51">
        <v>31093</v>
      </c>
      <c r="AI35" s="50">
        <f t="shared" si="117"/>
        <v>57948</v>
      </c>
      <c r="AJ35" s="51">
        <v>2459</v>
      </c>
      <c r="AK35" s="51">
        <v>3252</v>
      </c>
      <c r="AL35" s="50">
        <f t="shared" si="118"/>
        <v>5711</v>
      </c>
      <c r="AM35" s="50">
        <v>4273</v>
      </c>
      <c r="AN35" s="50">
        <v>4339</v>
      </c>
      <c r="AO35" s="50">
        <f t="shared" si="119"/>
        <v>8612</v>
      </c>
      <c r="AP35" s="50">
        <v>3149</v>
      </c>
      <c r="AQ35" s="50">
        <v>1843</v>
      </c>
      <c r="AR35" s="56">
        <f>+AP35+AQ35</f>
        <v>4992</v>
      </c>
      <c r="AS35" s="54">
        <f t="shared" si="24"/>
        <v>73.102678571428569</v>
      </c>
      <c r="AT35" s="54">
        <f t="shared" si="25"/>
        <v>76.721691711698384</v>
      </c>
      <c r="AU35" s="54">
        <f t="shared" si="26"/>
        <v>75.000970710430607</v>
      </c>
      <c r="AV35" s="54">
        <f t="shared" si="27"/>
        <v>6.6937064459930316</v>
      </c>
      <c r="AW35" s="54">
        <f t="shared" si="28"/>
        <v>8.0242801095565923</v>
      </c>
      <c r="AX35" s="54">
        <f t="shared" si="29"/>
        <v>7.3916363589298886</v>
      </c>
      <c r="AY35" s="54">
        <f t="shared" si="30"/>
        <v>11.631641986062718</v>
      </c>
      <c r="AZ35" s="54">
        <f t="shared" si="31"/>
        <v>10.706442618501246</v>
      </c>
      <c r="BA35" s="54">
        <f t="shared" si="32"/>
        <v>11.146344304518333</v>
      </c>
      <c r="BB35" s="54">
        <f t="shared" si="33"/>
        <v>8.5719729965156795</v>
      </c>
      <c r="BC35" s="54">
        <f t="shared" si="34"/>
        <v>4.547585560243788</v>
      </c>
      <c r="BD35" s="54">
        <f t="shared" si="35"/>
        <v>6.4610486261211708</v>
      </c>
      <c r="BE35" s="50">
        <f>+Board!EB35</f>
        <v>34</v>
      </c>
      <c r="BF35" s="50">
        <f>+Board!EC35</f>
        <v>22</v>
      </c>
      <c r="BG35" s="50">
        <f>+Board!ED35</f>
        <v>56</v>
      </c>
      <c r="BH35" s="51">
        <v>25</v>
      </c>
      <c r="BI35" s="51">
        <v>10</v>
      </c>
      <c r="BJ35" s="50">
        <f t="shared" si="120"/>
        <v>35</v>
      </c>
      <c r="BK35" s="51">
        <v>2</v>
      </c>
      <c r="BL35" s="51">
        <v>4</v>
      </c>
      <c r="BM35" s="50">
        <f t="shared" si="121"/>
        <v>6</v>
      </c>
      <c r="BN35" s="50">
        <v>5</v>
      </c>
      <c r="BO35" s="50">
        <v>7</v>
      </c>
      <c r="BP35" s="50">
        <f t="shared" si="122"/>
        <v>12</v>
      </c>
      <c r="BQ35" s="50">
        <v>2</v>
      </c>
      <c r="BR35" s="50">
        <v>1</v>
      </c>
      <c r="BS35" s="56">
        <f>+BQ35+BR35</f>
        <v>3</v>
      </c>
      <c r="BT35" s="54">
        <f t="shared" si="36"/>
        <v>73.529411764705884</v>
      </c>
      <c r="BU35" s="54">
        <f t="shared" si="37"/>
        <v>45.454545454545453</v>
      </c>
      <c r="BV35" s="54">
        <f t="shared" si="38"/>
        <v>62.499999999999993</v>
      </c>
      <c r="BW35" s="54">
        <f t="shared" si="39"/>
        <v>5.8823529411764701</v>
      </c>
      <c r="BX35" s="54">
        <f t="shared" si="40"/>
        <v>18.181818181818183</v>
      </c>
      <c r="BY35" s="54">
        <f t="shared" si="41"/>
        <v>10.714285714285714</v>
      </c>
      <c r="BZ35" s="54">
        <f t="shared" si="42"/>
        <v>14.705882352941176</v>
      </c>
      <c r="CA35" s="54">
        <f t="shared" si="43"/>
        <v>31.818181818181817</v>
      </c>
      <c r="CB35" s="54">
        <f t="shared" si="44"/>
        <v>21.428571428571427</v>
      </c>
      <c r="CC35" s="54">
        <f t="shared" si="45"/>
        <v>5.8823529411764701</v>
      </c>
      <c r="CD35" s="54">
        <f t="shared" si="46"/>
        <v>4.5454545454545459</v>
      </c>
      <c r="CE35" s="54">
        <f t="shared" si="47"/>
        <v>5.3571428571428568</v>
      </c>
    </row>
    <row r="36" spans="1:83" ht="28.5">
      <c r="A36" s="14">
        <v>27</v>
      </c>
      <c r="B36" s="122" t="s">
        <v>68</v>
      </c>
      <c r="C36" s="3">
        <f>+Board!AP36</f>
        <v>458216</v>
      </c>
      <c r="D36" s="3">
        <f>+Board!AQ36</f>
        <v>331338</v>
      </c>
      <c r="E36" s="3">
        <f>+Board!AR36</f>
        <v>789554</v>
      </c>
      <c r="F36" s="4">
        <v>268711</v>
      </c>
      <c r="G36" s="4">
        <v>246364</v>
      </c>
      <c r="H36" s="4">
        <f>+F36+G36</f>
        <v>515075</v>
      </c>
      <c r="I36" s="4">
        <v>27589</v>
      </c>
      <c r="J36" s="4">
        <v>15649</v>
      </c>
      <c r="K36" s="4">
        <f>+I36+J36</f>
        <v>43238</v>
      </c>
      <c r="L36" s="3">
        <v>148879</v>
      </c>
      <c r="M36" s="3">
        <v>61036</v>
      </c>
      <c r="N36" s="4">
        <f>+L36+M36</f>
        <v>209915</v>
      </c>
      <c r="O36" s="28"/>
      <c r="P36" s="28"/>
      <c r="Q36" s="16"/>
      <c r="R36" s="45">
        <f>IF(F36=0,"",F36/C36%)</f>
        <v>58.64286711943712</v>
      </c>
      <c r="S36" s="45">
        <f>IF(G36=0,"",G36/D36%)</f>
        <v>74.35428474850454</v>
      </c>
      <c r="T36" s="45">
        <f>IF(H36=0,"",H36/E36%)</f>
        <v>65.236196637595398</v>
      </c>
      <c r="U36" s="45">
        <f>IF(I36=0,"",I36/C36%)</f>
        <v>6.0209595474623328</v>
      </c>
      <c r="V36" s="45">
        <f>IF(J36=0,"",J36/D36%)</f>
        <v>4.7229717086479663</v>
      </c>
      <c r="W36" s="45">
        <f>IF(K36=0,"",K36/E36%)</f>
        <v>5.4762562155343399</v>
      </c>
      <c r="X36" s="45">
        <f>IF(L36=0,"",L36/C36%)</f>
        <v>32.491008607294376</v>
      </c>
      <c r="Y36" s="45">
        <f>IF(M36=0,"",M36/D36%)</f>
        <v>18.421068516137598</v>
      </c>
      <c r="Z36" s="45">
        <f>IF(N36=0,"",N36/E36%)</f>
        <v>26.586528597157383</v>
      </c>
      <c r="AA36" s="44" t="str">
        <f>IF(O36=0,"",O36/C36%)</f>
        <v/>
      </c>
      <c r="AB36" s="44" t="str">
        <f>IF(P36=0,"",P36/D36%)</f>
        <v/>
      </c>
      <c r="AC36" s="44" t="str">
        <f>IF(Q36=0,"",Q36/E36%)</f>
        <v/>
      </c>
      <c r="AD36" s="3">
        <f>+Board!CI36</f>
        <v>78077</v>
      </c>
      <c r="AE36" s="3">
        <f>+Board!CJ36</f>
        <v>54799</v>
      </c>
      <c r="AF36" s="3">
        <f>+Board!CK36</f>
        <v>132876</v>
      </c>
      <c r="AG36" s="4">
        <v>52519</v>
      </c>
      <c r="AH36" s="4">
        <v>43896</v>
      </c>
      <c r="AI36" s="4">
        <f>+AG36+AH36</f>
        <v>96415</v>
      </c>
      <c r="AJ36" s="4">
        <v>2772</v>
      </c>
      <c r="AK36" s="4">
        <v>1327</v>
      </c>
      <c r="AL36" s="4">
        <f>+AJ36+AK36</f>
        <v>4099</v>
      </c>
      <c r="AM36" s="3">
        <v>20420</v>
      </c>
      <c r="AN36" s="3">
        <v>7963</v>
      </c>
      <c r="AO36" s="4">
        <f>+AM36+AN36</f>
        <v>28383</v>
      </c>
      <c r="AP36" s="28"/>
      <c r="AQ36" s="28"/>
      <c r="AR36" s="16"/>
      <c r="AS36" s="45">
        <f>IF(AG36=0,"",AG36/AD36%)</f>
        <v>67.265648014139884</v>
      </c>
      <c r="AT36" s="45">
        <f>IF(AH36=0,"",AH36/AE36%)</f>
        <v>80.10365152648771</v>
      </c>
      <c r="AU36" s="45">
        <f>IF(AI36=0,"",AI36/AF36%)</f>
        <v>72.560131250188149</v>
      </c>
      <c r="AV36" s="45">
        <f>IF(AJ36=0,"",AJ36/AD36%)</f>
        <v>3.5503413297129756</v>
      </c>
      <c r="AW36" s="45">
        <f>IF(AK36=0,"",AK36/AE36%)</f>
        <v>2.4215770360773008</v>
      </c>
      <c r="AX36" s="45">
        <f>IF(AL36=0,"",AL36/AF36%)</f>
        <v>3.0848309702278818</v>
      </c>
      <c r="AY36" s="45">
        <f>IF(AM36=0,"",AM36/AD36%)</f>
        <v>26.153668814119396</v>
      </c>
      <c r="AZ36" s="45">
        <f>IF(AN36=0,"",AN36/AE36%)</f>
        <v>14.53128706728225</v>
      </c>
      <c r="BA36" s="45">
        <f>IF(AO36=0,"",AO36/AF36%)</f>
        <v>21.360516571841416</v>
      </c>
      <c r="BB36" s="44" t="str">
        <f>IF(AP36=0,"",AP36/AD36%)</f>
        <v/>
      </c>
      <c r="BC36" s="44" t="str">
        <f>IF(AQ36=0,"",AQ36/AE36%)</f>
        <v/>
      </c>
      <c r="BD36" s="44" t="str">
        <f>IF(AR36=0,"",AR36/AF36%)</f>
        <v/>
      </c>
      <c r="BE36" s="3">
        <f>+Board!EB36</f>
        <v>55491</v>
      </c>
      <c r="BF36" s="3">
        <f>+Board!EC36</f>
        <v>43116</v>
      </c>
      <c r="BG36" s="3">
        <f>+Board!ED36</f>
        <v>98607</v>
      </c>
      <c r="BH36" s="4">
        <v>38234</v>
      </c>
      <c r="BI36" s="4">
        <v>35550</v>
      </c>
      <c r="BJ36" s="4">
        <f>+BH36+BI36</f>
        <v>73784</v>
      </c>
      <c r="BK36" s="4">
        <v>803</v>
      </c>
      <c r="BL36" s="4">
        <v>331</v>
      </c>
      <c r="BM36" s="4">
        <f>+BK36+BL36</f>
        <v>1134</v>
      </c>
      <c r="BN36" s="3">
        <v>14084</v>
      </c>
      <c r="BO36" s="3">
        <v>5399</v>
      </c>
      <c r="BP36" s="4">
        <f>+BN36+BO36</f>
        <v>19483</v>
      </c>
      <c r="BQ36" s="28"/>
      <c r="BR36" s="28"/>
      <c r="BS36" s="16"/>
      <c r="BT36" s="45">
        <f>IF(BH36=0,"",BH36/BE36%)</f>
        <v>68.901263267917329</v>
      </c>
      <c r="BU36" s="45">
        <f>IF(BI36=0,"",BI36/BF36%)</f>
        <v>82.451989980517666</v>
      </c>
      <c r="BV36" s="45">
        <f>IF(BJ36=0,"",BJ36/BG36%)</f>
        <v>74.826330787875094</v>
      </c>
      <c r="BW36" s="45">
        <f>IF(BK36=0,"",BK36/BE36%)</f>
        <v>1.4470815087131248</v>
      </c>
      <c r="BX36" s="45">
        <f>IF(BL36=0,"",BL36/BF36%)</f>
        <v>0.76769644679469329</v>
      </c>
      <c r="BY36" s="45">
        <f>IF(BM36=0,"",BM36/BG36%)</f>
        <v>1.1500197754723296</v>
      </c>
      <c r="BZ36" s="45">
        <f>IF(BN36=0,"",BN36/BE36%)</f>
        <v>25.380692364527583</v>
      </c>
      <c r="CA36" s="45">
        <f>IF(BO36=0,"",BO36/BF36%)</f>
        <v>12.522033583820392</v>
      </c>
      <c r="CB36" s="45">
        <f>IF(BP36=0,"",BP36/BG36%)</f>
        <v>19.758232174186414</v>
      </c>
      <c r="CC36" s="44" t="str">
        <f>IF(BQ36=0,"",BQ36/BE36%)</f>
        <v/>
      </c>
      <c r="CD36" s="44" t="str">
        <f>IF(BR36=0,"",BR36/BF36%)</f>
        <v/>
      </c>
      <c r="CE36" s="44" t="str">
        <f>IF(BS36=0,"",BS36/BG36%)</f>
        <v/>
      </c>
    </row>
    <row r="37" spans="1:83" ht="28.5">
      <c r="A37" s="14">
        <v>28</v>
      </c>
      <c r="B37" s="122" t="s">
        <v>69</v>
      </c>
      <c r="C37" s="50">
        <f>+Board!AP37</f>
        <v>375589</v>
      </c>
      <c r="D37" s="50">
        <f>+Board!AQ37</f>
        <v>456152</v>
      </c>
      <c r="E37" s="3">
        <f>+Board!AR37</f>
        <v>831741</v>
      </c>
      <c r="F37" s="58">
        <v>85492</v>
      </c>
      <c r="G37" s="58">
        <v>113733</v>
      </c>
      <c r="H37" s="56">
        <f>+F37+G37</f>
        <v>199225</v>
      </c>
      <c r="I37" s="58">
        <v>4641</v>
      </c>
      <c r="J37" s="58">
        <v>6746</v>
      </c>
      <c r="K37" s="56">
        <f>+I37+J37</f>
        <v>11387</v>
      </c>
      <c r="L37" s="58">
        <v>250671</v>
      </c>
      <c r="M37" s="58">
        <v>309556</v>
      </c>
      <c r="N37" s="56">
        <f>+L37+M37</f>
        <v>560227</v>
      </c>
      <c r="O37" s="58">
        <v>30181</v>
      </c>
      <c r="P37" s="58">
        <v>21817</v>
      </c>
      <c r="Q37" s="56">
        <f>+O37+P37</f>
        <v>51998</v>
      </c>
      <c r="R37" s="54">
        <f t="shared" si="12"/>
        <v>22.762114971418228</v>
      </c>
      <c r="S37" s="54">
        <f t="shared" si="13"/>
        <v>24.933136322980058</v>
      </c>
      <c r="T37" s="54">
        <f t="shared" si="14"/>
        <v>23.952768950911402</v>
      </c>
      <c r="U37" s="54">
        <f t="shared" si="15"/>
        <v>1.2356591912968697</v>
      </c>
      <c r="V37" s="54">
        <f t="shared" si="16"/>
        <v>1.4788930005787544</v>
      </c>
      <c r="W37" s="54">
        <f t="shared" si="17"/>
        <v>1.3690559921898764</v>
      </c>
      <c r="X37" s="54">
        <f t="shared" si="18"/>
        <v>66.740772493337133</v>
      </c>
      <c r="Y37" s="54">
        <f t="shared" si="19"/>
        <v>67.862466896999237</v>
      </c>
      <c r="Z37" s="54">
        <f t="shared" si="20"/>
        <v>67.355943737293217</v>
      </c>
      <c r="AA37" s="54">
        <f t="shared" si="21"/>
        <v>8.0356453463759596</v>
      </c>
      <c r="AB37" s="54">
        <f t="shared" si="22"/>
        <v>4.7828355460460541</v>
      </c>
      <c r="AC37" s="54">
        <f t="shared" si="23"/>
        <v>6.2517057593649952</v>
      </c>
      <c r="AD37" s="50">
        <f>+Board!CI37</f>
        <v>77821</v>
      </c>
      <c r="AE37" s="50">
        <f>+Board!CJ37</f>
        <v>104033</v>
      </c>
      <c r="AF37" s="50">
        <f>+Board!CK37</f>
        <v>181854</v>
      </c>
      <c r="AG37" s="51">
        <v>19215</v>
      </c>
      <c r="AH37" s="51">
        <v>25912</v>
      </c>
      <c r="AI37" s="56">
        <f>+AG37+AH37</f>
        <v>45127</v>
      </c>
      <c r="AJ37" s="51">
        <v>1683</v>
      </c>
      <c r="AK37" s="51">
        <v>2446</v>
      </c>
      <c r="AL37" s="56">
        <f>+AJ37+AK37</f>
        <v>4129</v>
      </c>
      <c r="AM37" s="50">
        <v>47271</v>
      </c>
      <c r="AN37" s="50">
        <v>67480</v>
      </c>
      <c r="AO37" s="56">
        <f>+AM37+AN37</f>
        <v>114751</v>
      </c>
      <c r="AP37" s="50">
        <v>8367</v>
      </c>
      <c r="AQ37" s="50">
        <v>7145</v>
      </c>
      <c r="AR37" s="56">
        <f>+AP37+AQ37</f>
        <v>15512</v>
      </c>
      <c r="AS37" s="54">
        <f t="shared" si="24"/>
        <v>24.691278703691804</v>
      </c>
      <c r="AT37" s="54">
        <f t="shared" si="25"/>
        <v>24.90748127997847</v>
      </c>
      <c r="AU37" s="54">
        <f t="shared" si="26"/>
        <v>24.814961452593838</v>
      </c>
      <c r="AV37" s="54">
        <f t="shared" si="27"/>
        <v>2.1626553243982984</v>
      </c>
      <c r="AW37" s="54">
        <f t="shared" si="28"/>
        <v>2.3511770303653652</v>
      </c>
      <c r="AX37" s="54">
        <f t="shared" si="29"/>
        <v>2.2705027109659399</v>
      </c>
      <c r="AY37" s="54">
        <f t="shared" si="30"/>
        <v>60.743244111486611</v>
      </c>
      <c r="AZ37" s="54">
        <f t="shared" si="31"/>
        <v>64.864033527822912</v>
      </c>
      <c r="BA37" s="54">
        <f t="shared" si="32"/>
        <v>63.10061917802193</v>
      </c>
      <c r="BB37" s="54">
        <f t="shared" si="33"/>
        <v>10.751596612739492</v>
      </c>
      <c r="BC37" s="54">
        <f t="shared" si="34"/>
        <v>6.8680130343256476</v>
      </c>
      <c r="BD37" s="54">
        <f t="shared" si="35"/>
        <v>8.5299196058376499</v>
      </c>
      <c r="BE37" s="50">
        <f>+Board!EB37</f>
        <v>3084</v>
      </c>
      <c r="BF37" s="50">
        <f>+Board!EC37</f>
        <v>3393</v>
      </c>
      <c r="BG37" s="50">
        <f>+Board!ED37</f>
        <v>6477</v>
      </c>
      <c r="BH37" s="51">
        <v>666</v>
      </c>
      <c r="BI37" s="51">
        <v>742</v>
      </c>
      <c r="BJ37" s="56">
        <f>+BH37+BI37</f>
        <v>1408</v>
      </c>
      <c r="BK37" s="51">
        <v>57</v>
      </c>
      <c r="BL37" s="51">
        <v>49</v>
      </c>
      <c r="BM37" s="56">
        <f>+BK37+BL37</f>
        <v>106</v>
      </c>
      <c r="BN37" s="50">
        <v>2123</v>
      </c>
      <c r="BO37" s="56">
        <v>2387</v>
      </c>
      <c r="BP37" s="56">
        <f>+BN37+BO37</f>
        <v>4510</v>
      </c>
      <c r="BQ37" s="50">
        <v>210</v>
      </c>
      <c r="BR37" s="56">
        <v>184</v>
      </c>
      <c r="BS37" s="56">
        <f>+BQ37+BR37</f>
        <v>394</v>
      </c>
      <c r="BT37" s="54">
        <f t="shared" si="36"/>
        <v>21.595330739299612</v>
      </c>
      <c r="BU37" s="54">
        <f t="shared" si="37"/>
        <v>21.868552903035663</v>
      </c>
      <c r="BV37" s="54">
        <f t="shared" si="38"/>
        <v>21.738459163192836</v>
      </c>
      <c r="BW37" s="54">
        <f t="shared" si="39"/>
        <v>1.8482490272373542</v>
      </c>
      <c r="BX37" s="54">
        <f t="shared" si="40"/>
        <v>1.444149720011789</v>
      </c>
      <c r="BY37" s="54">
        <f t="shared" si="41"/>
        <v>1.6365601358653699</v>
      </c>
      <c r="BZ37" s="54">
        <f t="shared" si="42"/>
        <v>68.83916990920882</v>
      </c>
      <c r="CA37" s="54">
        <f t="shared" si="43"/>
        <v>70.350722074860002</v>
      </c>
      <c r="CB37" s="54">
        <f t="shared" si="44"/>
        <v>69.631002007102055</v>
      </c>
      <c r="CC37" s="54">
        <f t="shared" si="45"/>
        <v>6.809338521400778</v>
      </c>
      <c r="CD37" s="54">
        <f t="shared" si="46"/>
        <v>5.4229295608605952</v>
      </c>
      <c r="CE37" s="54">
        <f t="shared" si="47"/>
        <v>6.0830631465184499</v>
      </c>
    </row>
    <row r="38" spans="1:83" ht="28.5">
      <c r="A38" s="14">
        <v>29</v>
      </c>
      <c r="B38" s="122" t="s">
        <v>43</v>
      </c>
      <c r="C38" s="50">
        <f>+Board!AP38</f>
        <v>9903</v>
      </c>
      <c r="D38" s="50">
        <f>+Board!AQ38</f>
        <v>9197</v>
      </c>
      <c r="E38" s="3">
        <f>+Board!AR38</f>
        <v>19100</v>
      </c>
      <c r="F38" s="58">
        <v>7197</v>
      </c>
      <c r="G38" s="58">
        <v>7611</v>
      </c>
      <c r="H38" s="56">
        <f t="shared" ref="H38:H40" si="168">+F38+G38</f>
        <v>14808</v>
      </c>
      <c r="I38" s="51">
        <v>587</v>
      </c>
      <c r="J38" s="51">
        <v>97</v>
      </c>
      <c r="K38" s="56">
        <f t="shared" ref="K38:K40" si="169">+I38+J38</f>
        <v>684</v>
      </c>
      <c r="L38" s="50">
        <v>1931</v>
      </c>
      <c r="M38" s="50">
        <v>1310</v>
      </c>
      <c r="N38" s="56">
        <f t="shared" ref="N38:N40" si="170">+L38+M38</f>
        <v>3241</v>
      </c>
      <c r="O38" s="59"/>
      <c r="P38" s="59"/>
      <c r="Q38" s="60"/>
      <c r="R38" s="54">
        <f t="shared" si="12"/>
        <v>72.674946985761892</v>
      </c>
      <c r="S38" s="54">
        <f t="shared" si="13"/>
        <v>82.75524627595955</v>
      </c>
      <c r="T38" s="54">
        <f t="shared" si="14"/>
        <v>77.528795811518322</v>
      </c>
      <c r="U38" s="54">
        <f t="shared" si="15"/>
        <v>5.9274967181662124</v>
      </c>
      <c r="V38" s="54">
        <f t="shared" si="16"/>
        <v>1.054691747308905</v>
      </c>
      <c r="W38" s="54">
        <f t="shared" si="17"/>
        <v>3.581151832460733</v>
      </c>
      <c r="X38" s="54">
        <f t="shared" si="18"/>
        <v>19.499141674240128</v>
      </c>
      <c r="Y38" s="54">
        <f t="shared" si="19"/>
        <v>14.243775144068719</v>
      </c>
      <c r="Z38" s="54">
        <f t="shared" si="20"/>
        <v>16.968586387434556</v>
      </c>
      <c r="AA38" s="57" t="str">
        <f t="shared" si="21"/>
        <v/>
      </c>
      <c r="AB38" s="57" t="str">
        <f t="shared" si="22"/>
        <v/>
      </c>
      <c r="AC38" s="57" t="str">
        <f t="shared" si="23"/>
        <v/>
      </c>
      <c r="AD38" s="50">
        <f>+Board!CI38</f>
        <v>2115</v>
      </c>
      <c r="AE38" s="50">
        <f>+Board!CJ38</f>
        <v>1870</v>
      </c>
      <c r="AF38" s="50">
        <f>+Board!CK38</f>
        <v>3985</v>
      </c>
      <c r="AG38" s="51">
        <v>1609</v>
      </c>
      <c r="AH38" s="51">
        <v>1583</v>
      </c>
      <c r="AI38" s="56">
        <f t="shared" ref="AI38:AI40" si="171">+AG38+AH38</f>
        <v>3192</v>
      </c>
      <c r="AJ38" s="51">
        <v>114</v>
      </c>
      <c r="AK38" s="51">
        <v>13</v>
      </c>
      <c r="AL38" s="56">
        <f t="shared" ref="AL38:AL40" si="172">+AJ38+AK38</f>
        <v>127</v>
      </c>
      <c r="AM38" s="50">
        <v>350</v>
      </c>
      <c r="AN38" s="50">
        <v>234</v>
      </c>
      <c r="AO38" s="56">
        <f t="shared" ref="AO38:AO40" si="173">+AM38+AN38</f>
        <v>584</v>
      </c>
      <c r="AP38" s="59"/>
      <c r="AQ38" s="59"/>
      <c r="AR38" s="60"/>
      <c r="AS38" s="54">
        <f t="shared" si="24"/>
        <v>76.075650118203313</v>
      </c>
      <c r="AT38" s="54">
        <f t="shared" si="25"/>
        <v>84.652406417112303</v>
      </c>
      <c r="AU38" s="54">
        <f t="shared" si="26"/>
        <v>80.10037641154328</v>
      </c>
      <c r="AV38" s="54">
        <f t="shared" si="27"/>
        <v>5.3900709219858163</v>
      </c>
      <c r="AW38" s="54">
        <f t="shared" si="28"/>
        <v>0.69518716577540107</v>
      </c>
      <c r="AX38" s="54">
        <f t="shared" si="29"/>
        <v>3.1869510664993723</v>
      </c>
      <c r="AY38" s="54">
        <f t="shared" si="30"/>
        <v>16.548463356973997</v>
      </c>
      <c r="AZ38" s="54">
        <f t="shared" si="31"/>
        <v>12.51336898395722</v>
      </c>
      <c r="BA38" s="54">
        <f t="shared" si="32"/>
        <v>14.654956085319949</v>
      </c>
      <c r="BB38" s="57" t="str">
        <f t="shared" si="33"/>
        <v/>
      </c>
      <c r="BC38" s="57" t="str">
        <f t="shared" si="34"/>
        <v/>
      </c>
      <c r="BD38" s="57" t="str">
        <f t="shared" si="35"/>
        <v/>
      </c>
      <c r="BE38" s="50">
        <f>+Board!EB38</f>
        <v>1929</v>
      </c>
      <c r="BF38" s="50">
        <f>+Board!EC38</f>
        <v>1650</v>
      </c>
      <c r="BG38" s="50">
        <f>+Board!ED38</f>
        <v>3579</v>
      </c>
      <c r="BH38" s="51">
        <v>1634</v>
      </c>
      <c r="BI38" s="51">
        <v>1477</v>
      </c>
      <c r="BJ38" s="56">
        <f t="shared" ref="BJ38:BJ40" si="174">+BH38+BI38</f>
        <v>3111</v>
      </c>
      <c r="BK38" s="51">
        <v>129</v>
      </c>
      <c r="BL38" s="51">
        <v>25</v>
      </c>
      <c r="BM38" s="56">
        <f t="shared" ref="BM38:BM40" si="175">+BK38+BL38</f>
        <v>154</v>
      </c>
      <c r="BN38" s="50">
        <v>131</v>
      </c>
      <c r="BO38" s="50">
        <v>100</v>
      </c>
      <c r="BP38" s="56">
        <f t="shared" ref="BP38:BP40" si="176">+BN38+BO38</f>
        <v>231</v>
      </c>
      <c r="BQ38" s="59"/>
      <c r="BR38" s="59"/>
      <c r="BS38" s="60"/>
      <c r="BT38" s="54">
        <f t="shared" si="36"/>
        <v>84.707102125453602</v>
      </c>
      <c r="BU38" s="54">
        <f t="shared" si="37"/>
        <v>89.515151515151516</v>
      </c>
      <c r="BV38" s="54">
        <f t="shared" si="38"/>
        <v>86.923721709974856</v>
      </c>
      <c r="BW38" s="54">
        <f t="shared" si="39"/>
        <v>6.6874027993779164</v>
      </c>
      <c r="BX38" s="54">
        <f t="shared" si="40"/>
        <v>1.5151515151515151</v>
      </c>
      <c r="BY38" s="54">
        <f t="shared" si="41"/>
        <v>4.3028778988544287</v>
      </c>
      <c r="BZ38" s="54">
        <f t="shared" si="42"/>
        <v>6.7910834629341634</v>
      </c>
      <c r="CA38" s="54">
        <f t="shared" si="43"/>
        <v>6.0606060606060606</v>
      </c>
      <c r="CB38" s="54">
        <f t="shared" si="44"/>
        <v>6.4543168482816426</v>
      </c>
      <c r="CC38" s="57" t="str">
        <f t="shared" si="45"/>
        <v/>
      </c>
      <c r="CD38" s="57" t="str">
        <f t="shared" si="46"/>
        <v/>
      </c>
      <c r="CE38" s="57" t="str">
        <f t="shared" si="47"/>
        <v/>
      </c>
    </row>
    <row r="39" spans="1:83" ht="20.25" customHeight="1">
      <c r="A39" s="14">
        <v>30</v>
      </c>
      <c r="B39" s="122" t="s">
        <v>70</v>
      </c>
      <c r="C39" s="50">
        <f>+Board!AP39</f>
        <v>1033652</v>
      </c>
      <c r="D39" s="50">
        <f>+Board!AQ39</f>
        <v>1050086</v>
      </c>
      <c r="E39" s="3">
        <f>+Board!AR39</f>
        <v>2083738</v>
      </c>
      <c r="F39" s="51">
        <v>190135</v>
      </c>
      <c r="G39" s="51">
        <v>651915</v>
      </c>
      <c r="H39" s="56">
        <f t="shared" si="168"/>
        <v>842050</v>
      </c>
      <c r="I39" s="51">
        <v>44335</v>
      </c>
      <c r="J39" s="51">
        <v>23518</v>
      </c>
      <c r="K39" s="56">
        <f t="shared" si="169"/>
        <v>67853</v>
      </c>
      <c r="L39" s="50">
        <v>744227</v>
      </c>
      <c r="M39" s="50">
        <v>355346</v>
      </c>
      <c r="N39" s="56">
        <f t="shared" si="170"/>
        <v>1099573</v>
      </c>
      <c r="O39" s="51">
        <f>14519+40436</f>
        <v>54955</v>
      </c>
      <c r="P39" s="51">
        <f>17599+1708</f>
        <v>19307</v>
      </c>
      <c r="Q39" s="56">
        <f t="shared" ref="Q39:Q40" si="177">+O39+P39</f>
        <v>74262</v>
      </c>
      <c r="R39" s="54">
        <f t="shared" si="12"/>
        <v>18.394488667365806</v>
      </c>
      <c r="S39" s="54">
        <f t="shared" si="13"/>
        <v>62.082058040960455</v>
      </c>
      <c r="T39" s="54">
        <f t="shared" si="14"/>
        <v>40.410550654640844</v>
      </c>
      <c r="U39" s="54">
        <f t="shared" si="15"/>
        <v>4.2891611490134007</v>
      </c>
      <c r="V39" s="54">
        <f t="shared" si="16"/>
        <v>2.2396260877680492</v>
      </c>
      <c r="W39" s="54">
        <f t="shared" si="17"/>
        <v>3.2563114940553946</v>
      </c>
      <c r="X39" s="54">
        <f t="shared" si="18"/>
        <v>71.999763943764435</v>
      </c>
      <c r="Y39" s="54">
        <f t="shared" si="19"/>
        <v>33.839704557531476</v>
      </c>
      <c r="Z39" s="54">
        <f t="shared" si="20"/>
        <v>52.7692541000836</v>
      </c>
      <c r="AA39" s="54">
        <f t="shared" si="21"/>
        <v>5.3165862398563535</v>
      </c>
      <c r="AB39" s="54">
        <f t="shared" si="22"/>
        <v>1.8386113137400173</v>
      </c>
      <c r="AC39" s="54">
        <f t="shared" si="23"/>
        <v>3.5638837512201627</v>
      </c>
      <c r="AD39" s="50">
        <f>+Board!CI39</f>
        <v>189020</v>
      </c>
      <c r="AE39" s="50">
        <f>+Board!CJ39</f>
        <v>191259</v>
      </c>
      <c r="AF39" s="50">
        <f>+Board!CK39</f>
        <v>380279</v>
      </c>
      <c r="AG39" s="51">
        <v>43207</v>
      </c>
      <c r="AH39" s="51">
        <v>131107</v>
      </c>
      <c r="AI39" s="56">
        <f t="shared" si="171"/>
        <v>174314</v>
      </c>
      <c r="AJ39" s="51">
        <v>6615</v>
      </c>
      <c r="AK39" s="51">
        <v>2960</v>
      </c>
      <c r="AL39" s="56">
        <f t="shared" si="172"/>
        <v>9575</v>
      </c>
      <c r="AM39" s="51">
        <v>128042</v>
      </c>
      <c r="AN39" s="51">
        <v>53185</v>
      </c>
      <c r="AO39" s="51">
        <f t="shared" si="173"/>
        <v>181227</v>
      </c>
      <c r="AP39" s="51">
        <f>3069+8087</f>
        <v>11156</v>
      </c>
      <c r="AQ39" s="51">
        <f>3715+292</f>
        <v>4007</v>
      </c>
      <c r="AR39" s="51">
        <f t="shared" ref="AR39:AR40" si="178">+AP39+AQ39</f>
        <v>15163</v>
      </c>
      <c r="AS39" s="54">
        <f t="shared" si="24"/>
        <v>22.858427679610621</v>
      </c>
      <c r="AT39" s="54">
        <f t="shared" si="25"/>
        <v>68.549453881908832</v>
      </c>
      <c r="AU39" s="54">
        <f t="shared" si="26"/>
        <v>45.838450190518017</v>
      </c>
      <c r="AV39" s="54">
        <f t="shared" si="27"/>
        <v>3.4996296688181143</v>
      </c>
      <c r="AW39" s="54">
        <f t="shared" si="28"/>
        <v>1.5476395882023852</v>
      </c>
      <c r="AX39" s="54">
        <f t="shared" si="29"/>
        <v>2.5178881820978809</v>
      </c>
      <c r="AY39" s="54">
        <f t="shared" si="30"/>
        <v>67.739921701407255</v>
      </c>
      <c r="AZ39" s="54">
        <f t="shared" si="31"/>
        <v>27.807841722481033</v>
      </c>
      <c r="BA39" s="54">
        <f t="shared" si="32"/>
        <v>47.656326013269208</v>
      </c>
      <c r="BB39" s="54">
        <f t="shared" si="33"/>
        <v>5.9020209501640037</v>
      </c>
      <c r="BC39" s="54">
        <f t="shared" si="34"/>
        <v>2.095064807407756</v>
      </c>
      <c r="BD39" s="54">
        <f t="shared" si="35"/>
        <v>3.9873356141148997</v>
      </c>
      <c r="BE39" s="50">
        <f>+Board!EB39</f>
        <v>7037</v>
      </c>
      <c r="BF39" s="50">
        <f>+Board!EC39</f>
        <v>6114</v>
      </c>
      <c r="BG39" s="50">
        <f>+Board!ED39</f>
        <v>13151</v>
      </c>
      <c r="BH39" s="51">
        <v>1354</v>
      </c>
      <c r="BI39" s="51">
        <v>3797</v>
      </c>
      <c r="BJ39" s="51">
        <f t="shared" si="174"/>
        <v>5151</v>
      </c>
      <c r="BK39" s="51">
        <v>200</v>
      </c>
      <c r="BL39" s="51">
        <v>71</v>
      </c>
      <c r="BM39" s="51">
        <f t="shared" si="175"/>
        <v>271</v>
      </c>
      <c r="BN39" s="51">
        <v>5201</v>
      </c>
      <c r="BO39" s="51">
        <v>2156</v>
      </c>
      <c r="BP39" s="51">
        <f t="shared" si="176"/>
        <v>7357</v>
      </c>
      <c r="BQ39" s="51">
        <f>55+227</f>
        <v>282</v>
      </c>
      <c r="BR39" s="51">
        <f>80+10</f>
        <v>90</v>
      </c>
      <c r="BS39" s="51">
        <f t="shared" ref="BS39:BS40" si="179">+BQ39+BR39</f>
        <v>372</v>
      </c>
      <c r="BT39" s="54">
        <f t="shared" si="36"/>
        <v>19.241153900810001</v>
      </c>
      <c r="BU39" s="54">
        <f t="shared" si="37"/>
        <v>62.103369316323189</v>
      </c>
      <c r="BV39" s="54">
        <f t="shared" si="38"/>
        <v>39.168124097026848</v>
      </c>
      <c r="BW39" s="54">
        <f t="shared" si="39"/>
        <v>2.8421202216853771</v>
      </c>
      <c r="BX39" s="54">
        <f t="shared" si="40"/>
        <v>1.1612692181877657</v>
      </c>
      <c r="BY39" s="54">
        <f t="shared" si="41"/>
        <v>2.0606797962132157</v>
      </c>
      <c r="BZ39" s="54">
        <f t="shared" si="42"/>
        <v>73.909336364928237</v>
      </c>
      <c r="CA39" s="54">
        <f t="shared" si="43"/>
        <v>35.263330062152434</v>
      </c>
      <c r="CB39" s="54">
        <f t="shared" si="44"/>
        <v>55.942513877271693</v>
      </c>
      <c r="CC39" s="54">
        <f t="shared" si="45"/>
        <v>4.0073895125763821</v>
      </c>
      <c r="CD39" s="54">
        <f t="shared" si="46"/>
        <v>1.4720314033366044</v>
      </c>
      <c r="CE39" s="54">
        <f t="shared" si="47"/>
        <v>2.8286822294882521</v>
      </c>
    </row>
    <row r="40" spans="1:83" ht="28.5">
      <c r="A40" s="14">
        <v>31</v>
      </c>
      <c r="B40" s="122" t="s">
        <v>71</v>
      </c>
      <c r="C40" s="50">
        <f>+Board!AP40</f>
        <v>48393</v>
      </c>
      <c r="D40" s="50">
        <f>+Board!AQ40</f>
        <v>55111</v>
      </c>
      <c r="E40" s="3">
        <f>+Board!AR40</f>
        <v>103504</v>
      </c>
      <c r="F40" s="51">
        <v>21170</v>
      </c>
      <c r="G40" s="51">
        <v>40004</v>
      </c>
      <c r="H40" s="56">
        <f t="shared" si="168"/>
        <v>61174</v>
      </c>
      <c r="I40" s="51">
        <v>1790</v>
      </c>
      <c r="J40" s="51">
        <v>1134</v>
      </c>
      <c r="K40" s="56">
        <f t="shared" si="169"/>
        <v>2924</v>
      </c>
      <c r="L40" s="51">
        <v>24596</v>
      </c>
      <c r="M40" s="51">
        <v>13887</v>
      </c>
      <c r="N40" s="56">
        <f t="shared" si="170"/>
        <v>38483</v>
      </c>
      <c r="O40" s="51">
        <v>837</v>
      </c>
      <c r="P40" s="51">
        <v>77</v>
      </c>
      <c r="Q40" s="56">
        <f t="shared" si="177"/>
        <v>914</v>
      </c>
      <c r="R40" s="54">
        <f t="shared" si="12"/>
        <v>43.745996321782073</v>
      </c>
      <c r="S40" s="54">
        <f t="shared" si="13"/>
        <v>72.588049572680589</v>
      </c>
      <c r="T40" s="54">
        <f t="shared" si="14"/>
        <v>59.103029834595766</v>
      </c>
      <c r="U40" s="54">
        <f t="shared" si="15"/>
        <v>3.6988820697208276</v>
      </c>
      <c r="V40" s="54">
        <f t="shared" si="16"/>
        <v>2.0576654388416107</v>
      </c>
      <c r="W40" s="54">
        <f t="shared" si="17"/>
        <v>2.825011593754831</v>
      </c>
      <c r="X40" s="54">
        <f t="shared" si="18"/>
        <v>50.825532618353897</v>
      </c>
      <c r="Y40" s="54">
        <f t="shared" si="19"/>
        <v>25.198236286766708</v>
      </c>
      <c r="Z40" s="54">
        <f t="shared" si="20"/>
        <v>37.180205595918999</v>
      </c>
      <c r="AA40" s="54">
        <f t="shared" si="21"/>
        <v>1.7295889901432024</v>
      </c>
      <c r="AB40" s="54">
        <f t="shared" si="22"/>
        <v>0.13971802362504762</v>
      </c>
      <c r="AC40" s="54">
        <f t="shared" si="23"/>
        <v>0.88305765960735816</v>
      </c>
      <c r="AD40" s="50">
        <f>+Board!CI40</f>
        <v>13166</v>
      </c>
      <c r="AE40" s="50">
        <f>+Board!CJ40</f>
        <v>13545</v>
      </c>
      <c r="AF40" s="50">
        <f>+Board!CK40</f>
        <v>26711</v>
      </c>
      <c r="AG40" s="51">
        <v>6220</v>
      </c>
      <c r="AH40" s="51">
        <v>10575</v>
      </c>
      <c r="AI40" s="56">
        <f t="shared" si="171"/>
        <v>16795</v>
      </c>
      <c r="AJ40" s="51">
        <v>333</v>
      </c>
      <c r="AK40" s="51">
        <v>211</v>
      </c>
      <c r="AL40" s="56">
        <f t="shared" si="172"/>
        <v>544</v>
      </c>
      <c r="AM40" s="51">
        <v>4884</v>
      </c>
      <c r="AN40" s="51">
        <v>2224</v>
      </c>
      <c r="AO40" s="56">
        <f t="shared" si="173"/>
        <v>7108</v>
      </c>
      <c r="AP40" s="51">
        <v>102</v>
      </c>
      <c r="AQ40" s="51">
        <v>4</v>
      </c>
      <c r="AR40" s="51">
        <f t="shared" si="178"/>
        <v>106</v>
      </c>
      <c r="AS40" s="54">
        <f t="shared" si="24"/>
        <v>47.242898374601246</v>
      </c>
      <c r="AT40" s="54">
        <f t="shared" si="25"/>
        <v>78.07308970099669</v>
      </c>
      <c r="AU40" s="54">
        <f t="shared" si="26"/>
        <v>62.876717457227357</v>
      </c>
      <c r="AV40" s="54">
        <f t="shared" si="27"/>
        <v>2.5292419869360474</v>
      </c>
      <c r="AW40" s="54">
        <f t="shared" si="28"/>
        <v>1.5577703949796975</v>
      </c>
      <c r="AX40" s="54">
        <f t="shared" si="29"/>
        <v>2.0366141290105197</v>
      </c>
      <c r="AY40" s="54">
        <f t="shared" si="30"/>
        <v>37.095549141728696</v>
      </c>
      <c r="AZ40" s="54">
        <f t="shared" si="31"/>
        <v>16.419342930970839</v>
      </c>
      <c r="BA40" s="54">
        <f t="shared" si="32"/>
        <v>26.610759612144808</v>
      </c>
      <c r="BB40" s="54">
        <f t="shared" si="33"/>
        <v>0.77472277077320373</v>
      </c>
      <c r="BC40" s="54">
        <f t="shared" si="34"/>
        <v>2.9531192321889999E-2</v>
      </c>
      <c r="BD40" s="54">
        <f t="shared" si="35"/>
        <v>0.39684025307925574</v>
      </c>
      <c r="BE40" s="50">
        <f>+Board!EB40</f>
        <v>1688</v>
      </c>
      <c r="BF40" s="50">
        <f>+Board!EC40</f>
        <v>1981</v>
      </c>
      <c r="BG40" s="50">
        <f>+Board!ED40</f>
        <v>3669</v>
      </c>
      <c r="BH40" s="51">
        <v>745</v>
      </c>
      <c r="BI40" s="51">
        <v>1431</v>
      </c>
      <c r="BJ40" s="56">
        <f t="shared" si="174"/>
        <v>2176</v>
      </c>
      <c r="BK40" s="51">
        <v>44</v>
      </c>
      <c r="BL40" s="51">
        <v>17</v>
      </c>
      <c r="BM40" s="56">
        <f t="shared" si="175"/>
        <v>61</v>
      </c>
      <c r="BN40" s="51">
        <v>877</v>
      </c>
      <c r="BO40" s="51">
        <v>533</v>
      </c>
      <c r="BP40" s="56">
        <f t="shared" si="176"/>
        <v>1410</v>
      </c>
      <c r="BQ40" s="51">
        <v>13</v>
      </c>
      <c r="BR40" s="51">
        <v>0</v>
      </c>
      <c r="BS40" s="51">
        <f t="shared" si="179"/>
        <v>13</v>
      </c>
      <c r="BT40" s="54">
        <f t="shared" si="36"/>
        <v>44.135071090047397</v>
      </c>
      <c r="BU40" s="54">
        <f t="shared" si="37"/>
        <v>72.23624432104998</v>
      </c>
      <c r="BV40" s="54">
        <f t="shared" si="38"/>
        <v>59.307713273371498</v>
      </c>
      <c r="BW40" s="54">
        <f t="shared" si="39"/>
        <v>2.6066350710900474</v>
      </c>
      <c r="BX40" s="54">
        <f t="shared" si="40"/>
        <v>0.85815244825845538</v>
      </c>
      <c r="BY40" s="54">
        <f t="shared" si="41"/>
        <v>1.6625783592259473</v>
      </c>
      <c r="BZ40" s="54">
        <f t="shared" si="42"/>
        <v>51.954976303317537</v>
      </c>
      <c r="CA40" s="54">
        <f t="shared" si="43"/>
        <v>26.905603230691572</v>
      </c>
      <c r="CB40" s="54">
        <f t="shared" si="44"/>
        <v>38.430089942763701</v>
      </c>
      <c r="CC40" s="54">
        <f t="shared" si="45"/>
        <v>0.77014218009478674</v>
      </c>
      <c r="CD40" s="55" t="str">
        <f t="shared" si="46"/>
        <v/>
      </c>
      <c r="CE40" s="54">
        <f t="shared" si="47"/>
        <v>0.35431997819569366</v>
      </c>
    </row>
    <row r="41" spans="1:83" ht="28.5">
      <c r="A41" s="14">
        <v>32</v>
      </c>
      <c r="B41" s="122" t="s">
        <v>74</v>
      </c>
      <c r="C41" s="50">
        <f>+Board!AP41</f>
        <v>301040</v>
      </c>
      <c r="D41" s="50">
        <f>+Board!AQ41</f>
        <v>321395</v>
      </c>
      <c r="E41" s="3">
        <f>+Board!AR41</f>
        <v>622435</v>
      </c>
      <c r="F41" s="56">
        <v>221692</v>
      </c>
      <c r="G41" s="56">
        <v>278837</v>
      </c>
      <c r="H41" s="56">
        <f>+F41+G41</f>
        <v>500529</v>
      </c>
      <c r="I41" s="56">
        <v>25626</v>
      </c>
      <c r="J41" s="56">
        <v>8901</v>
      </c>
      <c r="K41" s="56">
        <f>+I41+J41</f>
        <v>34527</v>
      </c>
      <c r="L41" s="61">
        <v>53788</v>
      </c>
      <c r="M41" s="61">
        <v>33591</v>
      </c>
      <c r="N41" s="56">
        <f>+L41+M41</f>
        <v>87379</v>
      </c>
      <c r="O41" s="52"/>
      <c r="P41" s="52"/>
      <c r="Q41" s="53"/>
      <c r="R41" s="54">
        <f>IF(F41=0,"",F41/C41%)</f>
        <v>73.642040924794046</v>
      </c>
      <c r="S41" s="54">
        <f t="shared" ref="S41" si="180">IF(G41=0,"",G41/D41%)</f>
        <v>86.758350316588633</v>
      </c>
      <c r="T41" s="54">
        <f>IF(H41=0,"",H41/E41%)</f>
        <v>80.414661771911923</v>
      </c>
      <c r="U41" s="54">
        <f>IF(I41=0,"",I41/C41%)</f>
        <v>8.5124900345469037</v>
      </c>
      <c r="V41" s="54">
        <f>IF(J41=0,"",J41/D41%)</f>
        <v>2.7694892577669226</v>
      </c>
      <c r="W41" s="54">
        <f>IF(K41=0,"",K41/E41%)</f>
        <v>5.5470852378159963</v>
      </c>
      <c r="X41" s="54">
        <f>IF(L41=0,"",L41/C41%)</f>
        <v>17.867393037470102</v>
      </c>
      <c r="Y41" s="54">
        <f>IF(M41=0,"",M41/D41%)</f>
        <v>10.451624947494517</v>
      </c>
      <c r="Z41" s="54">
        <f>IF(N41=0,"",N41/E41%)</f>
        <v>14.038252990272076</v>
      </c>
      <c r="AA41" s="55" t="str">
        <f>IF(O41=0,"",O41/C41%)</f>
        <v/>
      </c>
      <c r="AB41" s="55" t="str">
        <f>IF(P41=0,"",P41/D41%)</f>
        <v/>
      </c>
      <c r="AC41" s="55" t="str">
        <f>IF(Q41=0,"",Q41/E41%)</f>
        <v/>
      </c>
      <c r="AD41" s="50">
        <f>+Board!CI41</f>
        <v>80139</v>
      </c>
      <c r="AE41" s="50">
        <f>+Board!CJ41</f>
        <v>75997</v>
      </c>
      <c r="AF41" s="50">
        <f>+Board!CK41</f>
        <v>156136</v>
      </c>
      <c r="AG41" s="56">
        <v>68644</v>
      </c>
      <c r="AH41" s="56">
        <v>70908</v>
      </c>
      <c r="AI41" s="56">
        <f>+AG41+AH41</f>
        <v>139552</v>
      </c>
      <c r="AJ41" s="56">
        <v>3307</v>
      </c>
      <c r="AK41" s="56">
        <v>868</v>
      </c>
      <c r="AL41" s="56">
        <f>+AJ41+AK41</f>
        <v>4175</v>
      </c>
      <c r="AM41" s="61">
        <v>8279</v>
      </c>
      <c r="AN41" s="61">
        <v>4130</v>
      </c>
      <c r="AO41" s="56">
        <f>+AM41+AN41</f>
        <v>12409</v>
      </c>
      <c r="AP41" s="52"/>
      <c r="AQ41" s="52"/>
      <c r="AR41" s="53"/>
      <c r="AS41" s="54">
        <f>IF(AG41=0,"",AG41/AD41%)</f>
        <v>85.65617240045421</v>
      </c>
      <c r="AT41" s="54">
        <f t="shared" ref="AT41" si="181">IF(AH41=0,"",AH41/AE41%)</f>
        <v>93.303683040120006</v>
      </c>
      <c r="AU41" s="54">
        <f>IF(AI41=0,"",AI41/AF41%)</f>
        <v>89.378490546702878</v>
      </c>
      <c r="AV41" s="54">
        <f>IF(AJ41=0,"",AJ41/AD41%)</f>
        <v>4.1265800671333555</v>
      </c>
      <c r="AW41" s="54">
        <f>IF(AK41=0,"",AK41/AE41%)</f>
        <v>1.1421503480400541</v>
      </c>
      <c r="AX41" s="54">
        <f>IF(AL41=0,"",AL41/AF41%)</f>
        <v>2.6739509145872828</v>
      </c>
      <c r="AY41" s="54">
        <f>IF(AM41=0,"",AM41/AD41%)</f>
        <v>10.330800234592395</v>
      </c>
      <c r="AZ41" s="54">
        <f>IF(AN41=0,"",AN41/AE41%)</f>
        <v>5.4344250430938059</v>
      </c>
      <c r="BA41" s="54">
        <f>IF(AO41=0,"",AO41/AF41%)</f>
        <v>7.9475585387098429</v>
      </c>
      <c r="BB41" s="55" t="str">
        <f>IF(AP41=0,"",AP41/AD41%)</f>
        <v/>
      </c>
      <c r="BC41" s="55" t="str">
        <f>IF(AQ41=0,"",AQ41/AE41%)</f>
        <v/>
      </c>
      <c r="BD41" s="55" t="str">
        <f>IF(AR41=0,"",AR41/AF41%)</f>
        <v/>
      </c>
      <c r="BE41" s="50">
        <f>+Board!EB41</f>
        <v>13346</v>
      </c>
      <c r="BF41" s="50">
        <f>+Board!EC41</f>
        <v>12926</v>
      </c>
      <c r="BG41" s="50">
        <f>+Board!ED41</f>
        <v>26272</v>
      </c>
      <c r="BH41" s="56">
        <v>12345</v>
      </c>
      <c r="BI41" s="56">
        <v>12328</v>
      </c>
      <c r="BJ41" s="56">
        <f>+BH41+BI41</f>
        <v>24673</v>
      </c>
      <c r="BK41" s="56">
        <v>317</v>
      </c>
      <c r="BL41" s="56">
        <v>135</v>
      </c>
      <c r="BM41" s="56">
        <f>+BK41+BL41</f>
        <v>452</v>
      </c>
      <c r="BN41" s="61">
        <v>717</v>
      </c>
      <c r="BO41" s="61">
        <v>430</v>
      </c>
      <c r="BP41" s="56">
        <f>+BN41+BO41</f>
        <v>1147</v>
      </c>
      <c r="BQ41" s="52"/>
      <c r="BR41" s="52"/>
      <c r="BS41" s="53"/>
      <c r="BT41" s="54">
        <f>IF(BH41=0,"",BH41/BE41%)</f>
        <v>92.499625355911874</v>
      </c>
      <c r="BU41" s="54">
        <f t="shared" ref="BU41" si="182">IF(BI41=0,"",BI41/BF41%)</f>
        <v>95.37366548042705</v>
      </c>
      <c r="BV41" s="54">
        <f>IF(BJ41=0,"",BJ41/BG41%)</f>
        <v>93.913672350791714</v>
      </c>
      <c r="BW41" s="54">
        <f>IF(BK41=0,"",BK41/BE41%)</f>
        <v>2.3752435186572756</v>
      </c>
      <c r="BX41" s="54">
        <f>IF(BL41=0,"",BL41/BF41%)</f>
        <v>1.04440662231162</v>
      </c>
      <c r="BY41" s="54">
        <f>IF(BM41=0,"",BM41/BG41%)</f>
        <v>1.720462850182704</v>
      </c>
      <c r="BZ41" s="54">
        <f>IF(BN41=0,"",BN41/BE41%)</f>
        <v>5.3723962235875913</v>
      </c>
      <c r="CA41" s="54">
        <f>IF(BO41=0,"",BO41/BF41%)</f>
        <v>3.3266285006962715</v>
      </c>
      <c r="CB41" s="54">
        <f>IF(BP41=0,"",BP41/BG41%)</f>
        <v>4.3658647990255783</v>
      </c>
      <c r="CC41" s="55" t="str">
        <f>IF(BQ41=0,"",BQ41/BE41%)</f>
        <v/>
      </c>
      <c r="CD41" s="55" t="str">
        <f>IF(BR41=0,"",BR41/BF41%)</f>
        <v/>
      </c>
      <c r="CE41" s="55" t="str">
        <f>IF(BS41=0,"",BS41/BG41%)</f>
        <v/>
      </c>
    </row>
    <row r="42" spans="1:83" ht="30.75" customHeight="1">
      <c r="A42" s="14">
        <v>33</v>
      </c>
      <c r="B42" s="122" t="s">
        <v>72</v>
      </c>
      <c r="C42" s="50">
        <f>+Board!AP42</f>
        <v>1882</v>
      </c>
      <c r="D42" s="50">
        <f>+Board!AQ42</f>
        <v>1132</v>
      </c>
      <c r="E42" s="3">
        <f>+Board!AR42</f>
        <v>3014</v>
      </c>
      <c r="F42" s="53"/>
      <c r="G42" s="53"/>
      <c r="H42" s="53"/>
      <c r="I42" s="53"/>
      <c r="J42" s="53"/>
      <c r="K42" s="53"/>
      <c r="L42" s="52"/>
      <c r="M42" s="52"/>
      <c r="N42" s="53"/>
      <c r="O42" s="52"/>
      <c r="P42" s="52"/>
      <c r="Q42" s="53"/>
      <c r="R42" s="55" t="str">
        <f t="shared" si="12"/>
        <v/>
      </c>
      <c r="S42" s="55" t="str">
        <f t="shared" si="13"/>
        <v/>
      </c>
      <c r="T42" s="55" t="str">
        <f t="shared" si="14"/>
        <v/>
      </c>
      <c r="U42" s="55" t="str">
        <f t="shared" si="15"/>
        <v/>
      </c>
      <c r="V42" s="55" t="str">
        <f t="shared" si="16"/>
        <v/>
      </c>
      <c r="W42" s="55" t="str">
        <f t="shared" si="17"/>
        <v/>
      </c>
      <c r="X42" s="55" t="str">
        <f t="shared" si="18"/>
        <v/>
      </c>
      <c r="Y42" s="55" t="str">
        <f t="shared" si="19"/>
        <v/>
      </c>
      <c r="Z42" s="55" t="str">
        <f t="shared" si="20"/>
        <v/>
      </c>
      <c r="AA42" s="55" t="str">
        <f t="shared" si="21"/>
        <v/>
      </c>
      <c r="AB42" s="55" t="str">
        <f t="shared" si="22"/>
        <v/>
      </c>
      <c r="AC42" s="55" t="str">
        <f t="shared" si="23"/>
        <v/>
      </c>
      <c r="AD42" s="52">
        <f>+Board!CI42</f>
        <v>0</v>
      </c>
      <c r="AE42" s="52">
        <f>+Board!CJ42</f>
        <v>0</v>
      </c>
      <c r="AF42" s="52">
        <f>+Board!CK42</f>
        <v>0</v>
      </c>
      <c r="AG42" s="53"/>
      <c r="AH42" s="53"/>
      <c r="AI42" s="53"/>
      <c r="AJ42" s="53"/>
      <c r="AK42" s="53"/>
      <c r="AL42" s="53"/>
      <c r="AM42" s="52"/>
      <c r="AN42" s="52"/>
      <c r="AO42" s="53"/>
      <c r="AP42" s="52"/>
      <c r="AQ42" s="52"/>
      <c r="AR42" s="53"/>
      <c r="AS42" s="55" t="str">
        <f t="shared" si="24"/>
        <v/>
      </c>
      <c r="AT42" s="55" t="str">
        <f t="shared" si="25"/>
        <v/>
      </c>
      <c r="AU42" s="55" t="str">
        <f t="shared" si="26"/>
        <v/>
      </c>
      <c r="AV42" s="55" t="str">
        <f t="shared" si="27"/>
        <v/>
      </c>
      <c r="AW42" s="55" t="str">
        <f t="shared" si="28"/>
        <v/>
      </c>
      <c r="AX42" s="55" t="str">
        <f t="shared" si="29"/>
        <v/>
      </c>
      <c r="AY42" s="55" t="str">
        <f t="shared" si="30"/>
        <v/>
      </c>
      <c r="AZ42" s="55" t="str">
        <f t="shared" si="31"/>
        <v/>
      </c>
      <c r="BA42" s="55" t="str">
        <f t="shared" si="32"/>
        <v/>
      </c>
      <c r="BB42" s="55" t="str">
        <f t="shared" si="33"/>
        <v/>
      </c>
      <c r="BC42" s="55" t="str">
        <f t="shared" si="34"/>
        <v/>
      </c>
      <c r="BD42" s="55" t="str">
        <f t="shared" si="35"/>
        <v/>
      </c>
      <c r="BE42" s="50">
        <f>+Board!EB42</f>
        <v>0</v>
      </c>
      <c r="BF42" s="50">
        <f>+Board!EC42</f>
        <v>0</v>
      </c>
      <c r="BG42" s="50">
        <f>+Board!ED42</f>
        <v>0</v>
      </c>
      <c r="BH42" s="53"/>
      <c r="BI42" s="53"/>
      <c r="BJ42" s="53"/>
      <c r="BK42" s="53"/>
      <c r="BL42" s="53"/>
      <c r="BM42" s="53"/>
      <c r="BN42" s="52"/>
      <c r="BO42" s="52"/>
      <c r="BP42" s="53"/>
      <c r="BQ42" s="52"/>
      <c r="BR42" s="52"/>
      <c r="BS42" s="53"/>
      <c r="BT42" s="55" t="str">
        <f t="shared" si="36"/>
        <v/>
      </c>
      <c r="BU42" s="55" t="str">
        <f t="shared" si="37"/>
        <v/>
      </c>
      <c r="BV42" s="55" t="str">
        <f t="shared" si="38"/>
        <v/>
      </c>
      <c r="BW42" s="55" t="str">
        <f t="shared" si="39"/>
        <v/>
      </c>
      <c r="BX42" s="55" t="str">
        <f t="shared" si="40"/>
        <v/>
      </c>
      <c r="BY42" s="55" t="str">
        <f t="shared" si="41"/>
        <v/>
      </c>
      <c r="BZ42" s="55" t="str">
        <f t="shared" si="42"/>
        <v/>
      </c>
      <c r="CA42" s="55" t="str">
        <f t="shared" si="43"/>
        <v/>
      </c>
      <c r="CB42" s="55" t="str">
        <f t="shared" si="44"/>
        <v/>
      </c>
      <c r="CC42" s="55" t="str">
        <f t="shared" si="45"/>
        <v/>
      </c>
      <c r="CD42" s="55" t="str">
        <f t="shared" si="46"/>
        <v/>
      </c>
      <c r="CE42" s="55" t="str">
        <f t="shared" si="47"/>
        <v/>
      </c>
    </row>
    <row r="43" spans="1:83" ht="28.5">
      <c r="A43" s="14">
        <v>34</v>
      </c>
      <c r="B43" s="122" t="s">
        <v>73</v>
      </c>
      <c r="C43" s="51">
        <f>+Board!AP43</f>
        <v>171665</v>
      </c>
      <c r="D43" s="51">
        <f>+Board!AQ43</f>
        <v>189616</v>
      </c>
      <c r="E43" s="3">
        <f>+Board!AR43</f>
        <v>361281</v>
      </c>
      <c r="F43" s="127">
        <v>4770</v>
      </c>
      <c r="G43" s="127">
        <v>4602</v>
      </c>
      <c r="H43" s="127">
        <f>F43+G43</f>
        <v>9372</v>
      </c>
      <c r="I43" s="127">
        <v>45507</v>
      </c>
      <c r="J43" s="127">
        <v>49507</v>
      </c>
      <c r="K43" s="127">
        <f>I43+J43</f>
        <v>95014</v>
      </c>
      <c r="L43" s="127">
        <v>107822</v>
      </c>
      <c r="M43" s="127">
        <v>123651</v>
      </c>
      <c r="N43" s="127">
        <f>L43+M43</f>
        <v>231473</v>
      </c>
      <c r="O43" s="127">
        <v>13566</v>
      </c>
      <c r="P43" s="127">
        <v>11856</v>
      </c>
      <c r="Q43" s="127">
        <f>O43+P43</f>
        <v>25422</v>
      </c>
      <c r="R43" s="54">
        <f t="shared" ref="R43:T45" si="183">IF(F43=0,"",F43/C43%)</f>
        <v>2.7786677540558644</v>
      </c>
      <c r="S43" s="54">
        <f t="shared" si="183"/>
        <v>2.4270103788709814</v>
      </c>
      <c r="T43" s="54">
        <f t="shared" si="183"/>
        <v>2.5941026513987726</v>
      </c>
      <c r="U43" s="54">
        <f t="shared" ref="U43:W45" si="184">IF(I43=0,"",I43/C43%)</f>
        <v>26.509189409605916</v>
      </c>
      <c r="V43" s="54">
        <f t="shared" si="184"/>
        <v>26.109083621635303</v>
      </c>
      <c r="W43" s="54">
        <f t="shared" si="184"/>
        <v>26.299196470337495</v>
      </c>
      <c r="X43" s="54">
        <f t="shared" ref="X43:Z45" si="185">IF(L43=0,"",L43/C43%)</f>
        <v>62.809541840212034</v>
      </c>
      <c r="Y43" s="54">
        <f t="shared" si="185"/>
        <v>65.211269091215925</v>
      </c>
      <c r="Z43" s="54">
        <f t="shared" si="185"/>
        <v>64.07007287955912</v>
      </c>
      <c r="AA43" s="54">
        <f t="shared" ref="AA43:AC45" si="186">IF(O43=0,"",O43/C43%)</f>
        <v>7.9026009961261758</v>
      </c>
      <c r="AB43" s="54">
        <f t="shared" si="186"/>
        <v>6.2526369082777826</v>
      </c>
      <c r="AC43" s="54">
        <f t="shared" si="186"/>
        <v>7.0366279987046099</v>
      </c>
      <c r="AD43" s="51">
        <f>+Board!CI43</f>
        <v>26247</v>
      </c>
      <c r="AE43" s="51">
        <f>+Board!CJ43</f>
        <v>32876</v>
      </c>
      <c r="AF43" s="51">
        <f>+Board!CK43</f>
        <v>59123</v>
      </c>
      <c r="AG43" s="127">
        <v>1220</v>
      </c>
      <c r="AH43" s="127">
        <v>1007</v>
      </c>
      <c r="AI43" s="127">
        <f>AG43+AH43</f>
        <v>2227</v>
      </c>
      <c r="AJ43" s="127">
        <v>7869</v>
      </c>
      <c r="AK43" s="127">
        <v>8512</v>
      </c>
      <c r="AL43" s="127">
        <f>AJ43+AK43</f>
        <v>16381</v>
      </c>
      <c r="AM43" s="127">
        <v>13542</v>
      </c>
      <c r="AN43" s="127">
        <v>19250</v>
      </c>
      <c r="AO43" s="127">
        <f>AM43+AN43</f>
        <v>32792</v>
      </c>
      <c r="AP43" s="127">
        <v>3616</v>
      </c>
      <c r="AQ43" s="127">
        <v>4107</v>
      </c>
      <c r="AR43" s="127">
        <f>AP43+AQ43</f>
        <v>7723</v>
      </c>
      <c r="AS43" s="54">
        <f t="shared" ref="AS43:AU45" si="187">IF(AG43=0,"",AG43/AD43%)</f>
        <v>4.6481502647921662</v>
      </c>
      <c r="AT43" s="54">
        <f t="shared" si="187"/>
        <v>3.0630246988684755</v>
      </c>
      <c r="AU43" s="54">
        <f t="shared" si="187"/>
        <v>3.7667236101009758</v>
      </c>
      <c r="AV43" s="54">
        <f t="shared" ref="AV43:AX45" si="188">IF(AJ43=0,"",AJ43/AD43%)</f>
        <v>29.980569207909472</v>
      </c>
      <c r="AW43" s="54">
        <f t="shared" si="188"/>
        <v>25.891227643265605</v>
      </c>
      <c r="AX43" s="54">
        <f t="shared" si="188"/>
        <v>27.706645467922804</v>
      </c>
      <c r="AY43" s="54">
        <f t="shared" ref="AY43:BA45" si="189">IF(AM43=0,"",AM43/AD43%)</f>
        <v>51.594467939193045</v>
      </c>
      <c r="AZ43" s="54">
        <f t="shared" si="189"/>
        <v>58.553351989293105</v>
      </c>
      <c r="BA43" s="54">
        <f t="shared" si="189"/>
        <v>55.464032609982574</v>
      </c>
      <c r="BB43" s="54">
        <f t="shared" ref="BB43:BD45" si="190">IF(AP43=0,"",AP43/AD43%)</f>
        <v>13.776812588105306</v>
      </c>
      <c r="BC43" s="54">
        <f t="shared" si="190"/>
        <v>12.492395668572819</v>
      </c>
      <c r="BD43" s="54">
        <f t="shared" si="190"/>
        <v>13.062598311993639</v>
      </c>
      <c r="BE43" s="51">
        <f>+Board!EB43</f>
        <v>15495</v>
      </c>
      <c r="BF43" s="51">
        <f>+Board!EC43</f>
        <v>15152</v>
      </c>
      <c r="BG43" s="51">
        <f>+Board!ED43</f>
        <v>30647</v>
      </c>
      <c r="BH43" s="127">
        <v>880</v>
      </c>
      <c r="BI43" s="127">
        <v>757</v>
      </c>
      <c r="BJ43" s="127">
        <f>BH43+BI43</f>
        <v>1637</v>
      </c>
      <c r="BK43" s="127">
        <v>3814</v>
      </c>
      <c r="BL43" s="127">
        <v>3262</v>
      </c>
      <c r="BM43" s="127">
        <f>BK43+BL43</f>
        <v>7076</v>
      </c>
      <c r="BN43" s="127">
        <v>8959</v>
      </c>
      <c r="BO43" s="127">
        <v>8986</v>
      </c>
      <c r="BP43" s="127">
        <f>BN43+BO43</f>
        <v>17945</v>
      </c>
      <c r="BQ43" s="127">
        <v>1842</v>
      </c>
      <c r="BR43" s="127">
        <v>2147</v>
      </c>
      <c r="BS43" s="127">
        <f>BQ43+BR43</f>
        <v>3989</v>
      </c>
      <c r="BT43" s="54">
        <f t="shared" ref="BT43:BV45" si="191">IF(BH43=0,"",BH43/BE43%)</f>
        <v>5.6792513714101327</v>
      </c>
      <c r="BU43" s="54">
        <f t="shared" si="191"/>
        <v>4.9960401267159451</v>
      </c>
      <c r="BV43" s="54">
        <f t="shared" si="191"/>
        <v>5.3414689855450774</v>
      </c>
      <c r="BW43" s="54">
        <f t="shared" ref="BW43:BY45" si="192">IF(BK43=0,"",BK43/BE43%)</f>
        <v>24.614391739270733</v>
      </c>
      <c r="BX43" s="54">
        <f t="shared" si="192"/>
        <v>21.528511087645192</v>
      </c>
      <c r="BY43" s="54">
        <f t="shared" si="192"/>
        <v>23.088719939961496</v>
      </c>
      <c r="BZ43" s="54">
        <f t="shared" ref="BZ43:CB45" si="193">IF(BN43=0,"",BN43/BE43%)</f>
        <v>57.818651177799296</v>
      </c>
      <c r="CA43" s="54">
        <f t="shared" si="193"/>
        <v>59.305702217529038</v>
      </c>
      <c r="CB43" s="54">
        <f t="shared" si="193"/>
        <v>58.553855189741242</v>
      </c>
      <c r="CC43" s="54">
        <f t="shared" ref="CC43:CE45" si="194">IF(BQ43=0,"",BQ43/BE43%)</f>
        <v>11.887705711519846</v>
      </c>
      <c r="CD43" s="54">
        <f t="shared" si="194"/>
        <v>14.169746568109819</v>
      </c>
      <c r="CE43" s="54">
        <f t="shared" si="194"/>
        <v>13.015955884752177</v>
      </c>
    </row>
    <row r="44" spans="1:83" ht="28.5">
      <c r="A44" s="14">
        <v>35</v>
      </c>
      <c r="B44" s="122" t="s">
        <v>75</v>
      </c>
      <c r="C44" s="50">
        <f>+Board!AP44</f>
        <v>771</v>
      </c>
      <c r="D44" s="50">
        <f>+Board!AQ44</f>
        <v>468</v>
      </c>
      <c r="E44" s="3">
        <f>+Board!AR44</f>
        <v>1239</v>
      </c>
      <c r="F44" s="51">
        <v>771</v>
      </c>
      <c r="G44" s="51">
        <v>468</v>
      </c>
      <c r="H44" s="56">
        <f t="shared" ref="H44:H50" si="195">+F44+G44</f>
        <v>1239</v>
      </c>
      <c r="I44" s="53"/>
      <c r="J44" s="53"/>
      <c r="K44" s="53">
        <f>+I44+J44</f>
        <v>0</v>
      </c>
      <c r="L44" s="52"/>
      <c r="M44" s="52"/>
      <c r="N44" s="53">
        <f>+L44+M44</f>
        <v>0</v>
      </c>
      <c r="O44" s="52"/>
      <c r="P44" s="52"/>
      <c r="Q44" s="53"/>
      <c r="R44" s="54">
        <f t="shared" si="183"/>
        <v>100</v>
      </c>
      <c r="S44" s="54">
        <f t="shared" si="183"/>
        <v>100</v>
      </c>
      <c r="T44" s="54">
        <f t="shared" si="183"/>
        <v>100</v>
      </c>
      <c r="U44" s="55" t="str">
        <f t="shared" si="184"/>
        <v/>
      </c>
      <c r="V44" s="55" t="str">
        <f t="shared" si="184"/>
        <v/>
      </c>
      <c r="W44" s="55" t="str">
        <f t="shared" si="184"/>
        <v/>
      </c>
      <c r="X44" s="55" t="str">
        <f t="shared" si="185"/>
        <v/>
      </c>
      <c r="Y44" s="55" t="str">
        <f t="shared" si="185"/>
        <v/>
      </c>
      <c r="Z44" s="55" t="str">
        <f t="shared" si="185"/>
        <v/>
      </c>
      <c r="AA44" s="55" t="str">
        <f t="shared" si="186"/>
        <v/>
      </c>
      <c r="AB44" s="55" t="str">
        <f t="shared" si="186"/>
        <v/>
      </c>
      <c r="AC44" s="55" t="str">
        <f t="shared" si="186"/>
        <v/>
      </c>
      <c r="AD44" s="50">
        <f>+Board!CI44</f>
        <v>47</v>
      </c>
      <c r="AE44" s="50">
        <f>+Board!CJ44</f>
        <v>48</v>
      </c>
      <c r="AF44" s="50">
        <f>+Board!CK44</f>
        <v>95</v>
      </c>
      <c r="AG44" s="51">
        <v>47</v>
      </c>
      <c r="AH44" s="51">
        <v>48</v>
      </c>
      <c r="AI44" s="50">
        <f t="shared" ref="AI44:AI50" si="196">+AG44+AH44</f>
        <v>95</v>
      </c>
      <c r="AJ44" s="53"/>
      <c r="AK44" s="53"/>
      <c r="AL44" s="52">
        <f>+AJ44+AK44</f>
        <v>0</v>
      </c>
      <c r="AM44" s="52"/>
      <c r="AN44" s="52"/>
      <c r="AO44" s="52">
        <f>+AM44+AN44</f>
        <v>0</v>
      </c>
      <c r="AP44" s="52"/>
      <c r="AQ44" s="52"/>
      <c r="AR44" s="53"/>
      <c r="AS44" s="54">
        <f t="shared" si="187"/>
        <v>100</v>
      </c>
      <c r="AT44" s="54">
        <f t="shared" si="187"/>
        <v>100</v>
      </c>
      <c r="AU44" s="54">
        <f t="shared" si="187"/>
        <v>100</v>
      </c>
      <c r="AV44" s="55" t="str">
        <f t="shared" si="188"/>
        <v/>
      </c>
      <c r="AW44" s="55" t="str">
        <f t="shared" si="188"/>
        <v/>
      </c>
      <c r="AX44" s="55" t="str">
        <f t="shared" si="188"/>
        <v/>
      </c>
      <c r="AY44" s="55" t="str">
        <f t="shared" si="189"/>
        <v/>
      </c>
      <c r="AZ44" s="55" t="str">
        <f t="shared" si="189"/>
        <v/>
      </c>
      <c r="BA44" s="55" t="str">
        <f t="shared" si="189"/>
        <v/>
      </c>
      <c r="BB44" s="55" t="str">
        <f t="shared" si="190"/>
        <v/>
      </c>
      <c r="BC44" s="55" t="str">
        <f t="shared" si="190"/>
        <v/>
      </c>
      <c r="BD44" s="55" t="str">
        <f t="shared" si="190"/>
        <v/>
      </c>
      <c r="BE44" s="50">
        <f>+Board!EB44</f>
        <v>12</v>
      </c>
      <c r="BF44" s="50">
        <f>+Board!EC44</f>
        <v>16</v>
      </c>
      <c r="BG44" s="50">
        <f>+Board!ED44</f>
        <v>28</v>
      </c>
      <c r="BH44" s="51">
        <v>12</v>
      </c>
      <c r="BI44" s="51">
        <v>16</v>
      </c>
      <c r="BJ44" s="50">
        <f t="shared" ref="BJ44:BJ50" si="197">+BH44+BI44</f>
        <v>28</v>
      </c>
      <c r="BK44" s="53"/>
      <c r="BL44" s="53"/>
      <c r="BM44" s="52">
        <f>+BK44+BL44</f>
        <v>0</v>
      </c>
      <c r="BN44" s="52"/>
      <c r="BO44" s="52"/>
      <c r="BP44" s="52">
        <f>+BN44+BO44</f>
        <v>0</v>
      </c>
      <c r="BQ44" s="52"/>
      <c r="BR44" s="52"/>
      <c r="BS44" s="53"/>
      <c r="BT44" s="54">
        <f t="shared" si="191"/>
        <v>100</v>
      </c>
      <c r="BU44" s="54">
        <f t="shared" si="191"/>
        <v>100</v>
      </c>
      <c r="BV44" s="54">
        <f t="shared" si="191"/>
        <v>99.999999999999986</v>
      </c>
      <c r="BW44" s="55" t="str">
        <f t="shared" si="192"/>
        <v/>
      </c>
      <c r="BX44" s="55" t="str">
        <f t="shared" si="192"/>
        <v/>
      </c>
      <c r="BY44" s="55" t="str">
        <f t="shared" si="192"/>
        <v/>
      </c>
      <c r="BZ44" s="55" t="str">
        <f t="shared" si="193"/>
        <v/>
      </c>
      <c r="CA44" s="55" t="str">
        <f t="shared" si="193"/>
        <v/>
      </c>
      <c r="CB44" s="55" t="str">
        <f t="shared" si="193"/>
        <v/>
      </c>
      <c r="CC44" s="55" t="str">
        <f t="shared" si="194"/>
        <v/>
      </c>
      <c r="CD44" s="55" t="str">
        <f t="shared" si="194"/>
        <v/>
      </c>
      <c r="CE44" s="55" t="str">
        <f t="shared" si="194"/>
        <v/>
      </c>
    </row>
    <row r="45" spans="1:83" ht="42.75">
      <c r="A45" s="14">
        <v>36</v>
      </c>
      <c r="B45" s="122" t="s">
        <v>76</v>
      </c>
      <c r="C45" s="50">
        <f>+Board!AP45</f>
        <v>349</v>
      </c>
      <c r="D45" s="50">
        <f>+Board!AQ45</f>
        <v>87</v>
      </c>
      <c r="E45" s="3">
        <f>+Board!AR45</f>
        <v>436</v>
      </c>
      <c r="F45" s="51">
        <v>320</v>
      </c>
      <c r="G45" s="51">
        <v>60</v>
      </c>
      <c r="H45" s="50">
        <f t="shared" si="195"/>
        <v>380</v>
      </c>
      <c r="I45" s="53"/>
      <c r="J45" s="53"/>
      <c r="K45" s="53"/>
      <c r="L45" s="50">
        <v>29</v>
      </c>
      <c r="M45" s="50">
        <v>27</v>
      </c>
      <c r="N45" s="56">
        <f>+L45+M45</f>
        <v>56</v>
      </c>
      <c r="O45" s="52"/>
      <c r="P45" s="52"/>
      <c r="Q45" s="53"/>
      <c r="R45" s="54">
        <f t="shared" si="183"/>
        <v>91.690544412607437</v>
      </c>
      <c r="S45" s="54">
        <f t="shared" si="183"/>
        <v>68.965517241379317</v>
      </c>
      <c r="T45" s="54">
        <f t="shared" si="183"/>
        <v>87.155963302752284</v>
      </c>
      <c r="U45" s="55" t="str">
        <f t="shared" si="184"/>
        <v/>
      </c>
      <c r="V45" s="55" t="str">
        <f t="shared" si="184"/>
        <v/>
      </c>
      <c r="W45" s="55" t="str">
        <f t="shared" si="184"/>
        <v/>
      </c>
      <c r="X45" s="54">
        <f t="shared" si="185"/>
        <v>8.3094555873925504</v>
      </c>
      <c r="Y45" s="54">
        <f t="shared" si="185"/>
        <v>31.03448275862069</v>
      </c>
      <c r="Z45" s="54">
        <f t="shared" si="185"/>
        <v>12.844036697247706</v>
      </c>
      <c r="AA45" s="55" t="str">
        <f t="shared" si="186"/>
        <v/>
      </c>
      <c r="AB45" s="55" t="str">
        <f t="shared" si="186"/>
        <v/>
      </c>
      <c r="AC45" s="55" t="str">
        <f t="shared" si="186"/>
        <v/>
      </c>
      <c r="AD45" s="50">
        <f>+Board!CI45</f>
        <v>13</v>
      </c>
      <c r="AE45" s="50">
        <f>+Board!CJ45</f>
        <v>10</v>
      </c>
      <c r="AF45" s="50">
        <f>+Board!CK45</f>
        <v>23</v>
      </c>
      <c r="AG45" s="51">
        <v>10</v>
      </c>
      <c r="AH45" s="51">
        <v>8</v>
      </c>
      <c r="AI45" s="50">
        <f t="shared" si="196"/>
        <v>18</v>
      </c>
      <c r="AJ45" s="53"/>
      <c r="AK45" s="53"/>
      <c r="AL45" s="52">
        <f>+AJ45+AK45</f>
        <v>0</v>
      </c>
      <c r="AM45" s="50">
        <v>3</v>
      </c>
      <c r="AN45" s="50">
        <v>2</v>
      </c>
      <c r="AO45" s="50">
        <f>+AM45+AN45</f>
        <v>5</v>
      </c>
      <c r="AP45" s="52"/>
      <c r="AQ45" s="52"/>
      <c r="AR45" s="53"/>
      <c r="AS45" s="54">
        <f t="shared" si="187"/>
        <v>76.92307692307692</v>
      </c>
      <c r="AT45" s="54">
        <f t="shared" si="187"/>
        <v>80</v>
      </c>
      <c r="AU45" s="54">
        <f t="shared" si="187"/>
        <v>78.260869565217391</v>
      </c>
      <c r="AV45" s="55" t="str">
        <f t="shared" si="188"/>
        <v/>
      </c>
      <c r="AW45" s="55" t="str">
        <f t="shared" si="188"/>
        <v/>
      </c>
      <c r="AX45" s="55" t="str">
        <f t="shared" si="188"/>
        <v/>
      </c>
      <c r="AY45" s="54">
        <f t="shared" si="189"/>
        <v>23.076923076923077</v>
      </c>
      <c r="AZ45" s="54">
        <f t="shared" si="189"/>
        <v>20</v>
      </c>
      <c r="BA45" s="54">
        <f t="shared" si="189"/>
        <v>21.739130434782609</v>
      </c>
      <c r="BB45" s="55" t="str">
        <f t="shared" si="190"/>
        <v/>
      </c>
      <c r="BC45" s="55" t="str">
        <f t="shared" si="190"/>
        <v/>
      </c>
      <c r="BD45" s="55" t="str">
        <f t="shared" si="190"/>
        <v/>
      </c>
      <c r="BE45" s="50">
        <f>+Board!EB45</f>
        <v>5</v>
      </c>
      <c r="BF45" s="50">
        <f>+Board!EC45</f>
        <v>13</v>
      </c>
      <c r="BG45" s="50">
        <f>+Board!ED45</f>
        <v>18</v>
      </c>
      <c r="BH45" s="51">
        <v>4</v>
      </c>
      <c r="BI45" s="51">
        <v>11</v>
      </c>
      <c r="BJ45" s="50">
        <f t="shared" si="197"/>
        <v>15</v>
      </c>
      <c r="BK45" s="53"/>
      <c r="BL45" s="53"/>
      <c r="BM45" s="52">
        <f>+BK45+BL45</f>
        <v>0</v>
      </c>
      <c r="BN45" s="50">
        <v>1</v>
      </c>
      <c r="BO45" s="50">
        <v>2</v>
      </c>
      <c r="BP45" s="50">
        <f>+BN45+BO45</f>
        <v>3</v>
      </c>
      <c r="BQ45" s="52"/>
      <c r="BR45" s="52"/>
      <c r="BS45" s="53"/>
      <c r="BT45" s="54">
        <f t="shared" si="191"/>
        <v>80</v>
      </c>
      <c r="BU45" s="54">
        <f t="shared" si="191"/>
        <v>84.615384615384613</v>
      </c>
      <c r="BV45" s="54">
        <f t="shared" si="191"/>
        <v>83.333333333333343</v>
      </c>
      <c r="BW45" s="55" t="str">
        <f t="shared" si="192"/>
        <v/>
      </c>
      <c r="BX45" s="55" t="str">
        <f t="shared" si="192"/>
        <v/>
      </c>
      <c r="BY45" s="55" t="str">
        <f t="shared" si="192"/>
        <v/>
      </c>
      <c r="BZ45" s="54">
        <f t="shared" si="193"/>
        <v>20</v>
      </c>
      <c r="CA45" s="54">
        <f t="shared" si="193"/>
        <v>15.384615384615383</v>
      </c>
      <c r="CB45" s="54">
        <f t="shared" si="193"/>
        <v>16.666666666666668</v>
      </c>
      <c r="CC45" s="55" t="str">
        <f t="shared" si="194"/>
        <v/>
      </c>
      <c r="CD45" s="55" t="str">
        <f t="shared" si="194"/>
        <v/>
      </c>
      <c r="CE45" s="55" t="str">
        <f t="shared" si="194"/>
        <v/>
      </c>
    </row>
    <row r="46" spans="1:83" ht="42.75">
      <c r="A46" s="14">
        <v>37</v>
      </c>
      <c r="B46" s="122" t="s">
        <v>78</v>
      </c>
      <c r="C46" s="50">
        <f>+Board!AP46</f>
        <v>9032</v>
      </c>
      <c r="D46" s="50">
        <f>+Board!AQ46</f>
        <v>4667</v>
      </c>
      <c r="E46" s="3">
        <f>+Board!AR46</f>
        <v>13699</v>
      </c>
      <c r="F46" s="56">
        <v>9032</v>
      </c>
      <c r="G46" s="56">
        <v>4667</v>
      </c>
      <c r="H46" s="56">
        <f t="shared" si="195"/>
        <v>13699</v>
      </c>
      <c r="I46" s="53"/>
      <c r="J46" s="53"/>
      <c r="K46" s="53"/>
      <c r="L46" s="52"/>
      <c r="M46" s="52"/>
      <c r="N46" s="53"/>
      <c r="O46" s="52"/>
      <c r="P46" s="52"/>
      <c r="Q46" s="53"/>
      <c r="R46" s="62">
        <f>IF(C46=0,"",F46/C46%)</f>
        <v>100.00000000000001</v>
      </c>
      <c r="S46" s="62">
        <f>IF(D46=0,"",G46/D46%)</f>
        <v>100</v>
      </c>
      <c r="T46" s="62">
        <f>IF(E46=0,"",H46/E46%)</f>
        <v>100</v>
      </c>
      <c r="U46" s="55">
        <f>IF(C46=0,"",I46/C46%)</f>
        <v>0</v>
      </c>
      <c r="V46" s="55">
        <f>IF(D46=0,"",J46/D46%)</f>
        <v>0</v>
      </c>
      <c r="W46" s="55">
        <f>IF(E46=0,"",K46/E46%)</f>
        <v>0</v>
      </c>
      <c r="X46" s="55">
        <f>IF(C46=0,"",L46/C46%)</f>
        <v>0</v>
      </c>
      <c r="Y46" s="55">
        <f>IF(D46=0,"",M46/D46%)</f>
        <v>0</v>
      </c>
      <c r="Z46" s="55">
        <f>IF(E46=0,"",N46/E46%)</f>
        <v>0</v>
      </c>
      <c r="AA46" s="55"/>
      <c r="AB46" s="55"/>
      <c r="AC46" s="55"/>
      <c r="AD46" s="50">
        <f>+Board!CI46</f>
        <v>1017</v>
      </c>
      <c r="AE46" s="50">
        <f>+Board!CJ46</f>
        <v>524</v>
      </c>
      <c r="AF46" s="50">
        <f>+Board!CK46</f>
        <v>1541</v>
      </c>
      <c r="AG46" s="56">
        <v>1017</v>
      </c>
      <c r="AH46" s="56">
        <v>524</v>
      </c>
      <c r="AI46" s="56">
        <f t="shared" si="196"/>
        <v>1541</v>
      </c>
      <c r="AJ46" s="53"/>
      <c r="AK46" s="53"/>
      <c r="AL46" s="53"/>
      <c r="AM46" s="52"/>
      <c r="AN46" s="52"/>
      <c r="AO46" s="53"/>
      <c r="AP46" s="52"/>
      <c r="AQ46" s="52"/>
      <c r="AR46" s="53"/>
      <c r="AS46" s="54">
        <f t="shared" ref="AS46" si="198">IF(AD46=0,"",AG46/AD46%)</f>
        <v>100</v>
      </c>
      <c r="AT46" s="54">
        <f t="shared" ref="AT46" si="199">IF(AE46=0,"",AH46/AE46%)</f>
        <v>100</v>
      </c>
      <c r="AU46" s="54">
        <f t="shared" ref="AU46" si="200">IF(AF46=0,"",AI46/AF46%)</f>
        <v>100</v>
      </c>
      <c r="AV46" s="54">
        <f t="shared" ref="AV46" si="201">IF(AG46=0,"",AJ46/AD46%)</f>
        <v>0</v>
      </c>
      <c r="AW46" s="54">
        <f t="shared" ref="AW46" si="202">IF(AH46=0,"",AK46/AE46%)</f>
        <v>0</v>
      </c>
      <c r="AX46" s="54">
        <f t="shared" ref="AX46" si="203">IF(AI46=0,"",AL46/AF46%)</f>
        <v>0</v>
      </c>
      <c r="AY46" s="55" t="str">
        <f t="shared" ref="AY46" si="204">IF(AJ46=0,"",AM46/AD46%)</f>
        <v/>
      </c>
      <c r="AZ46" s="55" t="str">
        <f t="shared" ref="AZ46" si="205">IF(AK46=0,"",AN46/AE46%)</f>
        <v/>
      </c>
      <c r="BA46" s="55" t="str">
        <f t="shared" ref="BA46" si="206">IF(AL46=0,"",AO46/AF46%)</f>
        <v/>
      </c>
      <c r="BB46" s="55" t="str">
        <f t="shared" ref="BB46" si="207">IF(AM46=0,"",AP46/AD46%)</f>
        <v/>
      </c>
      <c r="BC46" s="55" t="str">
        <f t="shared" ref="BC46" si="208">IF(AN46=0,"",AQ46/AE46%)</f>
        <v/>
      </c>
      <c r="BD46" s="55" t="str">
        <f t="shared" ref="BD46" si="209">IF(AO46=0,"",AR46/AF46%)</f>
        <v/>
      </c>
      <c r="BE46" s="50">
        <f>+Board!EB46</f>
        <v>12</v>
      </c>
      <c r="BF46" s="50">
        <f>+Board!EC46</f>
        <v>2</v>
      </c>
      <c r="BG46" s="50">
        <f>+Board!ED46</f>
        <v>14</v>
      </c>
      <c r="BH46" s="56">
        <v>12</v>
      </c>
      <c r="BI46" s="56">
        <v>2</v>
      </c>
      <c r="BJ46" s="56">
        <f t="shared" si="197"/>
        <v>14</v>
      </c>
      <c r="BK46" s="53"/>
      <c r="BL46" s="53"/>
      <c r="BM46" s="53"/>
      <c r="BN46" s="52"/>
      <c r="BO46" s="52"/>
      <c r="BP46" s="53"/>
      <c r="BQ46" s="52"/>
      <c r="BR46" s="52"/>
      <c r="BS46" s="53"/>
      <c r="BT46" s="54">
        <f t="shared" ref="BT46" si="210">IF(BE46=0,"",BH46/BE46%)</f>
        <v>100</v>
      </c>
      <c r="BU46" s="54">
        <f t="shared" ref="BU46" si="211">IF(BF46=0,"",BI46/BF46%)</f>
        <v>100</v>
      </c>
      <c r="BV46" s="54">
        <f>IF(BJ46=0,"",BJ46/BG46%)</f>
        <v>99.999999999999986</v>
      </c>
      <c r="BW46" s="55">
        <f t="shared" ref="BW46" si="212">IF(BH46=0,"",BK46/BE46%)</f>
        <v>0</v>
      </c>
      <c r="BX46" s="55">
        <f t="shared" ref="BX46" si="213">IF(BI46=0,"",BL46/BF46%)</f>
        <v>0</v>
      </c>
      <c r="BY46" s="55">
        <f t="shared" ref="BY46" si="214">IF(BJ46=0,"",BM46/BG46%)</f>
        <v>0</v>
      </c>
      <c r="BZ46" s="55" t="str">
        <f t="shared" ref="BZ46" si="215">IF(BK46=0,"",BN46/BE46%)</f>
        <v/>
      </c>
      <c r="CA46" s="55" t="str">
        <f t="shared" ref="CA46" si="216">IF(BL46=0,"",BO46/BF46%)</f>
        <v/>
      </c>
      <c r="CB46" s="55" t="str">
        <f t="shared" ref="CB46" si="217">IF(BM46=0,"",BP46/BG46%)</f>
        <v/>
      </c>
      <c r="CC46" s="55" t="str">
        <f t="shared" ref="CC46" si="218">IF(BN46=0,"",BQ46/BE46%)</f>
        <v/>
      </c>
      <c r="CD46" s="55" t="str">
        <f t="shared" ref="CD46" si="219">IF(BO46=0,"",BR46/BF46%)</f>
        <v/>
      </c>
      <c r="CE46" s="55" t="str">
        <f t="shared" ref="CE46" si="220">IF(BP46=0,"",BS46/BG46%)</f>
        <v/>
      </c>
    </row>
    <row r="47" spans="1:83" ht="28.5">
      <c r="A47" s="14">
        <v>38</v>
      </c>
      <c r="B47" s="122" t="s">
        <v>79</v>
      </c>
      <c r="C47" s="50">
        <f>+Board!AP47</f>
        <v>118</v>
      </c>
      <c r="D47" s="50">
        <f>+Board!AQ47</f>
        <v>151</v>
      </c>
      <c r="E47" s="3">
        <f>+Board!AR47</f>
        <v>269</v>
      </c>
      <c r="F47" s="58"/>
      <c r="G47" s="58">
        <v>51</v>
      </c>
      <c r="H47" s="56">
        <f t="shared" si="195"/>
        <v>51</v>
      </c>
      <c r="I47" s="51">
        <v>48</v>
      </c>
      <c r="J47" s="51">
        <v>64</v>
      </c>
      <c r="K47" s="51">
        <f>+I47+J47</f>
        <v>112</v>
      </c>
      <c r="L47" s="51">
        <v>70</v>
      </c>
      <c r="M47" s="51">
        <v>36</v>
      </c>
      <c r="N47" s="51">
        <f>+L47+M47</f>
        <v>106</v>
      </c>
      <c r="O47" s="52"/>
      <c r="P47" s="52"/>
      <c r="Q47" s="53"/>
      <c r="R47" s="54" t="str">
        <f t="shared" ref="R47:T50" si="221">IF(F47=0,"",F47/C47%)</f>
        <v/>
      </c>
      <c r="S47" s="54">
        <f t="shared" si="221"/>
        <v>33.774834437086092</v>
      </c>
      <c r="T47" s="54">
        <f t="shared" si="221"/>
        <v>18.959107806691449</v>
      </c>
      <c r="U47" s="54">
        <f t="shared" ref="U47:W50" si="222">IF(I47=0,"",I47/C47%)</f>
        <v>40.677966101694921</v>
      </c>
      <c r="V47" s="54">
        <f t="shared" si="222"/>
        <v>42.384105960264904</v>
      </c>
      <c r="W47" s="54">
        <f t="shared" si="222"/>
        <v>41.635687732342006</v>
      </c>
      <c r="X47" s="54">
        <f t="shared" ref="X47:Z50" si="223">IF(L47=0,"",L47/C47%)</f>
        <v>59.322033898305087</v>
      </c>
      <c r="Y47" s="54">
        <f t="shared" si="223"/>
        <v>23.841059602649008</v>
      </c>
      <c r="Z47" s="54">
        <f t="shared" si="223"/>
        <v>39.405204460966544</v>
      </c>
      <c r="AA47" s="55" t="str">
        <f t="shared" ref="AA47:AC50" si="224">IF(O47=0,"",O47/C47%)</f>
        <v/>
      </c>
      <c r="AB47" s="55" t="str">
        <f t="shared" si="224"/>
        <v/>
      </c>
      <c r="AC47" s="55" t="str">
        <f t="shared" si="224"/>
        <v/>
      </c>
      <c r="AD47" s="50">
        <f>+Board!CI47</f>
        <v>21</v>
      </c>
      <c r="AE47" s="50">
        <f>+Board!CJ47</f>
        <v>22</v>
      </c>
      <c r="AF47" s="50">
        <f>+Board!CK47</f>
        <v>43</v>
      </c>
      <c r="AG47" s="51">
        <v>0</v>
      </c>
      <c r="AH47" s="51">
        <v>10</v>
      </c>
      <c r="AI47" s="51">
        <f t="shared" si="196"/>
        <v>10</v>
      </c>
      <c r="AJ47" s="51">
        <v>9</v>
      </c>
      <c r="AK47" s="51">
        <v>9</v>
      </c>
      <c r="AL47" s="51">
        <f>+AJ47+AK47</f>
        <v>18</v>
      </c>
      <c r="AM47" s="51">
        <v>12</v>
      </c>
      <c r="AN47" s="51">
        <v>3</v>
      </c>
      <c r="AO47" s="51">
        <f>+AM47+AN47</f>
        <v>15</v>
      </c>
      <c r="AP47" s="52"/>
      <c r="AQ47" s="52"/>
      <c r="AR47" s="53"/>
      <c r="AS47" s="54" t="str">
        <f t="shared" ref="AS47:AU50" si="225">IF(AG47=0,"",AG47/AD47%)</f>
        <v/>
      </c>
      <c r="AT47" s="54">
        <f t="shared" si="225"/>
        <v>45.454545454545453</v>
      </c>
      <c r="AU47" s="54">
        <f t="shared" si="225"/>
        <v>23.255813953488371</v>
      </c>
      <c r="AV47" s="54">
        <f t="shared" ref="AV47:AX50" si="226">IF(AJ47=0,"",AJ47/AD47%)</f>
        <v>42.857142857142861</v>
      </c>
      <c r="AW47" s="54">
        <f t="shared" si="226"/>
        <v>40.909090909090907</v>
      </c>
      <c r="AX47" s="54">
        <f t="shared" si="226"/>
        <v>41.860465116279073</v>
      </c>
      <c r="AY47" s="54">
        <f t="shared" ref="AY47:BA50" si="227">IF(AM47=0,"",AM47/AD47%)</f>
        <v>57.142857142857146</v>
      </c>
      <c r="AZ47" s="54">
        <f t="shared" si="227"/>
        <v>13.636363636363637</v>
      </c>
      <c r="BA47" s="54">
        <f t="shared" si="227"/>
        <v>34.883720930232556</v>
      </c>
      <c r="BB47" s="55" t="str">
        <f t="shared" ref="BB47:BD50" si="228">IF(AP47=0,"",AP47/AD47%)</f>
        <v/>
      </c>
      <c r="BC47" s="55" t="str">
        <f t="shared" si="228"/>
        <v/>
      </c>
      <c r="BD47" s="55" t="str">
        <f t="shared" si="228"/>
        <v/>
      </c>
      <c r="BE47" s="50">
        <f>+Board!EB47</f>
        <v>6</v>
      </c>
      <c r="BF47" s="50">
        <f>+Board!EC47</f>
        <v>9</v>
      </c>
      <c r="BG47" s="50">
        <f>+Board!ED47</f>
        <v>15</v>
      </c>
      <c r="BH47" s="51"/>
      <c r="BI47" s="51"/>
      <c r="BJ47" s="51">
        <f t="shared" si="197"/>
        <v>0</v>
      </c>
      <c r="BK47" s="51">
        <v>3</v>
      </c>
      <c r="BL47" s="51">
        <v>5</v>
      </c>
      <c r="BM47" s="51">
        <f>+BK47+BL47</f>
        <v>8</v>
      </c>
      <c r="BN47" s="51">
        <v>3</v>
      </c>
      <c r="BO47" s="51">
        <v>4</v>
      </c>
      <c r="BP47" s="51">
        <f>+BN47+BO47</f>
        <v>7</v>
      </c>
      <c r="BQ47" s="52"/>
      <c r="BR47" s="52"/>
      <c r="BS47" s="53"/>
      <c r="BT47" s="55" t="str">
        <f t="shared" ref="BT47:BU50" si="229">IF(BH47=0,"",BH47/BE47%)</f>
        <v/>
      </c>
      <c r="BU47" s="55" t="str">
        <f t="shared" si="229"/>
        <v/>
      </c>
      <c r="BV47" s="55" t="str">
        <f>IF(BJ47=0,"",BJ47/BG47%)</f>
        <v/>
      </c>
      <c r="BW47" s="54">
        <f t="shared" ref="BW47:BY50" si="230">IF(BK47=0,"",BK47/BE47%)</f>
        <v>50</v>
      </c>
      <c r="BX47" s="54">
        <f t="shared" si="230"/>
        <v>55.555555555555557</v>
      </c>
      <c r="BY47" s="54">
        <f t="shared" si="230"/>
        <v>53.333333333333336</v>
      </c>
      <c r="BZ47" s="54">
        <f t="shared" ref="BZ47:CB50" si="231">IF(BN47=0,"",BN47/BE47%)</f>
        <v>50</v>
      </c>
      <c r="CA47" s="54">
        <f t="shared" si="231"/>
        <v>44.444444444444443</v>
      </c>
      <c r="CB47" s="54">
        <f t="shared" si="231"/>
        <v>46.666666666666671</v>
      </c>
      <c r="CC47" s="55" t="str">
        <f t="shared" ref="CC47:CE50" si="232">IF(BQ47=0,"",BQ47/BE47%)</f>
        <v/>
      </c>
      <c r="CD47" s="55" t="str">
        <f t="shared" si="232"/>
        <v/>
      </c>
      <c r="CE47" s="55" t="str">
        <f t="shared" si="232"/>
        <v/>
      </c>
    </row>
    <row r="48" spans="1:83" ht="28.5">
      <c r="A48" s="14">
        <v>39</v>
      </c>
      <c r="B48" s="122" t="s">
        <v>80</v>
      </c>
      <c r="C48" s="50">
        <f>+Board!AP48</f>
        <v>715</v>
      </c>
      <c r="D48" s="50">
        <f>+Board!AQ48</f>
        <v>56</v>
      </c>
      <c r="E48" s="3">
        <f>+Board!AR48</f>
        <v>771</v>
      </c>
      <c r="F48" s="51">
        <v>715</v>
      </c>
      <c r="G48" s="51">
        <v>56</v>
      </c>
      <c r="H48" s="51">
        <f t="shared" si="195"/>
        <v>771</v>
      </c>
      <c r="I48" s="53"/>
      <c r="J48" s="53"/>
      <c r="K48" s="53"/>
      <c r="L48" s="52"/>
      <c r="M48" s="52"/>
      <c r="N48" s="53"/>
      <c r="O48" s="52"/>
      <c r="P48" s="52"/>
      <c r="Q48" s="53"/>
      <c r="R48" s="54">
        <f t="shared" si="221"/>
        <v>100</v>
      </c>
      <c r="S48" s="54">
        <f t="shared" si="221"/>
        <v>99.999999999999986</v>
      </c>
      <c r="T48" s="54">
        <f t="shared" si="221"/>
        <v>100</v>
      </c>
      <c r="U48" s="55" t="str">
        <f t="shared" si="222"/>
        <v/>
      </c>
      <c r="V48" s="55" t="str">
        <f t="shared" si="222"/>
        <v/>
      </c>
      <c r="W48" s="55" t="str">
        <f t="shared" si="222"/>
        <v/>
      </c>
      <c r="X48" s="55" t="str">
        <f t="shared" si="223"/>
        <v/>
      </c>
      <c r="Y48" s="55" t="str">
        <f t="shared" si="223"/>
        <v/>
      </c>
      <c r="Z48" s="55" t="str">
        <f t="shared" si="223"/>
        <v/>
      </c>
      <c r="AA48" s="55" t="str">
        <f t="shared" si="224"/>
        <v/>
      </c>
      <c r="AB48" s="55" t="str">
        <f t="shared" si="224"/>
        <v/>
      </c>
      <c r="AC48" s="55" t="str">
        <f t="shared" si="224"/>
        <v/>
      </c>
      <c r="AD48" s="50">
        <f>+Board!CI48</f>
        <v>19</v>
      </c>
      <c r="AE48" s="50">
        <f>+Board!CJ48</f>
        <v>8</v>
      </c>
      <c r="AF48" s="50">
        <f>+Board!CK48</f>
        <v>27</v>
      </c>
      <c r="AG48" s="51">
        <v>19</v>
      </c>
      <c r="AH48" s="51">
        <v>8</v>
      </c>
      <c r="AI48" s="51">
        <f t="shared" si="196"/>
        <v>27</v>
      </c>
      <c r="AJ48" s="53"/>
      <c r="AK48" s="53"/>
      <c r="AL48" s="53"/>
      <c r="AM48" s="52"/>
      <c r="AN48" s="52"/>
      <c r="AO48" s="53"/>
      <c r="AP48" s="52"/>
      <c r="AQ48" s="52"/>
      <c r="AR48" s="53"/>
      <c r="AS48" s="54">
        <f t="shared" si="225"/>
        <v>100</v>
      </c>
      <c r="AT48" s="54">
        <f t="shared" si="225"/>
        <v>100</v>
      </c>
      <c r="AU48" s="54">
        <f t="shared" si="225"/>
        <v>100</v>
      </c>
      <c r="AV48" s="55" t="str">
        <f t="shared" si="226"/>
        <v/>
      </c>
      <c r="AW48" s="55" t="str">
        <f t="shared" si="226"/>
        <v/>
      </c>
      <c r="AX48" s="55" t="str">
        <f t="shared" si="226"/>
        <v/>
      </c>
      <c r="AY48" s="55" t="str">
        <f t="shared" si="227"/>
        <v/>
      </c>
      <c r="AZ48" s="55" t="str">
        <f t="shared" si="227"/>
        <v/>
      </c>
      <c r="BA48" s="55" t="str">
        <f t="shared" si="227"/>
        <v/>
      </c>
      <c r="BB48" s="55" t="str">
        <f t="shared" si="228"/>
        <v/>
      </c>
      <c r="BC48" s="55" t="str">
        <f t="shared" si="228"/>
        <v/>
      </c>
      <c r="BD48" s="55" t="str">
        <f t="shared" si="228"/>
        <v/>
      </c>
      <c r="BE48" s="50">
        <f>+Board!EB48</f>
        <v>6</v>
      </c>
      <c r="BF48" s="50">
        <f>+Board!EC48</f>
        <v>0</v>
      </c>
      <c r="BG48" s="50">
        <f>+Board!ED48</f>
        <v>6</v>
      </c>
      <c r="BH48" s="51">
        <v>6</v>
      </c>
      <c r="BI48" s="51">
        <v>0</v>
      </c>
      <c r="BJ48" s="51">
        <f t="shared" si="197"/>
        <v>6</v>
      </c>
      <c r="BK48" s="53"/>
      <c r="BL48" s="53"/>
      <c r="BM48" s="53"/>
      <c r="BN48" s="52"/>
      <c r="BO48" s="52"/>
      <c r="BP48" s="53"/>
      <c r="BQ48" s="52"/>
      <c r="BR48" s="52"/>
      <c r="BS48" s="53"/>
      <c r="BT48" s="54">
        <f t="shared" si="229"/>
        <v>100</v>
      </c>
      <c r="BU48" s="54" t="str">
        <f t="shared" si="229"/>
        <v/>
      </c>
      <c r="BV48" s="54">
        <f>IF(BJ48=0,"",BJ48/BG48%)</f>
        <v>100</v>
      </c>
      <c r="BW48" s="55" t="str">
        <f t="shared" si="230"/>
        <v/>
      </c>
      <c r="BX48" s="55" t="str">
        <f t="shared" si="230"/>
        <v/>
      </c>
      <c r="BY48" s="55" t="str">
        <f t="shared" si="230"/>
        <v/>
      </c>
      <c r="BZ48" s="55" t="str">
        <f t="shared" si="231"/>
        <v/>
      </c>
      <c r="CA48" s="55" t="str">
        <f t="shared" si="231"/>
        <v/>
      </c>
      <c r="CB48" s="55" t="str">
        <f t="shared" si="231"/>
        <v/>
      </c>
      <c r="CC48" s="55" t="str">
        <f t="shared" si="232"/>
        <v/>
      </c>
      <c r="CD48" s="55" t="str">
        <f t="shared" si="232"/>
        <v/>
      </c>
      <c r="CE48" s="55" t="str">
        <f t="shared" si="232"/>
        <v/>
      </c>
    </row>
    <row r="49" spans="1:83" ht="42.75">
      <c r="A49" s="14">
        <v>40</v>
      </c>
      <c r="B49" s="122" t="s">
        <v>77</v>
      </c>
      <c r="C49" s="3">
        <f>+Board!AP49</f>
        <v>1285</v>
      </c>
      <c r="D49" s="3">
        <f>+Board!AQ49</f>
        <v>1173</v>
      </c>
      <c r="E49" s="3">
        <f>+Board!AR49</f>
        <v>2458</v>
      </c>
      <c r="F49" s="25">
        <v>181</v>
      </c>
      <c r="G49" s="25">
        <v>346</v>
      </c>
      <c r="H49" s="4">
        <f t="shared" si="195"/>
        <v>527</v>
      </c>
      <c r="I49" s="25">
        <v>247</v>
      </c>
      <c r="J49" s="25">
        <v>185</v>
      </c>
      <c r="K49" s="4">
        <f>+I49+J49</f>
        <v>432</v>
      </c>
      <c r="L49" s="2">
        <v>857</v>
      </c>
      <c r="M49" s="2">
        <v>642</v>
      </c>
      <c r="N49" s="4">
        <f>+L49+M49</f>
        <v>1499</v>
      </c>
      <c r="O49" s="28"/>
      <c r="P49" s="28"/>
      <c r="Q49" s="16"/>
      <c r="R49" s="45">
        <f t="shared" si="221"/>
        <v>14.085603112840467</v>
      </c>
      <c r="S49" s="45">
        <f t="shared" si="221"/>
        <v>29.497016197783459</v>
      </c>
      <c r="T49" s="45">
        <f t="shared" si="221"/>
        <v>21.440195280716029</v>
      </c>
      <c r="U49" s="45">
        <f t="shared" si="222"/>
        <v>19.221789883268482</v>
      </c>
      <c r="V49" s="45">
        <f t="shared" si="222"/>
        <v>15.771526001705029</v>
      </c>
      <c r="W49" s="45">
        <f t="shared" si="222"/>
        <v>17.575264442636289</v>
      </c>
      <c r="X49" s="45">
        <f t="shared" si="223"/>
        <v>66.692607003891055</v>
      </c>
      <c r="Y49" s="45">
        <f t="shared" si="223"/>
        <v>54.731457800511507</v>
      </c>
      <c r="Z49" s="45">
        <f t="shared" si="223"/>
        <v>60.984540276647685</v>
      </c>
      <c r="AA49" s="44" t="str">
        <f t="shared" si="224"/>
        <v/>
      </c>
      <c r="AB49" s="44" t="str">
        <f t="shared" si="224"/>
        <v/>
      </c>
      <c r="AC49" s="44" t="str">
        <f t="shared" si="224"/>
        <v/>
      </c>
      <c r="AD49" s="3">
        <f>+Board!CI49</f>
        <v>10</v>
      </c>
      <c r="AE49" s="3">
        <f>+Board!CJ49</f>
        <v>3</v>
      </c>
      <c r="AF49" s="3">
        <f>+Board!CK49</f>
        <v>13</v>
      </c>
      <c r="AG49" s="25">
        <v>1</v>
      </c>
      <c r="AH49" s="25">
        <v>2</v>
      </c>
      <c r="AI49" s="4">
        <f t="shared" si="196"/>
        <v>3</v>
      </c>
      <c r="AJ49" s="25">
        <v>2</v>
      </c>
      <c r="AK49" s="25">
        <v>0</v>
      </c>
      <c r="AL49" s="4">
        <f>+AJ49+AK49</f>
        <v>2</v>
      </c>
      <c r="AM49" s="25">
        <v>7</v>
      </c>
      <c r="AN49" s="25">
        <v>1</v>
      </c>
      <c r="AO49" s="4">
        <f>+AM49+AN49</f>
        <v>8</v>
      </c>
      <c r="AP49" s="16"/>
      <c r="AQ49" s="16"/>
      <c r="AR49" s="16"/>
      <c r="AS49" s="45">
        <f t="shared" si="225"/>
        <v>10</v>
      </c>
      <c r="AT49" s="45">
        <f t="shared" si="225"/>
        <v>66.666666666666671</v>
      </c>
      <c r="AU49" s="45">
        <f t="shared" si="225"/>
        <v>23.076923076923077</v>
      </c>
      <c r="AV49" s="45">
        <f t="shared" si="226"/>
        <v>20</v>
      </c>
      <c r="AW49" s="44" t="str">
        <f t="shared" si="226"/>
        <v/>
      </c>
      <c r="AX49" s="45">
        <f t="shared" si="226"/>
        <v>15.384615384615383</v>
      </c>
      <c r="AY49" s="45">
        <f t="shared" si="227"/>
        <v>70</v>
      </c>
      <c r="AZ49" s="45">
        <f t="shared" si="227"/>
        <v>33.333333333333336</v>
      </c>
      <c r="BA49" s="45">
        <f t="shared" si="227"/>
        <v>61.538461538461533</v>
      </c>
      <c r="BB49" s="44" t="str">
        <f t="shared" si="228"/>
        <v/>
      </c>
      <c r="BC49" s="44" t="str">
        <f t="shared" si="228"/>
        <v/>
      </c>
      <c r="BD49" s="44" t="str">
        <f t="shared" si="228"/>
        <v/>
      </c>
      <c r="BE49" s="3">
        <f>+Board!EB49</f>
        <v>10</v>
      </c>
      <c r="BF49" s="3">
        <f>+Board!EC49</f>
        <v>1</v>
      </c>
      <c r="BG49" s="3">
        <f>+Board!ED49</f>
        <v>11</v>
      </c>
      <c r="BH49" s="25">
        <v>1</v>
      </c>
      <c r="BI49" s="25">
        <v>1</v>
      </c>
      <c r="BJ49" s="4">
        <f t="shared" si="197"/>
        <v>2</v>
      </c>
      <c r="BK49" s="25">
        <v>1</v>
      </c>
      <c r="BL49" s="25">
        <v>0</v>
      </c>
      <c r="BM49" s="4">
        <f>+BK49+BL49</f>
        <v>1</v>
      </c>
      <c r="BN49" s="25">
        <v>8</v>
      </c>
      <c r="BO49" s="25">
        <v>0</v>
      </c>
      <c r="BP49" s="4">
        <f>+BN49+BO49</f>
        <v>8</v>
      </c>
      <c r="BQ49" s="16"/>
      <c r="BR49" s="16"/>
      <c r="BS49" s="16"/>
      <c r="BT49" s="45">
        <f t="shared" si="229"/>
        <v>10</v>
      </c>
      <c r="BU49" s="45">
        <f t="shared" si="229"/>
        <v>100</v>
      </c>
      <c r="BV49" s="45">
        <f>IF(BJ49=0,"",BJ49/BG49%)</f>
        <v>18.181818181818183</v>
      </c>
      <c r="BW49" s="45">
        <f t="shared" si="230"/>
        <v>10</v>
      </c>
      <c r="BX49" s="45" t="str">
        <f t="shared" si="230"/>
        <v/>
      </c>
      <c r="BY49" s="45">
        <f t="shared" si="230"/>
        <v>9.0909090909090917</v>
      </c>
      <c r="BZ49" s="45">
        <f t="shared" si="231"/>
        <v>80</v>
      </c>
      <c r="CA49" s="45" t="str">
        <f t="shared" si="231"/>
        <v/>
      </c>
      <c r="CB49" s="45">
        <f t="shared" si="231"/>
        <v>72.727272727272734</v>
      </c>
      <c r="CC49" s="44" t="str">
        <f t="shared" si="232"/>
        <v/>
      </c>
      <c r="CD49" s="44" t="str">
        <f t="shared" si="232"/>
        <v/>
      </c>
      <c r="CE49" s="44" t="str">
        <f t="shared" si="232"/>
        <v/>
      </c>
    </row>
    <row r="50" spans="1:83">
      <c r="A50" s="14">
        <v>41</v>
      </c>
      <c r="B50" s="1" t="s">
        <v>86</v>
      </c>
      <c r="C50" s="3">
        <f>+Board!AP50</f>
        <v>6071</v>
      </c>
      <c r="D50" s="3">
        <f>+Board!AQ50</f>
        <v>7479</v>
      </c>
      <c r="E50" s="3">
        <f>+Board!AR50</f>
        <v>13550</v>
      </c>
      <c r="F50" s="4">
        <v>482</v>
      </c>
      <c r="G50" s="4">
        <v>288</v>
      </c>
      <c r="H50" s="4">
        <f t="shared" si="195"/>
        <v>770</v>
      </c>
      <c r="I50" s="16"/>
      <c r="J50" s="16"/>
      <c r="K50" s="16"/>
      <c r="L50" s="28"/>
      <c r="M50" s="28"/>
      <c r="N50" s="16"/>
      <c r="O50" s="28"/>
      <c r="P50" s="28"/>
      <c r="Q50" s="16"/>
      <c r="R50" s="45">
        <f t="shared" si="221"/>
        <v>7.9393839565145772</v>
      </c>
      <c r="S50" s="45">
        <f t="shared" si="221"/>
        <v>3.8507821901323704</v>
      </c>
      <c r="T50" s="45">
        <f t="shared" si="221"/>
        <v>5.682656826568266</v>
      </c>
      <c r="U50" s="44" t="str">
        <f t="shared" si="222"/>
        <v/>
      </c>
      <c r="V50" s="44" t="str">
        <f t="shared" si="222"/>
        <v/>
      </c>
      <c r="W50" s="44" t="str">
        <f t="shared" si="222"/>
        <v/>
      </c>
      <c r="X50" s="44" t="str">
        <f t="shared" si="223"/>
        <v/>
      </c>
      <c r="Y50" s="44" t="str">
        <f t="shared" si="223"/>
        <v/>
      </c>
      <c r="Z50" s="44" t="str">
        <f t="shared" si="223"/>
        <v/>
      </c>
      <c r="AA50" s="44" t="str">
        <f t="shared" si="224"/>
        <v/>
      </c>
      <c r="AB50" s="44" t="str">
        <f t="shared" si="224"/>
        <v/>
      </c>
      <c r="AC50" s="44" t="str">
        <f t="shared" si="224"/>
        <v/>
      </c>
      <c r="AD50" s="3">
        <f>+Board!CI50</f>
        <v>1432</v>
      </c>
      <c r="AE50" s="3">
        <f>+Board!CJ50</f>
        <v>1917</v>
      </c>
      <c r="AF50" s="3">
        <f>+Board!CK50</f>
        <v>3349</v>
      </c>
      <c r="AG50" s="4">
        <v>128</v>
      </c>
      <c r="AH50" s="25">
        <v>94</v>
      </c>
      <c r="AI50" s="4">
        <f t="shared" si="196"/>
        <v>222</v>
      </c>
      <c r="AJ50" s="16"/>
      <c r="AK50" s="16"/>
      <c r="AL50" s="16"/>
      <c r="AM50" s="28"/>
      <c r="AN50" s="28"/>
      <c r="AO50" s="16"/>
      <c r="AP50" s="28"/>
      <c r="AQ50" s="28"/>
      <c r="AR50" s="16"/>
      <c r="AS50" s="45">
        <f t="shared" si="225"/>
        <v>8.938547486033519</v>
      </c>
      <c r="AT50" s="45">
        <f t="shared" si="225"/>
        <v>4.9034950443401142</v>
      </c>
      <c r="AU50" s="45">
        <f t="shared" si="225"/>
        <v>6.6288444311734844</v>
      </c>
      <c r="AV50" s="44" t="str">
        <f t="shared" si="226"/>
        <v/>
      </c>
      <c r="AW50" s="44" t="str">
        <f t="shared" si="226"/>
        <v/>
      </c>
      <c r="AX50" s="44" t="str">
        <f t="shared" si="226"/>
        <v/>
      </c>
      <c r="AY50" s="44" t="str">
        <f t="shared" si="227"/>
        <v/>
      </c>
      <c r="AZ50" s="44" t="str">
        <f t="shared" si="227"/>
        <v/>
      </c>
      <c r="BA50" s="44" t="str">
        <f t="shared" si="227"/>
        <v/>
      </c>
      <c r="BB50" s="44" t="str">
        <f t="shared" si="228"/>
        <v/>
      </c>
      <c r="BC50" s="44" t="str">
        <f t="shared" si="228"/>
        <v/>
      </c>
      <c r="BD50" s="44" t="str">
        <f t="shared" si="228"/>
        <v/>
      </c>
      <c r="BE50" s="3">
        <f>+Board!EB50</f>
        <v>133</v>
      </c>
      <c r="BF50" s="3">
        <f>+Board!EC50</f>
        <v>151</v>
      </c>
      <c r="BG50" s="3">
        <f>+Board!ED50</f>
        <v>284</v>
      </c>
      <c r="BH50" s="4">
        <v>10</v>
      </c>
      <c r="BI50" s="4">
        <v>17</v>
      </c>
      <c r="BJ50" s="4">
        <f t="shared" si="197"/>
        <v>27</v>
      </c>
      <c r="BK50" s="16"/>
      <c r="BL50" s="16"/>
      <c r="BM50" s="16"/>
      <c r="BN50" s="28"/>
      <c r="BO50" s="28"/>
      <c r="BP50" s="16"/>
      <c r="BQ50" s="28"/>
      <c r="BR50" s="28"/>
      <c r="BS50" s="16"/>
      <c r="BT50" s="45">
        <f t="shared" si="229"/>
        <v>7.518796992481203</v>
      </c>
      <c r="BU50" s="45">
        <f t="shared" si="229"/>
        <v>11.258278145695364</v>
      </c>
      <c r="BV50" s="45">
        <f>IF(BJ50=0,"",BJ50/BG50%)</f>
        <v>9.5070422535211279</v>
      </c>
      <c r="BW50" s="44" t="str">
        <f t="shared" si="230"/>
        <v/>
      </c>
      <c r="BX50" s="44" t="str">
        <f t="shared" si="230"/>
        <v/>
      </c>
      <c r="BY50" s="44" t="str">
        <f t="shared" si="230"/>
        <v/>
      </c>
      <c r="BZ50" s="44" t="str">
        <f t="shared" si="231"/>
        <v/>
      </c>
      <c r="CA50" s="44" t="str">
        <f t="shared" si="231"/>
        <v/>
      </c>
      <c r="CB50" s="44" t="str">
        <f t="shared" si="231"/>
        <v/>
      </c>
      <c r="CC50" s="44" t="str">
        <f t="shared" si="232"/>
        <v/>
      </c>
      <c r="CD50" s="44" t="str">
        <f t="shared" si="232"/>
        <v/>
      </c>
      <c r="CE50" s="44" t="str">
        <f t="shared" si="232"/>
        <v/>
      </c>
    </row>
    <row r="51" spans="1:83" ht="19.5" customHeight="1">
      <c r="A51" s="136" t="s">
        <v>0</v>
      </c>
      <c r="B51" s="136"/>
      <c r="C51" s="29">
        <f>SUM(C9:C47)</f>
        <v>5688179</v>
      </c>
      <c r="D51" s="29">
        <f>SUM(D9:D47)</f>
        <v>5384649</v>
      </c>
      <c r="E51" s="29">
        <f>+Board!AR51</f>
        <v>11089607</v>
      </c>
      <c r="F51" s="29">
        <f t="shared" ref="F51:Q51" si="233">SUM(F9:F47)</f>
        <v>1823015</v>
      </c>
      <c r="G51" s="29">
        <f t="shared" si="233"/>
        <v>2385792</v>
      </c>
      <c r="H51" s="29">
        <f t="shared" si="233"/>
        <v>4208807</v>
      </c>
      <c r="I51" s="29">
        <f t="shared" si="233"/>
        <v>665033</v>
      </c>
      <c r="J51" s="29">
        <f t="shared" si="233"/>
        <v>611436</v>
      </c>
      <c r="K51" s="29">
        <f t="shared" si="233"/>
        <v>1276469</v>
      </c>
      <c r="L51" s="29">
        <f t="shared" si="233"/>
        <v>2539316</v>
      </c>
      <c r="M51" s="29">
        <f t="shared" si="233"/>
        <v>1837977</v>
      </c>
      <c r="N51" s="29">
        <f t="shared" si="233"/>
        <v>4377293</v>
      </c>
      <c r="O51" s="29">
        <f t="shared" si="233"/>
        <v>203703</v>
      </c>
      <c r="P51" s="29">
        <f t="shared" si="233"/>
        <v>99878</v>
      </c>
      <c r="Q51" s="29">
        <f t="shared" si="233"/>
        <v>303581</v>
      </c>
      <c r="R51" s="49">
        <f t="shared" ref="R51:T51" si="234">IF(C51=0,"",F51/C51%)</f>
        <v>32.049184809409127</v>
      </c>
      <c r="S51" s="49">
        <f t="shared" si="234"/>
        <v>44.30728911020941</v>
      </c>
      <c r="T51" s="49">
        <f t="shared" si="234"/>
        <v>37.952715547088367</v>
      </c>
      <c r="U51" s="49">
        <f t="shared" ref="U51:W51" si="235">IF(C51=0,"",I51/C51%)</f>
        <v>11.691492127796963</v>
      </c>
      <c r="V51" s="49">
        <f t="shared" si="235"/>
        <v>11.355169111301405</v>
      </c>
      <c r="W51" s="49">
        <f t="shared" si="235"/>
        <v>11.510498072654872</v>
      </c>
      <c r="X51" s="49">
        <f t="shared" ref="X51:Z51" si="236">IF(C51=0,"",L51/C51%)</f>
        <v>44.641984719538534</v>
      </c>
      <c r="Y51" s="49">
        <f t="shared" si="236"/>
        <v>34.13364547995608</v>
      </c>
      <c r="Z51" s="49">
        <f t="shared" si="236"/>
        <v>39.47202998266755</v>
      </c>
      <c r="AA51" s="49">
        <f>IF(C51=0,"",O51/C51%)</f>
        <v>3.581163672943485</v>
      </c>
      <c r="AB51" s="49">
        <f>IF(D51=0,"",P51/D51%)</f>
        <v>1.8548655631964126</v>
      </c>
      <c r="AC51" s="49">
        <f>IF(E51=0,"",Q51/E51%)</f>
        <v>2.7375271278774802</v>
      </c>
      <c r="AD51" s="29">
        <f t="shared" ref="AD51:AR51" si="237">SUM(AD9:AD47)</f>
        <v>850165</v>
      </c>
      <c r="AE51" s="29">
        <f t="shared" si="237"/>
        <v>840011</v>
      </c>
      <c r="AF51" s="29">
        <f t="shared" si="237"/>
        <v>1729506</v>
      </c>
      <c r="AG51" s="29">
        <f t="shared" si="237"/>
        <v>338803</v>
      </c>
      <c r="AH51" s="29">
        <f t="shared" si="237"/>
        <v>443465</v>
      </c>
      <c r="AI51" s="29">
        <f t="shared" si="237"/>
        <v>811456</v>
      </c>
      <c r="AJ51" s="29">
        <f t="shared" si="237"/>
        <v>80500</v>
      </c>
      <c r="AK51" s="29">
        <f t="shared" si="237"/>
        <v>77657</v>
      </c>
      <c r="AL51" s="29">
        <f t="shared" si="237"/>
        <v>159888</v>
      </c>
      <c r="AM51" s="29">
        <f t="shared" si="237"/>
        <v>347344</v>
      </c>
      <c r="AN51" s="29">
        <f t="shared" si="237"/>
        <v>257569</v>
      </c>
      <c r="AO51" s="29">
        <f t="shared" si="237"/>
        <v>612572</v>
      </c>
      <c r="AP51" s="29">
        <f t="shared" si="237"/>
        <v>42755</v>
      </c>
      <c r="AQ51" s="29">
        <f t="shared" si="237"/>
        <v>26264</v>
      </c>
      <c r="AR51" s="29">
        <f t="shared" si="237"/>
        <v>69771</v>
      </c>
      <c r="AS51" s="30">
        <f t="shared" ref="AS51:AU51" si="238">IF(AD51=0,"",AG51/AD51%)</f>
        <v>39.851440602706532</v>
      </c>
      <c r="AT51" s="30">
        <f t="shared" si="238"/>
        <v>52.792761047176761</v>
      </c>
      <c r="AU51" s="30">
        <f t="shared" si="238"/>
        <v>46.918368597738308</v>
      </c>
      <c r="AV51" s="30">
        <f t="shared" ref="AV51:AX51" si="239">IF(AD51=0,"",AJ51/AD51%)</f>
        <v>9.4687501837878525</v>
      </c>
      <c r="AW51" s="30">
        <f t="shared" si="239"/>
        <v>9.2447598900490586</v>
      </c>
      <c r="AX51" s="30">
        <f t="shared" si="239"/>
        <v>9.2447207468490991</v>
      </c>
      <c r="AY51" s="30">
        <f t="shared" ref="AY51:BA51" si="240">IF(AD51=0,"",AM51/AD51%)</f>
        <v>40.856069115995133</v>
      </c>
      <c r="AZ51" s="30">
        <f t="shared" si="240"/>
        <v>30.662574656760444</v>
      </c>
      <c r="BA51" s="30">
        <f t="shared" si="240"/>
        <v>35.418899963342128</v>
      </c>
      <c r="BB51" s="30">
        <f>IF(AD51=0,"",AP51/AD51%)</f>
        <v>5.0290237777372626</v>
      </c>
      <c r="BC51" s="30">
        <f>IF(AE51=0,"",AQ51/AE51%)</f>
        <v>3.126625722758392</v>
      </c>
      <c r="BD51" s="30">
        <f>IF(AF51=0,"",AR51/AF51%)</f>
        <v>4.0341577305889658</v>
      </c>
      <c r="BE51" s="29">
        <f t="shared" ref="BE51:BS51" si="241">SUM(BE9:BE47)</f>
        <v>322248</v>
      </c>
      <c r="BF51" s="29">
        <f t="shared" si="241"/>
        <v>311735</v>
      </c>
      <c r="BG51" s="29">
        <f t="shared" si="241"/>
        <v>674385</v>
      </c>
      <c r="BH51" s="29">
        <f t="shared" si="241"/>
        <v>166511</v>
      </c>
      <c r="BI51" s="29">
        <f t="shared" si="241"/>
        <v>186269</v>
      </c>
      <c r="BJ51" s="29">
        <f t="shared" si="241"/>
        <v>382173</v>
      </c>
      <c r="BK51" s="29">
        <f t="shared" si="241"/>
        <v>28078</v>
      </c>
      <c r="BL51" s="29">
        <f t="shared" si="241"/>
        <v>22907</v>
      </c>
      <c r="BM51" s="29">
        <f t="shared" si="241"/>
        <v>53483</v>
      </c>
      <c r="BN51" s="29">
        <f t="shared" si="241"/>
        <v>95784</v>
      </c>
      <c r="BO51" s="29">
        <f t="shared" si="241"/>
        <v>76923</v>
      </c>
      <c r="BP51" s="29">
        <f t="shared" si="241"/>
        <v>180631</v>
      </c>
      <c r="BQ51" s="29">
        <f t="shared" si="241"/>
        <v>14382</v>
      </c>
      <c r="BR51" s="29">
        <f t="shared" si="241"/>
        <v>9254</v>
      </c>
      <c r="BS51" s="29">
        <f t="shared" si="241"/>
        <v>24223</v>
      </c>
      <c r="BT51" s="49">
        <f t="shared" ref="BT51:BV51" si="242">IF(BE51=0,"",BH51/BE51%)</f>
        <v>51.671693850698837</v>
      </c>
      <c r="BU51" s="49">
        <f t="shared" si="242"/>
        <v>59.752353762009399</v>
      </c>
      <c r="BV51" s="49">
        <f t="shared" si="242"/>
        <v>56.669854756555971</v>
      </c>
      <c r="BW51" s="49">
        <f t="shared" ref="BW51:BY51" si="243">IF(BE51=0,"",BK51/BE51%)</f>
        <v>8.7131650157642557</v>
      </c>
      <c r="BX51" s="49">
        <f t="shared" si="243"/>
        <v>7.3482284632781054</v>
      </c>
      <c r="BY51" s="49">
        <f t="shared" si="243"/>
        <v>7.9306330953387159</v>
      </c>
      <c r="BZ51" s="49">
        <f t="shared" ref="BZ51:CB51" si="244">IF(BE51=0,"",BN51/BE51%)</f>
        <v>29.723691070231624</v>
      </c>
      <c r="CA51" s="49">
        <f t="shared" si="244"/>
        <v>24.675766275843266</v>
      </c>
      <c r="CB51" s="49">
        <f t="shared" si="244"/>
        <v>26.784551850945675</v>
      </c>
      <c r="CC51" s="49">
        <f t="shared" ref="CC51:CE51" si="245">IF(BE51=0,"",BQ51/BE51%)</f>
        <v>4.4630222685633427</v>
      </c>
      <c r="CD51" s="49">
        <f t="shared" si="245"/>
        <v>2.9685470030634997</v>
      </c>
      <c r="CE51" s="49">
        <f t="shared" si="245"/>
        <v>3.5918651808684947</v>
      </c>
    </row>
    <row r="52" spans="1:83" ht="31.5" customHeight="1">
      <c r="B52" s="21"/>
      <c r="C52" s="21" t="s">
        <v>21</v>
      </c>
      <c r="R52" s="21" t="s">
        <v>21</v>
      </c>
      <c r="AD52" s="21" t="s">
        <v>21</v>
      </c>
      <c r="AS52" s="21" t="s">
        <v>21</v>
      </c>
      <c r="BE52" s="21" t="s">
        <v>21</v>
      </c>
      <c r="BT52" s="21" t="s">
        <v>21</v>
      </c>
    </row>
    <row r="53" spans="1:83">
      <c r="B53" s="21"/>
      <c r="C53" s="128" t="s">
        <v>22</v>
      </c>
      <c r="D53" s="31"/>
      <c r="E53" s="31"/>
      <c r="F53" s="31"/>
      <c r="R53" s="128" t="s">
        <v>22</v>
      </c>
      <c r="AD53" s="128" t="s">
        <v>22</v>
      </c>
      <c r="AE53" s="31"/>
      <c r="AF53" s="31"/>
      <c r="AG53" s="31"/>
      <c r="AH53" s="31"/>
      <c r="AI53" s="31"/>
      <c r="AS53" s="128" t="s">
        <v>22</v>
      </c>
      <c r="BE53" s="128" t="s">
        <v>22</v>
      </c>
      <c r="BF53" s="31"/>
      <c r="BG53" s="31"/>
      <c r="BH53" s="31"/>
      <c r="BI53" s="31"/>
      <c r="BJ53" s="31"/>
      <c r="BT53" s="128" t="s">
        <v>22</v>
      </c>
    </row>
    <row r="54" spans="1:83">
      <c r="B54" s="21"/>
      <c r="C54" s="128" t="s">
        <v>23</v>
      </c>
      <c r="D54" s="31"/>
      <c r="E54" s="31"/>
      <c r="F54" s="31"/>
      <c r="R54" s="128" t="s">
        <v>23</v>
      </c>
      <c r="AD54" s="128" t="s">
        <v>23</v>
      </c>
      <c r="AE54" s="31"/>
      <c r="AF54" s="31"/>
      <c r="AG54" s="31"/>
      <c r="AH54" s="31"/>
      <c r="AI54" s="31"/>
      <c r="AS54" s="128" t="s">
        <v>23</v>
      </c>
      <c r="BE54" s="128" t="s">
        <v>23</v>
      </c>
      <c r="BF54" s="31"/>
      <c r="BG54" s="31"/>
      <c r="BH54" s="31"/>
      <c r="BI54" s="31"/>
      <c r="BJ54" s="31"/>
      <c r="BT54" s="128" t="s">
        <v>23</v>
      </c>
    </row>
    <row r="55" spans="1:83">
      <c r="X55" s="31"/>
      <c r="Y55" s="31"/>
      <c r="Z55" s="31"/>
      <c r="AA55" s="31"/>
      <c r="AB55" s="31"/>
      <c r="AY55" s="31"/>
      <c r="AZ55" s="31"/>
      <c r="BA55" s="31"/>
      <c r="BB55" s="31"/>
      <c r="BC55" s="31"/>
    </row>
    <row r="56" spans="1:83">
      <c r="X56" s="31"/>
      <c r="Y56" s="31"/>
      <c r="Z56" s="31"/>
      <c r="AA56" s="31"/>
      <c r="AB56" s="31"/>
      <c r="AY56" s="31"/>
      <c r="AZ56" s="31"/>
      <c r="BA56" s="31"/>
      <c r="BB56" s="31"/>
      <c r="BC56" s="31"/>
    </row>
    <row r="57" spans="1:83">
      <c r="X57" s="31"/>
      <c r="Y57" s="31"/>
      <c r="Z57" s="31"/>
      <c r="AA57" s="31"/>
      <c r="AB57" s="31"/>
      <c r="AY57" s="31"/>
      <c r="AZ57" s="31"/>
      <c r="BA57" s="31"/>
      <c r="BB57" s="31"/>
      <c r="BC57" s="31"/>
    </row>
    <row r="58" spans="1:83">
      <c r="X58" s="31"/>
      <c r="Y58" s="31"/>
      <c r="Z58" s="31"/>
      <c r="AA58" s="31"/>
      <c r="AB58" s="31"/>
      <c r="AY58" s="31"/>
      <c r="AZ58" s="31"/>
      <c r="BA58" s="31"/>
      <c r="BB58" s="31"/>
      <c r="BC58" s="31"/>
    </row>
    <row r="59" spans="1:83">
      <c r="X59" s="31"/>
      <c r="Y59" s="31"/>
      <c r="Z59" s="31"/>
      <c r="AA59" s="31"/>
      <c r="AB59" s="31"/>
      <c r="AY59" s="31"/>
      <c r="AZ59" s="31"/>
      <c r="BA59" s="31"/>
      <c r="BB59" s="31"/>
      <c r="BC59" s="31"/>
    </row>
    <row r="60" spans="1:83">
      <c r="X60" s="31"/>
      <c r="Y60" s="31"/>
      <c r="Z60" s="31"/>
      <c r="AA60" s="31"/>
      <c r="AB60" s="31"/>
      <c r="AY60" s="31"/>
      <c r="AZ60" s="31"/>
      <c r="BA60" s="31"/>
      <c r="BB60" s="31"/>
      <c r="BC60" s="31"/>
    </row>
    <row r="61" spans="1:83">
      <c r="X61" s="31"/>
      <c r="Y61" s="31"/>
      <c r="Z61" s="31"/>
      <c r="AA61" s="31"/>
      <c r="AB61" s="31"/>
      <c r="AY61" s="31"/>
      <c r="AZ61" s="31"/>
      <c r="BA61" s="31"/>
      <c r="BB61" s="31"/>
      <c r="BC61" s="31"/>
    </row>
    <row r="62" spans="1:83">
      <c r="X62" s="31"/>
      <c r="Y62" s="31"/>
      <c r="Z62" s="31"/>
      <c r="AA62" s="31"/>
      <c r="AB62" s="31"/>
      <c r="AY62" s="31"/>
      <c r="AZ62" s="31"/>
      <c r="BA62" s="31"/>
      <c r="BB62" s="31"/>
      <c r="BC62" s="31"/>
    </row>
    <row r="63" spans="1:83">
      <c r="X63" s="31"/>
      <c r="Y63" s="31"/>
      <c r="Z63" s="31"/>
      <c r="AA63" s="31"/>
      <c r="AB63" s="31"/>
      <c r="AY63" s="31"/>
      <c r="AZ63" s="31"/>
      <c r="BA63" s="31"/>
      <c r="BB63" s="31"/>
      <c r="BC63" s="31"/>
    </row>
    <row r="64" spans="1:83">
      <c r="X64" s="31"/>
      <c r="Y64" s="31"/>
      <c r="Z64" s="31"/>
      <c r="AA64" s="31"/>
      <c r="AB64" s="31"/>
      <c r="AY64" s="31"/>
      <c r="AZ64" s="31"/>
      <c r="BA64" s="31"/>
      <c r="BB64" s="31"/>
      <c r="BC64" s="31"/>
    </row>
    <row r="65" spans="24:55">
      <c r="X65" s="31"/>
      <c r="Y65" s="31"/>
      <c r="Z65" s="31"/>
      <c r="AA65" s="31"/>
      <c r="AB65" s="31"/>
      <c r="AY65" s="31"/>
      <c r="AZ65" s="31"/>
      <c r="BA65" s="31"/>
      <c r="BB65" s="31"/>
      <c r="BC65" s="31"/>
    </row>
    <row r="66" spans="24:55">
      <c r="X66" s="31"/>
      <c r="Y66" s="31"/>
      <c r="Z66" s="31"/>
      <c r="AA66" s="31"/>
      <c r="AB66" s="31"/>
      <c r="AY66" s="31"/>
      <c r="AZ66" s="31"/>
      <c r="BA66" s="31"/>
      <c r="BB66" s="31"/>
      <c r="BC66" s="31"/>
    </row>
    <row r="67" spans="24:55">
      <c r="X67" s="31"/>
      <c r="Y67" s="31"/>
      <c r="Z67" s="31"/>
      <c r="AA67" s="31"/>
      <c r="AB67" s="31"/>
      <c r="AY67" s="31"/>
      <c r="AZ67" s="31"/>
      <c r="BA67" s="31"/>
      <c r="BB67" s="31"/>
      <c r="BC67" s="31"/>
    </row>
    <row r="68" spans="24:55">
      <c r="X68" s="31"/>
      <c r="Y68" s="31"/>
      <c r="Z68" s="31"/>
      <c r="AA68" s="31"/>
      <c r="AB68" s="31"/>
      <c r="AY68" s="31"/>
      <c r="AZ68" s="31"/>
      <c r="BA68" s="31"/>
      <c r="BB68" s="31"/>
      <c r="BC68" s="31"/>
    </row>
    <row r="69" spans="24:55">
      <c r="X69" s="31"/>
      <c r="Y69" s="31"/>
      <c r="Z69" s="31"/>
      <c r="AA69" s="31"/>
      <c r="AB69" s="31"/>
      <c r="AY69" s="31"/>
      <c r="AZ69" s="31"/>
      <c r="BA69" s="31"/>
      <c r="BB69" s="31"/>
      <c r="BC69" s="31"/>
    </row>
    <row r="70" spans="24:55">
      <c r="X70" s="31"/>
      <c r="Y70" s="31"/>
      <c r="Z70" s="31"/>
      <c r="AA70" s="31"/>
      <c r="AB70" s="31"/>
      <c r="AY70" s="31"/>
      <c r="AZ70" s="31"/>
      <c r="BA70" s="31"/>
      <c r="BB70" s="31"/>
      <c r="BC70" s="31"/>
    </row>
    <row r="71" spans="24:55">
      <c r="X71" s="31"/>
      <c r="Y71" s="31"/>
      <c r="Z71" s="31"/>
      <c r="AA71" s="31"/>
      <c r="AB71" s="31"/>
      <c r="AY71" s="31"/>
      <c r="AZ71" s="31"/>
      <c r="BA71" s="31"/>
      <c r="BB71" s="31"/>
      <c r="BC71" s="31"/>
    </row>
    <row r="72" spans="24:55">
      <c r="X72" s="31"/>
      <c r="Y72" s="31"/>
      <c r="Z72" s="31"/>
      <c r="AA72" s="31"/>
      <c r="AB72" s="31"/>
      <c r="AY72" s="31"/>
      <c r="AZ72" s="31"/>
      <c r="BA72" s="31"/>
      <c r="BB72" s="31"/>
      <c r="BC72" s="31"/>
    </row>
    <row r="73" spans="24:55">
      <c r="X73" s="31"/>
      <c r="Y73" s="31"/>
      <c r="Z73" s="31"/>
      <c r="AA73" s="31"/>
      <c r="AB73" s="31"/>
      <c r="AY73" s="31"/>
      <c r="AZ73" s="31"/>
      <c r="BA73" s="31"/>
      <c r="BB73" s="31"/>
      <c r="BC73" s="31"/>
    </row>
    <row r="74" spans="24:55">
      <c r="X74" s="31"/>
      <c r="Y74" s="31"/>
      <c r="Z74" s="31"/>
      <c r="AA74" s="31"/>
      <c r="AB74" s="31"/>
      <c r="AY74" s="31"/>
      <c r="AZ74" s="31"/>
      <c r="BA74" s="31"/>
      <c r="BB74" s="31"/>
      <c r="BC74" s="31"/>
    </row>
    <row r="75" spans="24:55">
      <c r="X75" s="31"/>
      <c r="Y75" s="31"/>
      <c r="Z75" s="31"/>
      <c r="AA75" s="31"/>
      <c r="AB75" s="31"/>
      <c r="AY75" s="31"/>
      <c r="AZ75" s="31"/>
      <c r="BA75" s="31"/>
      <c r="BB75" s="31"/>
      <c r="BC75" s="31"/>
    </row>
    <row r="76" spans="24:55">
      <c r="X76" s="31"/>
      <c r="Y76" s="31"/>
      <c r="Z76" s="31"/>
      <c r="AA76" s="31"/>
      <c r="AB76" s="31"/>
      <c r="AY76" s="31"/>
      <c r="AZ76" s="31"/>
      <c r="BA76" s="31"/>
      <c r="BB76" s="31"/>
      <c r="BC76" s="31"/>
    </row>
    <row r="77" spans="24:55">
      <c r="X77" s="31"/>
      <c r="Y77" s="31"/>
      <c r="Z77" s="31"/>
      <c r="AA77" s="31"/>
      <c r="AB77" s="31"/>
      <c r="AY77" s="31"/>
      <c r="AZ77" s="31"/>
      <c r="BA77" s="31"/>
      <c r="BB77" s="31"/>
      <c r="BC77" s="31"/>
    </row>
    <row r="78" spans="24:55">
      <c r="X78" s="31"/>
      <c r="Y78" s="31"/>
      <c r="Z78" s="31"/>
      <c r="AA78" s="31"/>
      <c r="AB78" s="31"/>
      <c r="AY78" s="31"/>
      <c r="AZ78" s="31"/>
      <c r="BA78" s="31"/>
      <c r="BB78" s="31"/>
      <c r="BC78" s="31"/>
    </row>
    <row r="79" spans="24:55">
      <c r="X79" s="31"/>
      <c r="Y79" s="31"/>
      <c r="Z79" s="31"/>
      <c r="AA79" s="31"/>
      <c r="AB79" s="31"/>
      <c r="AY79" s="31"/>
      <c r="AZ79" s="31"/>
      <c r="BA79" s="31"/>
      <c r="BB79" s="31"/>
      <c r="BC79" s="31"/>
    </row>
    <row r="80" spans="24:55">
      <c r="X80" s="31"/>
      <c r="Y80" s="31"/>
      <c r="Z80" s="31"/>
      <c r="AA80" s="31"/>
      <c r="AB80" s="31"/>
      <c r="AY80" s="31"/>
      <c r="AZ80" s="31"/>
      <c r="BA80" s="31"/>
      <c r="BB80" s="31"/>
      <c r="BC80" s="31"/>
    </row>
    <row r="81" spans="24:55">
      <c r="X81" s="31"/>
      <c r="Y81" s="31"/>
      <c r="Z81" s="31"/>
      <c r="AA81" s="31"/>
      <c r="AB81" s="31"/>
      <c r="AY81" s="31"/>
      <c r="AZ81" s="31"/>
      <c r="BA81" s="31"/>
      <c r="BB81" s="31"/>
      <c r="BC81" s="31"/>
    </row>
    <row r="82" spans="24:55">
      <c r="X82" s="31"/>
      <c r="Y82" s="31"/>
      <c r="Z82" s="31"/>
      <c r="AA82" s="31"/>
      <c r="AB82" s="31"/>
      <c r="AY82" s="31"/>
      <c r="AZ82" s="31"/>
      <c r="BA82" s="31"/>
      <c r="BB82" s="31"/>
      <c r="BC82" s="31"/>
    </row>
    <row r="83" spans="24:55">
      <c r="X83" s="31"/>
      <c r="Y83" s="31"/>
      <c r="Z83" s="31"/>
      <c r="AA83" s="31"/>
      <c r="AB83" s="31"/>
      <c r="AY83" s="31"/>
      <c r="AZ83" s="31"/>
      <c r="BA83" s="31"/>
      <c r="BB83" s="31"/>
      <c r="BC83" s="31"/>
    </row>
    <row r="84" spans="24:55">
      <c r="X84" s="31"/>
      <c r="Y84" s="31"/>
      <c r="Z84" s="31"/>
      <c r="AA84" s="31"/>
      <c r="AB84" s="31"/>
      <c r="AY84" s="31"/>
      <c r="AZ84" s="31"/>
      <c r="BA84" s="31"/>
      <c r="BB84" s="31"/>
      <c r="BC84" s="31"/>
    </row>
    <row r="85" spans="24:55">
      <c r="X85" s="31"/>
      <c r="Y85" s="31"/>
      <c r="Z85" s="31"/>
      <c r="AA85" s="31"/>
      <c r="AB85" s="31"/>
      <c r="AY85" s="31"/>
      <c r="AZ85" s="31"/>
      <c r="BA85" s="31"/>
      <c r="BB85" s="31"/>
      <c r="BC85" s="31"/>
    </row>
    <row r="86" spans="24:55">
      <c r="X86" s="31"/>
      <c r="Y86" s="31"/>
      <c r="Z86" s="31"/>
      <c r="AA86" s="31"/>
      <c r="AB86" s="31"/>
      <c r="AY86" s="31"/>
      <c r="AZ86" s="31"/>
      <c r="BA86" s="31"/>
      <c r="BB86" s="31"/>
      <c r="BC86" s="31"/>
    </row>
    <row r="87" spans="24:55">
      <c r="X87" s="31"/>
      <c r="Y87" s="31"/>
      <c r="Z87" s="31"/>
      <c r="AA87" s="31"/>
      <c r="AB87" s="31"/>
      <c r="AY87" s="31"/>
      <c r="AZ87" s="31"/>
      <c r="BA87" s="31"/>
      <c r="BB87" s="31"/>
      <c r="BC87" s="31"/>
    </row>
    <row r="88" spans="24:55">
      <c r="X88" s="31"/>
      <c r="Y88" s="31"/>
      <c r="Z88" s="31"/>
      <c r="AA88" s="31"/>
      <c r="AB88" s="31"/>
      <c r="AY88" s="31"/>
      <c r="AZ88" s="31"/>
      <c r="BA88" s="31"/>
      <c r="BB88" s="31"/>
      <c r="BC88" s="31"/>
    </row>
    <row r="89" spans="24:55">
      <c r="X89" s="31"/>
      <c r="Y89" s="31"/>
      <c r="Z89" s="31"/>
      <c r="AA89" s="31"/>
      <c r="AB89" s="31"/>
      <c r="AY89" s="31"/>
      <c r="AZ89" s="31"/>
      <c r="BA89" s="31"/>
      <c r="BB89" s="31"/>
      <c r="BC89" s="31"/>
    </row>
    <row r="90" spans="24:55">
      <c r="X90" s="31"/>
      <c r="Y90" s="31"/>
      <c r="Z90" s="31"/>
      <c r="AA90" s="31"/>
      <c r="AB90" s="31"/>
      <c r="AY90" s="31"/>
      <c r="AZ90" s="31"/>
      <c r="BA90" s="31"/>
      <c r="BB90" s="31"/>
      <c r="BC90" s="31"/>
    </row>
    <row r="91" spans="24:55">
      <c r="X91" s="31"/>
      <c r="Y91" s="31"/>
      <c r="Z91" s="31"/>
      <c r="AA91" s="31"/>
      <c r="AB91" s="31"/>
      <c r="AY91" s="31"/>
      <c r="AZ91" s="31"/>
      <c r="BA91" s="31"/>
      <c r="BB91" s="31"/>
      <c r="BC91" s="31"/>
    </row>
    <row r="92" spans="24:55">
      <c r="X92" s="31"/>
      <c r="Y92" s="31"/>
      <c r="Z92" s="31"/>
      <c r="AA92" s="31"/>
      <c r="AB92" s="31"/>
      <c r="AY92" s="31"/>
      <c r="AZ92" s="31"/>
      <c r="BA92" s="31"/>
      <c r="BB92" s="31"/>
      <c r="BC92" s="31"/>
    </row>
    <row r="93" spans="24:55">
      <c r="X93" s="31"/>
      <c r="Y93" s="31"/>
      <c r="Z93" s="31"/>
      <c r="AA93" s="31"/>
      <c r="AB93" s="31"/>
      <c r="AY93" s="31"/>
      <c r="AZ93" s="31"/>
      <c r="BA93" s="31"/>
      <c r="BB93" s="31"/>
      <c r="BC93" s="31"/>
    </row>
  </sheetData>
  <mergeCells count="74">
    <mergeCell ref="R5:R6"/>
    <mergeCell ref="S5:S6"/>
    <mergeCell ref="T5:T6"/>
    <mergeCell ref="U5:U6"/>
    <mergeCell ref="X3:Z4"/>
    <mergeCell ref="X5:X6"/>
    <mergeCell ref="Y5:Y6"/>
    <mergeCell ref="Z5:Z6"/>
    <mergeCell ref="V5:V6"/>
    <mergeCell ref="BE3:BS3"/>
    <mergeCell ref="AJ5:AL5"/>
    <mergeCell ref="AD4:AF5"/>
    <mergeCell ref="AG4:AR4"/>
    <mergeCell ref="BE4:BG5"/>
    <mergeCell ref="BB3:BD4"/>
    <mergeCell ref="BB5:BB6"/>
    <mergeCell ref="AA3:AC4"/>
    <mergeCell ref="AD3:AR3"/>
    <mergeCell ref="AS3:AU4"/>
    <mergeCell ref="AV3:AX4"/>
    <mergeCell ref="AY3:BA4"/>
    <mergeCell ref="BT3:BV4"/>
    <mergeCell ref="BW3:BY4"/>
    <mergeCell ref="BZ3:CB4"/>
    <mergeCell ref="CC3:CE4"/>
    <mergeCell ref="AM5:AO5"/>
    <mergeCell ref="BH4:BS4"/>
    <mergeCell ref="BC5:BC6"/>
    <mergeCell ref="AP5:AR5"/>
    <mergeCell ref="AS5:AS6"/>
    <mergeCell ref="AT5:AT6"/>
    <mergeCell ref="AU5:AU6"/>
    <mergeCell ref="AV5:AV6"/>
    <mergeCell ref="AW5:AW6"/>
    <mergeCell ref="CE5:CE6"/>
    <mergeCell ref="BU5:BU6"/>
    <mergeCell ref="BV5:BV6"/>
    <mergeCell ref="AA5:AA6"/>
    <mergeCell ref="AB5:AB6"/>
    <mergeCell ref="AC5:AC6"/>
    <mergeCell ref="AG5:AI5"/>
    <mergeCell ref="W5:W6"/>
    <mergeCell ref="A51:B51"/>
    <mergeCell ref="AX5:AX6"/>
    <mergeCell ref="AY5:AY6"/>
    <mergeCell ref="AZ5:AZ6"/>
    <mergeCell ref="BA5:BA6"/>
    <mergeCell ref="A3:A6"/>
    <mergeCell ref="B3:B6"/>
    <mergeCell ref="C3:Q3"/>
    <mergeCell ref="R3:T4"/>
    <mergeCell ref="U3:W4"/>
    <mergeCell ref="C4:E5"/>
    <mergeCell ref="F4:Q4"/>
    <mergeCell ref="F5:H5"/>
    <mergeCell ref="I5:K5"/>
    <mergeCell ref="L5:N5"/>
    <mergeCell ref="O5:Q5"/>
    <mergeCell ref="A8:CE8"/>
    <mergeCell ref="A11:CE11"/>
    <mergeCell ref="CA5:CA6"/>
    <mergeCell ref="CB5:CB6"/>
    <mergeCell ref="CC5:CC6"/>
    <mergeCell ref="CD5:CD6"/>
    <mergeCell ref="BD5:BD6"/>
    <mergeCell ref="BH5:BJ5"/>
    <mergeCell ref="BK5:BM5"/>
    <mergeCell ref="BN5:BP5"/>
    <mergeCell ref="BQ5:BS5"/>
    <mergeCell ref="BT5:BT6"/>
    <mergeCell ref="BW5:BW6"/>
    <mergeCell ref="BX5:BX6"/>
    <mergeCell ref="BY5:BY6"/>
    <mergeCell ref="BZ5:BZ6"/>
  </mergeCells>
  <pageMargins left="0.70866141732283472" right="0.70866141732283472" top="0.39370078740157483" bottom="0.15748031496062992" header="0.31496062992125984" footer="0.15748031496062992"/>
  <pageSetup paperSize="9" scale="52" firstPageNumber="53" orientation="landscape" useFirstPageNumber="1" r:id="rId1"/>
  <headerFooter>
    <oddFooter>&amp;CXII-2017 &amp;R&amp;P</oddFooter>
  </headerFooter>
  <rowBreaks count="1" manualBreakCount="1">
    <brk id="36" max="82" man="1"/>
  </rowBreaks>
  <colBreaks count="5" manualBreakCount="5">
    <brk id="17" max="1048575" man="1"/>
    <brk id="29" max="1048575" man="1"/>
    <brk id="44" max="1048575" man="1"/>
    <brk id="56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"/>
  <sheetViews>
    <sheetView view="pageBreakPreview" zoomScale="70" zoomScaleSheetLayoutView="70" workbookViewId="0">
      <selection activeCell="E14" sqref="E14"/>
    </sheetView>
  </sheetViews>
  <sheetFormatPr defaultRowHeight="15"/>
  <cols>
    <col min="1" max="1" width="9.28515625" bestFit="1" customWidth="1"/>
    <col min="2" max="2" width="33" bestFit="1" customWidth="1"/>
    <col min="3" max="20" width="15.42578125" customWidth="1"/>
    <col min="21" max="26" width="11.5703125" customWidth="1"/>
    <col min="27" max="27" width="10.140625" customWidth="1"/>
    <col min="28" max="28" width="9.7109375" customWidth="1"/>
    <col min="29" max="29" width="10" customWidth="1"/>
    <col min="30" max="30" width="9.5703125" customWidth="1"/>
    <col min="31" max="31" width="10.5703125" customWidth="1"/>
    <col min="32" max="32" width="10.7109375" customWidth="1"/>
    <col min="33" max="33" width="9.7109375" customWidth="1"/>
    <col min="34" max="34" width="10" customWidth="1"/>
    <col min="35" max="35" width="10.28515625" customWidth="1"/>
    <col min="36" max="37" width="10.140625" customWidth="1"/>
    <col min="38" max="38" width="10.28515625" customWidth="1"/>
    <col min="39" max="39" width="9.7109375" customWidth="1"/>
    <col min="40" max="41" width="10.140625" customWidth="1"/>
    <col min="42" max="42" width="9.140625" customWidth="1"/>
    <col min="43" max="43" width="9.5703125" customWidth="1"/>
    <col min="44" max="44" width="9.140625" customWidth="1"/>
    <col min="45" max="45" width="9.5703125" customWidth="1"/>
    <col min="46" max="46" width="8.85546875" customWidth="1"/>
    <col min="47" max="47" width="11.5703125" customWidth="1"/>
  </cols>
  <sheetData>
    <row r="1" spans="1:47" ht="18">
      <c r="C1" s="8" t="str">
        <f>[1]Board!C1</f>
        <v>RESULTS OF HIGHER SECONDARY EXAMINATION- 2017</v>
      </c>
      <c r="O1" s="8"/>
      <c r="U1" s="8" t="str">
        <f>C1</f>
        <v>RESULTS OF HIGHER SECONDARY EXAMINATION- 2017</v>
      </c>
      <c r="V1" s="8"/>
      <c r="W1" s="8"/>
      <c r="X1" s="6"/>
      <c r="Y1" s="6"/>
      <c r="Z1" s="6"/>
      <c r="AA1" s="6"/>
      <c r="AB1" s="6"/>
      <c r="AC1" s="6"/>
      <c r="AD1" s="8"/>
      <c r="AE1" s="8"/>
      <c r="AF1" s="8"/>
      <c r="AG1" s="6"/>
      <c r="AH1" s="6"/>
      <c r="AI1" s="6"/>
      <c r="AJ1" s="6"/>
      <c r="AK1" s="6"/>
      <c r="AL1" s="6"/>
      <c r="AM1" s="8"/>
      <c r="AN1" s="8"/>
      <c r="AO1" s="8"/>
      <c r="AP1" s="6"/>
      <c r="AQ1" s="6"/>
      <c r="AR1" s="6"/>
      <c r="AS1" s="6"/>
      <c r="AT1" s="6"/>
      <c r="AU1" s="6"/>
    </row>
    <row r="2" spans="1:47" ht="15.75">
      <c r="A2" s="90"/>
      <c r="B2" s="90"/>
      <c r="C2" s="91" t="s">
        <v>105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 t="s">
        <v>106</v>
      </c>
      <c r="V2" s="93"/>
      <c r="W2" s="93"/>
      <c r="X2" s="93"/>
      <c r="Y2" s="93"/>
      <c r="Z2" s="93"/>
      <c r="AA2" s="93"/>
      <c r="AB2" s="93"/>
      <c r="AC2" s="93"/>
      <c r="AD2" s="92"/>
      <c r="AE2" s="93"/>
      <c r="AF2" s="93"/>
      <c r="AG2" s="93"/>
      <c r="AH2" s="93"/>
      <c r="AI2" s="93"/>
      <c r="AJ2" s="93"/>
      <c r="AK2" s="93"/>
      <c r="AL2" s="93"/>
      <c r="AM2" s="92"/>
      <c r="AN2" s="93"/>
      <c r="AO2" s="93"/>
      <c r="AP2" s="93"/>
      <c r="AQ2" s="93"/>
      <c r="AR2" s="93"/>
      <c r="AS2" s="93"/>
      <c r="AT2" s="93"/>
      <c r="AU2" s="93"/>
    </row>
    <row r="3" spans="1:47">
      <c r="A3" s="158" t="s">
        <v>12</v>
      </c>
      <c r="B3" s="158" t="s">
        <v>3</v>
      </c>
      <c r="C3" s="136" t="s">
        <v>13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13</v>
      </c>
      <c r="P3" s="136"/>
      <c r="Q3" s="136"/>
      <c r="R3" s="136"/>
      <c r="S3" s="136"/>
      <c r="T3" s="136"/>
      <c r="U3" s="162" t="s">
        <v>15</v>
      </c>
      <c r="V3" s="163"/>
      <c r="W3" s="164"/>
      <c r="X3" s="162" t="s">
        <v>16</v>
      </c>
      <c r="Y3" s="163"/>
      <c r="Z3" s="163"/>
      <c r="AA3" s="143" t="s">
        <v>17</v>
      </c>
      <c r="AB3" s="143"/>
      <c r="AC3" s="143"/>
      <c r="AD3" s="162" t="s">
        <v>15</v>
      </c>
      <c r="AE3" s="163"/>
      <c r="AF3" s="164"/>
      <c r="AG3" s="162" t="s">
        <v>16</v>
      </c>
      <c r="AH3" s="163"/>
      <c r="AI3" s="163"/>
      <c r="AJ3" s="143" t="s">
        <v>17</v>
      </c>
      <c r="AK3" s="143"/>
      <c r="AL3" s="143"/>
      <c r="AM3" s="162" t="s">
        <v>15</v>
      </c>
      <c r="AN3" s="163"/>
      <c r="AO3" s="164"/>
      <c r="AP3" s="162" t="s">
        <v>16</v>
      </c>
      <c r="AQ3" s="163"/>
      <c r="AR3" s="163"/>
      <c r="AS3" s="143" t="s">
        <v>17</v>
      </c>
      <c r="AT3" s="143"/>
      <c r="AU3" s="143"/>
    </row>
    <row r="4" spans="1:47" ht="42.75" customHeight="1">
      <c r="A4" s="159"/>
      <c r="B4" s="159"/>
      <c r="C4" s="136" t="s">
        <v>31</v>
      </c>
      <c r="D4" s="136"/>
      <c r="E4" s="136"/>
      <c r="F4" s="136"/>
      <c r="G4" s="136"/>
      <c r="H4" s="136"/>
      <c r="I4" s="136" t="s">
        <v>32</v>
      </c>
      <c r="J4" s="136"/>
      <c r="K4" s="136"/>
      <c r="L4" s="136"/>
      <c r="M4" s="136"/>
      <c r="N4" s="136"/>
      <c r="O4" s="136" t="s">
        <v>33</v>
      </c>
      <c r="P4" s="136"/>
      <c r="Q4" s="136"/>
      <c r="R4" s="136"/>
      <c r="S4" s="136"/>
      <c r="T4" s="136"/>
      <c r="U4" s="165"/>
      <c r="V4" s="166"/>
      <c r="W4" s="167"/>
      <c r="X4" s="168"/>
      <c r="Y4" s="169"/>
      <c r="Z4" s="169"/>
      <c r="AA4" s="143"/>
      <c r="AB4" s="143"/>
      <c r="AC4" s="143"/>
      <c r="AD4" s="165"/>
      <c r="AE4" s="166"/>
      <c r="AF4" s="167"/>
      <c r="AG4" s="168"/>
      <c r="AH4" s="169"/>
      <c r="AI4" s="169"/>
      <c r="AJ4" s="143"/>
      <c r="AK4" s="143"/>
      <c r="AL4" s="143"/>
      <c r="AM4" s="165"/>
      <c r="AN4" s="166"/>
      <c r="AO4" s="167"/>
      <c r="AP4" s="168"/>
      <c r="AQ4" s="169"/>
      <c r="AR4" s="169"/>
      <c r="AS4" s="143"/>
      <c r="AT4" s="143"/>
      <c r="AU4" s="143"/>
    </row>
    <row r="5" spans="1:47" ht="16.5" customHeight="1">
      <c r="A5" s="159"/>
      <c r="B5" s="159"/>
      <c r="C5" s="136" t="s">
        <v>1</v>
      </c>
      <c r="D5" s="136"/>
      <c r="E5" s="136"/>
      <c r="F5" s="136" t="s">
        <v>2</v>
      </c>
      <c r="G5" s="136"/>
      <c r="H5" s="136"/>
      <c r="I5" s="136" t="s">
        <v>1</v>
      </c>
      <c r="J5" s="136"/>
      <c r="K5" s="136"/>
      <c r="L5" s="136" t="s">
        <v>2</v>
      </c>
      <c r="M5" s="136"/>
      <c r="N5" s="136"/>
      <c r="O5" s="136" t="s">
        <v>1</v>
      </c>
      <c r="P5" s="136"/>
      <c r="Q5" s="136"/>
      <c r="R5" s="136" t="s">
        <v>2</v>
      </c>
      <c r="S5" s="136"/>
      <c r="T5" s="136"/>
      <c r="U5" s="168"/>
      <c r="V5" s="169"/>
      <c r="W5" s="170"/>
      <c r="X5" s="171" t="s">
        <v>24</v>
      </c>
      <c r="Y5" s="172"/>
      <c r="Z5" s="173"/>
      <c r="AA5" s="171" t="s">
        <v>24</v>
      </c>
      <c r="AB5" s="172"/>
      <c r="AC5" s="173"/>
      <c r="AD5" s="168"/>
      <c r="AE5" s="169"/>
      <c r="AF5" s="170"/>
      <c r="AG5" s="171" t="s">
        <v>24</v>
      </c>
      <c r="AH5" s="172"/>
      <c r="AI5" s="173"/>
      <c r="AJ5" s="171" t="s">
        <v>24</v>
      </c>
      <c r="AK5" s="172"/>
      <c r="AL5" s="173"/>
      <c r="AM5" s="168"/>
      <c r="AN5" s="169"/>
      <c r="AO5" s="170"/>
      <c r="AP5" s="171" t="s">
        <v>24</v>
      </c>
      <c r="AQ5" s="172"/>
      <c r="AR5" s="173"/>
      <c r="AS5" s="171" t="s">
        <v>24</v>
      </c>
      <c r="AT5" s="172"/>
      <c r="AU5" s="173"/>
    </row>
    <row r="6" spans="1:47">
      <c r="A6" s="160"/>
      <c r="B6" s="160"/>
      <c r="C6" s="88" t="s">
        <v>4</v>
      </c>
      <c r="D6" s="88" t="s">
        <v>5</v>
      </c>
      <c r="E6" s="88" t="s">
        <v>0</v>
      </c>
      <c r="F6" s="88" t="s">
        <v>4</v>
      </c>
      <c r="G6" s="88" t="s">
        <v>5</v>
      </c>
      <c r="H6" s="88" t="s">
        <v>0</v>
      </c>
      <c r="I6" s="88" t="s">
        <v>4</v>
      </c>
      <c r="J6" s="88" t="s">
        <v>5</v>
      </c>
      <c r="K6" s="88" t="s">
        <v>0</v>
      </c>
      <c r="L6" s="88" t="s">
        <v>4</v>
      </c>
      <c r="M6" s="88" t="s">
        <v>5</v>
      </c>
      <c r="N6" s="88" t="s">
        <v>0</v>
      </c>
      <c r="O6" s="88" t="s">
        <v>4</v>
      </c>
      <c r="P6" s="88" t="s">
        <v>5</v>
      </c>
      <c r="Q6" s="88" t="s">
        <v>0</v>
      </c>
      <c r="R6" s="88" t="s">
        <v>4</v>
      </c>
      <c r="S6" s="88" t="s">
        <v>5</v>
      </c>
      <c r="T6" s="88" t="s">
        <v>0</v>
      </c>
      <c r="U6" s="89" t="s">
        <v>4</v>
      </c>
      <c r="V6" s="89" t="s">
        <v>5</v>
      </c>
      <c r="W6" s="89" t="s">
        <v>0</v>
      </c>
      <c r="X6" s="89" t="s">
        <v>4</v>
      </c>
      <c r="Y6" s="89" t="s">
        <v>5</v>
      </c>
      <c r="Z6" s="89" t="s">
        <v>0</v>
      </c>
      <c r="AA6" s="89" t="s">
        <v>4</v>
      </c>
      <c r="AB6" s="89" t="s">
        <v>5</v>
      </c>
      <c r="AC6" s="89" t="s">
        <v>0</v>
      </c>
      <c r="AD6" s="89" t="s">
        <v>4</v>
      </c>
      <c r="AE6" s="89" t="s">
        <v>5</v>
      </c>
      <c r="AF6" s="89" t="s">
        <v>0</v>
      </c>
      <c r="AG6" s="89" t="s">
        <v>4</v>
      </c>
      <c r="AH6" s="89" t="s">
        <v>5</v>
      </c>
      <c r="AI6" s="89" t="s">
        <v>0</v>
      </c>
      <c r="AJ6" s="89" t="s">
        <v>4</v>
      </c>
      <c r="AK6" s="89" t="s">
        <v>5</v>
      </c>
      <c r="AL6" s="89" t="s">
        <v>0</v>
      </c>
      <c r="AM6" s="89" t="s">
        <v>4</v>
      </c>
      <c r="AN6" s="89" t="s">
        <v>5</v>
      </c>
      <c r="AO6" s="89" t="s">
        <v>0</v>
      </c>
      <c r="AP6" s="89" t="s">
        <v>4</v>
      </c>
      <c r="AQ6" s="89" t="s">
        <v>5</v>
      </c>
      <c r="AR6" s="89" t="s">
        <v>0</v>
      </c>
      <c r="AS6" s="89" t="s">
        <v>4</v>
      </c>
      <c r="AT6" s="89" t="s">
        <v>5</v>
      </c>
      <c r="AU6" s="89" t="s">
        <v>0</v>
      </c>
    </row>
    <row r="7" spans="1:47" ht="15.75">
      <c r="A7" s="95">
        <v>1</v>
      </c>
      <c r="B7" s="96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  <c r="U7" s="98">
        <v>3</v>
      </c>
      <c r="V7" s="98">
        <v>4</v>
      </c>
      <c r="W7" s="98">
        <v>5</v>
      </c>
      <c r="X7" s="98">
        <v>6</v>
      </c>
      <c r="Y7" s="98">
        <v>7</v>
      </c>
      <c r="Z7" s="98">
        <v>8</v>
      </c>
      <c r="AA7" s="98">
        <v>12</v>
      </c>
      <c r="AB7" s="98">
        <v>13</v>
      </c>
      <c r="AC7" s="98">
        <v>14</v>
      </c>
      <c r="AD7" s="98">
        <v>3</v>
      </c>
      <c r="AE7" s="98">
        <v>4</v>
      </c>
      <c r="AF7" s="98">
        <v>5</v>
      </c>
      <c r="AG7" s="98">
        <v>6</v>
      </c>
      <c r="AH7" s="98">
        <v>7</v>
      </c>
      <c r="AI7" s="98">
        <v>8</v>
      </c>
      <c r="AJ7" s="98">
        <v>12</v>
      </c>
      <c r="AK7" s="98">
        <v>13</v>
      </c>
      <c r="AL7" s="98">
        <v>14</v>
      </c>
      <c r="AM7" s="98">
        <v>3</v>
      </c>
      <c r="AN7" s="98">
        <v>4</v>
      </c>
      <c r="AO7" s="98">
        <v>5</v>
      </c>
      <c r="AP7" s="98">
        <v>6</v>
      </c>
      <c r="AQ7" s="98">
        <v>7</v>
      </c>
      <c r="AR7" s="98">
        <v>8</v>
      </c>
      <c r="AS7" s="98">
        <v>12</v>
      </c>
      <c r="AT7" s="98">
        <v>13</v>
      </c>
      <c r="AU7" s="98">
        <v>14</v>
      </c>
    </row>
    <row r="8" spans="1:47" ht="47.25" customHeight="1">
      <c r="A8" s="99">
        <v>1</v>
      </c>
      <c r="B8" s="129" t="s">
        <v>81</v>
      </c>
      <c r="C8" s="100">
        <v>48814</v>
      </c>
      <c r="D8" s="100">
        <v>24584</v>
      </c>
      <c r="E8" s="100">
        <f t="shared" ref="E8:E15" si="0">C8+D8</f>
        <v>73398</v>
      </c>
      <c r="F8" s="100">
        <v>25311</v>
      </c>
      <c r="G8" s="100">
        <v>14270</v>
      </c>
      <c r="H8" s="100">
        <f t="shared" ref="H8:H15" si="1">F8+G8</f>
        <v>39581</v>
      </c>
      <c r="I8" s="100">
        <v>10986</v>
      </c>
      <c r="J8" s="100">
        <v>4963</v>
      </c>
      <c r="K8" s="100">
        <f t="shared" ref="K8:K15" si="2">I8+J8</f>
        <v>15949</v>
      </c>
      <c r="L8" s="100">
        <v>5854</v>
      </c>
      <c r="M8" s="100">
        <v>3362</v>
      </c>
      <c r="N8" s="100">
        <f t="shared" ref="N8:N15" si="3">L8+M8</f>
        <v>9216</v>
      </c>
      <c r="O8" s="100">
        <v>3400</v>
      </c>
      <c r="P8" s="100">
        <v>2439</v>
      </c>
      <c r="Q8" s="100">
        <f t="shared" ref="Q8:Q15" si="4">O8+P8</f>
        <v>5839</v>
      </c>
      <c r="R8" s="100">
        <v>1997</v>
      </c>
      <c r="S8" s="100">
        <v>1607</v>
      </c>
      <c r="T8" s="100">
        <f t="shared" ref="T8:T15" si="5">R8+S8</f>
        <v>3604</v>
      </c>
      <c r="U8" s="100">
        <f>F8</f>
        <v>25311</v>
      </c>
      <c r="V8" s="100">
        <f>G8</f>
        <v>14270</v>
      </c>
      <c r="W8" s="100">
        <f>H8</f>
        <v>39581</v>
      </c>
      <c r="X8" s="100">
        <v>6959</v>
      </c>
      <c r="Y8" s="100">
        <v>4526</v>
      </c>
      <c r="Z8" s="100">
        <f t="shared" ref="Z8:Z15" si="6">X8+Y8</f>
        <v>11485</v>
      </c>
      <c r="AA8" s="101">
        <f t="shared" ref="AA8:AC13" si="7">X8/U8%</f>
        <v>27.49397495160207</v>
      </c>
      <c r="AB8" s="101">
        <f t="shared" si="7"/>
        <v>31.716888577435181</v>
      </c>
      <c r="AC8" s="101">
        <f t="shared" si="7"/>
        <v>29.01644728531366</v>
      </c>
      <c r="AD8" s="102">
        <f t="shared" ref="AD8:AF15" si="8">L8</f>
        <v>5854</v>
      </c>
      <c r="AE8" s="102">
        <f t="shared" si="8"/>
        <v>3362</v>
      </c>
      <c r="AF8" s="102">
        <f t="shared" si="8"/>
        <v>9216</v>
      </c>
      <c r="AG8" s="100">
        <v>1491</v>
      </c>
      <c r="AH8" s="100">
        <v>1005</v>
      </c>
      <c r="AI8" s="100">
        <f t="shared" ref="Z8:AI14" si="9">AG8+AH8</f>
        <v>2496</v>
      </c>
      <c r="AJ8" s="101">
        <f t="shared" ref="AJ8:AJ14" si="10">AG8/AD8%</f>
        <v>25.46976426375128</v>
      </c>
      <c r="AK8" s="101">
        <f t="shared" ref="AK8:AL16" si="11">AH8/AE8%</f>
        <v>29.892920880428317</v>
      </c>
      <c r="AL8" s="101">
        <f t="shared" si="11"/>
        <v>27.083333333333336</v>
      </c>
      <c r="AM8" s="102">
        <f t="shared" ref="AM8:AO15" si="12">R8</f>
        <v>1997</v>
      </c>
      <c r="AN8" s="102">
        <f t="shared" si="12"/>
        <v>1607</v>
      </c>
      <c r="AO8" s="102">
        <f t="shared" si="12"/>
        <v>3604</v>
      </c>
      <c r="AP8" s="100">
        <v>457</v>
      </c>
      <c r="AQ8" s="100">
        <v>430</v>
      </c>
      <c r="AR8" s="100">
        <f t="shared" ref="AR8:AR13" si="13">AP8+AQ8</f>
        <v>887</v>
      </c>
      <c r="AS8" s="101">
        <f t="shared" ref="AS8:AU16" si="14">AP8/AM8%</f>
        <v>22.884326489734605</v>
      </c>
      <c r="AT8" s="101">
        <f t="shared" si="14"/>
        <v>26.757934038581208</v>
      </c>
      <c r="AU8" s="101">
        <f t="shared" si="14"/>
        <v>24.611542730299668</v>
      </c>
    </row>
    <row r="9" spans="1:47" ht="47.25" customHeight="1">
      <c r="A9" s="99">
        <v>2</v>
      </c>
      <c r="B9" s="129" t="s">
        <v>82</v>
      </c>
      <c r="C9" s="100">
        <v>44743</v>
      </c>
      <c r="D9" s="100">
        <v>19350</v>
      </c>
      <c r="E9" s="100">
        <f t="shared" si="0"/>
        <v>64093</v>
      </c>
      <c r="F9" s="100">
        <f>13236+4420</f>
        <v>17656</v>
      </c>
      <c r="G9" s="100">
        <f>2142+7430</f>
        <v>9572</v>
      </c>
      <c r="H9" s="100">
        <f t="shared" si="1"/>
        <v>27228</v>
      </c>
      <c r="I9" s="100">
        <v>9165</v>
      </c>
      <c r="J9" s="100">
        <v>4481</v>
      </c>
      <c r="K9" s="100">
        <f t="shared" si="2"/>
        <v>13646</v>
      </c>
      <c r="L9" s="100">
        <f>2830+952</f>
        <v>3782</v>
      </c>
      <c r="M9" s="100">
        <f>526+1663</f>
        <v>2189</v>
      </c>
      <c r="N9" s="100">
        <f t="shared" si="3"/>
        <v>5971</v>
      </c>
      <c r="O9" s="100">
        <v>5254</v>
      </c>
      <c r="P9" s="100">
        <v>2319</v>
      </c>
      <c r="Q9" s="100">
        <f t="shared" si="4"/>
        <v>7573</v>
      </c>
      <c r="R9" s="100">
        <f>581+1634</f>
        <v>2215</v>
      </c>
      <c r="S9" s="100">
        <f>236+750</f>
        <v>986</v>
      </c>
      <c r="T9" s="100">
        <f t="shared" si="5"/>
        <v>3201</v>
      </c>
      <c r="U9" s="100">
        <f t="shared" ref="U9:W15" si="15">F9</f>
        <v>17656</v>
      </c>
      <c r="V9" s="100">
        <f t="shared" si="15"/>
        <v>9572</v>
      </c>
      <c r="W9" s="100">
        <f t="shared" si="15"/>
        <v>27228</v>
      </c>
      <c r="X9" s="100">
        <v>582</v>
      </c>
      <c r="Y9" s="100">
        <v>540</v>
      </c>
      <c r="Z9" s="100">
        <f t="shared" si="6"/>
        <v>1122</v>
      </c>
      <c r="AA9" s="101">
        <f t="shared" si="7"/>
        <v>3.2963298595378343</v>
      </c>
      <c r="AB9" s="101">
        <f t="shared" si="7"/>
        <v>5.6414542415378186</v>
      </c>
      <c r="AC9" s="101">
        <f t="shared" si="7"/>
        <v>4.1207580431908335</v>
      </c>
      <c r="AD9" s="102">
        <f t="shared" si="8"/>
        <v>3782</v>
      </c>
      <c r="AE9" s="102">
        <f t="shared" si="8"/>
        <v>2189</v>
      </c>
      <c r="AF9" s="102">
        <f t="shared" si="8"/>
        <v>5971</v>
      </c>
      <c r="AG9" s="100">
        <v>108</v>
      </c>
      <c r="AH9" s="100">
        <v>73</v>
      </c>
      <c r="AI9" s="100">
        <f t="shared" si="9"/>
        <v>181</v>
      </c>
      <c r="AJ9" s="101">
        <f t="shared" si="10"/>
        <v>2.8556319407720783</v>
      </c>
      <c r="AK9" s="101">
        <f t="shared" ref="AK9:AL11" si="16">AH9/AE9%</f>
        <v>3.3348560986751941</v>
      </c>
      <c r="AL9" s="101">
        <f t="shared" si="16"/>
        <v>3.0313180371797017</v>
      </c>
      <c r="AM9" s="102">
        <f t="shared" si="12"/>
        <v>2215</v>
      </c>
      <c r="AN9" s="102">
        <f t="shared" si="12"/>
        <v>986</v>
      </c>
      <c r="AO9" s="102">
        <f t="shared" si="12"/>
        <v>3201</v>
      </c>
      <c r="AP9" s="100">
        <v>57</v>
      </c>
      <c r="AQ9" s="100">
        <v>33</v>
      </c>
      <c r="AR9" s="100">
        <f t="shared" si="13"/>
        <v>90</v>
      </c>
      <c r="AS9" s="101">
        <f t="shared" si="14"/>
        <v>2.5733634311512419</v>
      </c>
      <c r="AT9" s="101">
        <f t="shared" ref="AT9:AU11" si="17">AQ9/AN9%</f>
        <v>3.3468559837728198</v>
      </c>
      <c r="AU9" s="101">
        <f t="shared" si="17"/>
        <v>2.8116213683223994</v>
      </c>
    </row>
    <row r="10" spans="1:47" ht="47.25" customHeight="1">
      <c r="A10" s="99">
        <v>3</v>
      </c>
      <c r="B10" s="130" t="s">
        <v>34</v>
      </c>
      <c r="C10" s="100">
        <v>39050</v>
      </c>
      <c r="D10" s="100">
        <v>37873</v>
      </c>
      <c r="E10" s="100">
        <f t="shared" si="0"/>
        <v>76923</v>
      </c>
      <c r="F10" s="100">
        <v>21413</v>
      </c>
      <c r="G10" s="100">
        <v>22110</v>
      </c>
      <c r="H10" s="100">
        <f t="shared" si="1"/>
        <v>43523</v>
      </c>
      <c r="I10" s="100">
        <v>5698</v>
      </c>
      <c r="J10" s="100">
        <v>5740</v>
      </c>
      <c r="K10" s="100">
        <f t="shared" si="2"/>
        <v>11438</v>
      </c>
      <c r="L10" s="100">
        <v>2924</v>
      </c>
      <c r="M10" s="100">
        <v>3210</v>
      </c>
      <c r="N10" s="100">
        <f t="shared" si="3"/>
        <v>6134</v>
      </c>
      <c r="O10" s="100">
        <v>10120</v>
      </c>
      <c r="P10" s="100">
        <v>11564</v>
      </c>
      <c r="Q10" s="100">
        <f t="shared" si="4"/>
        <v>21684</v>
      </c>
      <c r="R10" s="100">
        <v>5611</v>
      </c>
      <c r="S10" s="100">
        <v>6563</v>
      </c>
      <c r="T10" s="100">
        <f t="shared" si="5"/>
        <v>12174</v>
      </c>
      <c r="U10" s="100">
        <f t="shared" si="15"/>
        <v>21413</v>
      </c>
      <c r="V10" s="100">
        <f t="shared" si="15"/>
        <v>22110</v>
      </c>
      <c r="W10" s="100">
        <f t="shared" si="15"/>
        <v>43523</v>
      </c>
      <c r="X10" s="100">
        <v>2987</v>
      </c>
      <c r="Y10" s="100">
        <v>2559</v>
      </c>
      <c r="Z10" s="100">
        <f t="shared" si="6"/>
        <v>5546</v>
      </c>
      <c r="AA10" s="101">
        <f t="shared" si="7"/>
        <v>13.949469948162331</v>
      </c>
      <c r="AB10" s="101">
        <f t="shared" si="7"/>
        <v>11.573948439620082</v>
      </c>
      <c r="AC10" s="101">
        <f t="shared" si="7"/>
        <v>12.742687774280265</v>
      </c>
      <c r="AD10" s="102">
        <f t="shared" si="8"/>
        <v>2924</v>
      </c>
      <c r="AE10" s="102">
        <f t="shared" si="8"/>
        <v>3210</v>
      </c>
      <c r="AF10" s="102">
        <f t="shared" si="8"/>
        <v>6134</v>
      </c>
      <c r="AG10" s="100">
        <v>326</v>
      </c>
      <c r="AH10" s="100">
        <v>302</v>
      </c>
      <c r="AI10" s="100">
        <f t="shared" si="9"/>
        <v>628</v>
      </c>
      <c r="AJ10" s="101">
        <f t="shared" si="10"/>
        <v>11.149110807113544</v>
      </c>
      <c r="AK10" s="101">
        <f t="shared" si="16"/>
        <v>9.40809968847352</v>
      </c>
      <c r="AL10" s="101">
        <f t="shared" si="16"/>
        <v>10.23801760678187</v>
      </c>
      <c r="AM10" s="102">
        <f t="shared" si="12"/>
        <v>5611</v>
      </c>
      <c r="AN10" s="102">
        <f t="shared" si="12"/>
        <v>6563</v>
      </c>
      <c r="AO10" s="102">
        <f t="shared" si="12"/>
        <v>12174</v>
      </c>
      <c r="AP10" s="100">
        <v>1038</v>
      </c>
      <c r="AQ10" s="100">
        <v>1031</v>
      </c>
      <c r="AR10" s="100">
        <f t="shared" si="13"/>
        <v>2069</v>
      </c>
      <c r="AS10" s="101">
        <f t="shared" si="14"/>
        <v>18.499376225271789</v>
      </c>
      <c r="AT10" s="101">
        <f t="shared" si="17"/>
        <v>15.709279293006249</v>
      </c>
      <c r="AU10" s="101">
        <f t="shared" si="17"/>
        <v>16.995235748316084</v>
      </c>
    </row>
    <row r="11" spans="1:47" ht="47.25" customHeight="1">
      <c r="A11" s="99">
        <v>4</v>
      </c>
      <c r="B11" s="130" t="s">
        <v>35</v>
      </c>
      <c r="C11" s="100">
        <v>16095</v>
      </c>
      <c r="D11" s="100">
        <v>18020</v>
      </c>
      <c r="E11" s="100">
        <f t="shared" si="0"/>
        <v>34115</v>
      </c>
      <c r="F11" s="100">
        <v>3914</v>
      </c>
      <c r="G11" s="100">
        <v>4924</v>
      </c>
      <c r="H11" s="100">
        <f t="shared" si="1"/>
        <v>8838</v>
      </c>
      <c r="I11" s="100">
        <v>2846</v>
      </c>
      <c r="J11" s="100">
        <v>3471</v>
      </c>
      <c r="K11" s="100">
        <f t="shared" si="2"/>
        <v>6317</v>
      </c>
      <c r="L11" s="100">
        <v>688</v>
      </c>
      <c r="M11" s="100">
        <v>905</v>
      </c>
      <c r="N11" s="100">
        <f t="shared" si="3"/>
        <v>1593</v>
      </c>
      <c r="O11" s="100">
        <v>1756</v>
      </c>
      <c r="P11" s="100">
        <v>1934</v>
      </c>
      <c r="Q11" s="100">
        <f t="shared" si="4"/>
        <v>3690</v>
      </c>
      <c r="R11" s="100">
        <v>341</v>
      </c>
      <c r="S11" s="100">
        <v>369</v>
      </c>
      <c r="T11" s="100">
        <f t="shared" si="5"/>
        <v>710</v>
      </c>
      <c r="U11" s="100">
        <f t="shared" si="15"/>
        <v>3914</v>
      </c>
      <c r="V11" s="100">
        <f t="shared" si="15"/>
        <v>4924</v>
      </c>
      <c r="W11" s="100">
        <f t="shared" si="15"/>
        <v>8838</v>
      </c>
      <c r="X11" s="100">
        <v>377</v>
      </c>
      <c r="Y11" s="100">
        <v>635</v>
      </c>
      <c r="Z11" s="100">
        <f t="shared" si="6"/>
        <v>1012</v>
      </c>
      <c r="AA11" s="101">
        <f t="shared" si="7"/>
        <v>9.6320899335717929</v>
      </c>
      <c r="AB11" s="101">
        <f t="shared" si="7"/>
        <v>12.896019496344435</v>
      </c>
      <c r="AC11" s="101">
        <f t="shared" si="7"/>
        <v>11.450554424077847</v>
      </c>
      <c r="AD11" s="102">
        <f t="shared" si="8"/>
        <v>688</v>
      </c>
      <c r="AE11" s="102">
        <f t="shared" si="8"/>
        <v>905</v>
      </c>
      <c r="AF11" s="102">
        <f t="shared" si="8"/>
        <v>1593</v>
      </c>
      <c r="AG11" s="100">
        <v>44</v>
      </c>
      <c r="AH11" s="100">
        <v>103</v>
      </c>
      <c r="AI11" s="100">
        <f t="shared" si="9"/>
        <v>147</v>
      </c>
      <c r="AJ11" s="101">
        <f t="shared" si="10"/>
        <v>6.3953488372093021</v>
      </c>
      <c r="AK11" s="101">
        <f t="shared" si="16"/>
        <v>11.381215469613259</v>
      </c>
      <c r="AL11" s="101">
        <f t="shared" si="16"/>
        <v>9.227871939736346</v>
      </c>
      <c r="AM11" s="100">
        <f t="shared" si="12"/>
        <v>341</v>
      </c>
      <c r="AN11" s="100">
        <f t="shared" si="12"/>
        <v>369</v>
      </c>
      <c r="AO11" s="100">
        <f t="shared" si="12"/>
        <v>710</v>
      </c>
      <c r="AP11" s="100">
        <v>23</v>
      </c>
      <c r="AQ11" s="100">
        <v>30</v>
      </c>
      <c r="AR11" s="100">
        <f t="shared" si="13"/>
        <v>53</v>
      </c>
      <c r="AS11" s="101">
        <f t="shared" ref="AS11" si="18">AP11/AM11%</f>
        <v>6.7448680351906152</v>
      </c>
      <c r="AT11" s="101">
        <f t="shared" si="17"/>
        <v>8.1300813008130088</v>
      </c>
      <c r="AU11" s="101">
        <f t="shared" si="17"/>
        <v>7.4647887323943669</v>
      </c>
    </row>
    <row r="12" spans="1:47" ht="47.25" customHeight="1">
      <c r="A12" s="99">
        <v>5</v>
      </c>
      <c r="B12" s="129" t="s">
        <v>83</v>
      </c>
      <c r="C12" s="100">
        <v>43396</v>
      </c>
      <c r="D12" s="100">
        <v>30722</v>
      </c>
      <c r="E12" s="100">
        <f t="shared" si="0"/>
        <v>74118</v>
      </c>
      <c r="F12" s="100">
        <v>23957</v>
      </c>
      <c r="G12" s="100">
        <v>19160</v>
      </c>
      <c r="H12" s="100">
        <f t="shared" si="1"/>
        <v>43117</v>
      </c>
      <c r="I12" s="100">
        <v>7568</v>
      </c>
      <c r="J12" s="100">
        <v>5275</v>
      </c>
      <c r="K12" s="100">
        <f t="shared" si="2"/>
        <v>12843</v>
      </c>
      <c r="L12" s="100">
        <v>4119</v>
      </c>
      <c r="M12" s="100">
        <v>3314</v>
      </c>
      <c r="N12" s="100">
        <f t="shared" si="3"/>
        <v>7433</v>
      </c>
      <c r="O12" s="100">
        <v>5864</v>
      </c>
      <c r="P12" s="100">
        <v>6272</v>
      </c>
      <c r="Q12" s="100">
        <f t="shared" si="4"/>
        <v>12136</v>
      </c>
      <c r="R12" s="100">
        <v>3558</v>
      </c>
      <c r="S12" s="100">
        <v>4197</v>
      </c>
      <c r="T12" s="100">
        <f t="shared" si="5"/>
        <v>7755</v>
      </c>
      <c r="U12" s="100">
        <f t="shared" si="15"/>
        <v>23957</v>
      </c>
      <c r="V12" s="100">
        <f t="shared" si="15"/>
        <v>19160</v>
      </c>
      <c r="W12" s="100">
        <f t="shared" si="15"/>
        <v>43117</v>
      </c>
      <c r="X12" s="100">
        <v>1843</v>
      </c>
      <c r="Y12" s="100">
        <v>1470</v>
      </c>
      <c r="Z12" s="100">
        <f t="shared" si="6"/>
        <v>3313</v>
      </c>
      <c r="AA12" s="101">
        <f t="shared" si="7"/>
        <v>7.6929498685144218</v>
      </c>
      <c r="AB12" s="101">
        <f t="shared" si="7"/>
        <v>7.6722338204592901</v>
      </c>
      <c r="AC12" s="101">
        <f t="shared" si="7"/>
        <v>7.683744230813832</v>
      </c>
      <c r="AD12" s="102">
        <f t="shared" si="8"/>
        <v>4119</v>
      </c>
      <c r="AE12" s="102">
        <f t="shared" si="8"/>
        <v>3314</v>
      </c>
      <c r="AF12" s="102">
        <f t="shared" si="8"/>
        <v>7433</v>
      </c>
      <c r="AG12" s="100">
        <v>61</v>
      </c>
      <c r="AH12" s="100">
        <v>88</v>
      </c>
      <c r="AI12" s="100">
        <f t="shared" si="9"/>
        <v>149</v>
      </c>
      <c r="AJ12" s="101">
        <f t="shared" si="10"/>
        <v>1.4809419762078175</v>
      </c>
      <c r="AK12" s="101">
        <f t="shared" si="11"/>
        <v>2.6554013277006638</v>
      </c>
      <c r="AL12" s="101">
        <f t="shared" si="11"/>
        <v>2.0045741961522938</v>
      </c>
      <c r="AM12" s="102">
        <f t="shared" si="12"/>
        <v>3558</v>
      </c>
      <c r="AN12" s="102">
        <f t="shared" si="12"/>
        <v>4197</v>
      </c>
      <c r="AO12" s="102">
        <f t="shared" si="12"/>
        <v>7755</v>
      </c>
      <c r="AP12" s="100">
        <v>60</v>
      </c>
      <c r="AQ12" s="100">
        <v>84</v>
      </c>
      <c r="AR12" s="100">
        <f t="shared" si="13"/>
        <v>144</v>
      </c>
      <c r="AS12" s="101">
        <f t="shared" si="14"/>
        <v>1.6863406408094437</v>
      </c>
      <c r="AT12" s="101">
        <f t="shared" si="14"/>
        <v>2.0014295925661187</v>
      </c>
      <c r="AU12" s="101">
        <f t="shared" si="14"/>
        <v>1.8568665377176017</v>
      </c>
    </row>
    <row r="13" spans="1:47" ht="47.25" customHeight="1">
      <c r="A13" s="99">
        <v>6</v>
      </c>
      <c r="B13" s="129" t="s">
        <v>36</v>
      </c>
      <c r="C13" s="100">
        <v>239511</v>
      </c>
      <c r="D13" s="100">
        <v>103193</v>
      </c>
      <c r="E13" s="100">
        <f t="shared" si="0"/>
        <v>342704</v>
      </c>
      <c r="F13" s="100">
        <v>78592</v>
      </c>
      <c r="G13" s="100">
        <v>37411</v>
      </c>
      <c r="H13" s="100">
        <f t="shared" si="1"/>
        <v>116003</v>
      </c>
      <c r="I13" s="100">
        <v>21334</v>
      </c>
      <c r="J13" s="100">
        <v>9077</v>
      </c>
      <c r="K13" s="100">
        <f t="shared" si="2"/>
        <v>30411</v>
      </c>
      <c r="L13" s="100">
        <v>6219</v>
      </c>
      <c r="M13" s="100">
        <v>3055</v>
      </c>
      <c r="N13" s="100">
        <f t="shared" si="3"/>
        <v>9274</v>
      </c>
      <c r="O13" s="100">
        <v>11354</v>
      </c>
      <c r="P13" s="100">
        <v>10235</v>
      </c>
      <c r="Q13" s="100">
        <f t="shared" si="4"/>
        <v>21589</v>
      </c>
      <c r="R13" s="100">
        <v>4005</v>
      </c>
      <c r="S13" s="100">
        <v>4021</v>
      </c>
      <c r="T13" s="100">
        <f t="shared" si="5"/>
        <v>8026</v>
      </c>
      <c r="U13" s="100">
        <f t="shared" si="15"/>
        <v>78592</v>
      </c>
      <c r="V13" s="100">
        <f t="shared" si="15"/>
        <v>37411</v>
      </c>
      <c r="W13" s="100">
        <f t="shared" si="15"/>
        <v>116003</v>
      </c>
      <c r="X13" s="100">
        <v>29239</v>
      </c>
      <c r="Y13" s="100">
        <v>13335</v>
      </c>
      <c r="Z13" s="100">
        <f t="shared" si="6"/>
        <v>42574</v>
      </c>
      <c r="AA13" s="101">
        <f t="shared" si="7"/>
        <v>37.203532166123779</v>
      </c>
      <c r="AB13" s="101">
        <f t="shared" si="7"/>
        <v>35.644596509048142</v>
      </c>
      <c r="AC13" s="101">
        <f t="shared" si="7"/>
        <v>36.700774979957416</v>
      </c>
      <c r="AD13" s="102">
        <f t="shared" si="8"/>
        <v>6219</v>
      </c>
      <c r="AE13" s="102">
        <f t="shared" si="8"/>
        <v>3055</v>
      </c>
      <c r="AF13" s="102">
        <f t="shared" si="8"/>
        <v>9274</v>
      </c>
      <c r="AG13" s="100">
        <v>1658</v>
      </c>
      <c r="AH13" s="100">
        <v>749</v>
      </c>
      <c r="AI13" s="100">
        <f t="shared" si="9"/>
        <v>2407</v>
      </c>
      <c r="AJ13" s="101">
        <f t="shared" si="10"/>
        <v>26.660234764431582</v>
      </c>
      <c r="AK13" s="101">
        <f t="shared" si="11"/>
        <v>24.517184942716856</v>
      </c>
      <c r="AL13" s="101">
        <f t="shared" si="11"/>
        <v>25.954280784990296</v>
      </c>
      <c r="AM13" s="102">
        <f t="shared" si="12"/>
        <v>4005</v>
      </c>
      <c r="AN13" s="102">
        <f t="shared" si="12"/>
        <v>4021</v>
      </c>
      <c r="AO13" s="102">
        <f t="shared" si="12"/>
        <v>8026</v>
      </c>
      <c r="AP13" s="100">
        <v>866</v>
      </c>
      <c r="AQ13" s="100">
        <v>880</v>
      </c>
      <c r="AR13" s="100">
        <f t="shared" si="13"/>
        <v>1746</v>
      </c>
      <c r="AS13" s="101">
        <f t="shared" si="14"/>
        <v>21.622971285892636</v>
      </c>
      <c r="AT13" s="101">
        <f t="shared" si="14"/>
        <v>21.885103208157176</v>
      </c>
      <c r="AU13" s="101">
        <f t="shared" si="14"/>
        <v>21.754298529778218</v>
      </c>
    </row>
    <row r="14" spans="1:47" ht="47.25" customHeight="1">
      <c r="A14" s="99">
        <v>7</v>
      </c>
      <c r="B14" s="122" t="s">
        <v>85</v>
      </c>
      <c r="C14" s="100">
        <f>6027+1353+427</f>
        <v>7807</v>
      </c>
      <c r="D14" s="100">
        <f>9087+1295+627</f>
        <v>11009</v>
      </c>
      <c r="E14" s="100">
        <f t="shared" si="0"/>
        <v>18816</v>
      </c>
      <c r="F14" s="100">
        <v>2194</v>
      </c>
      <c r="G14" s="100">
        <v>3885</v>
      </c>
      <c r="H14" s="100">
        <f t="shared" si="1"/>
        <v>6079</v>
      </c>
      <c r="I14" s="100">
        <v>1353</v>
      </c>
      <c r="J14" s="100">
        <v>1295</v>
      </c>
      <c r="K14" s="100">
        <f t="shared" si="2"/>
        <v>2648</v>
      </c>
      <c r="L14" s="100">
        <v>388</v>
      </c>
      <c r="M14" s="100">
        <v>410</v>
      </c>
      <c r="N14" s="100">
        <f t="shared" si="3"/>
        <v>798</v>
      </c>
      <c r="O14" s="100">
        <v>427</v>
      </c>
      <c r="P14" s="100">
        <v>627</v>
      </c>
      <c r="Q14" s="100">
        <f t="shared" si="4"/>
        <v>1054</v>
      </c>
      <c r="R14" s="100">
        <v>85</v>
      </c>
      <c r="S14" s="100">
        <v>189</v>
      </c>
      <c r="T14" s="100">
        <f t="shared" si="5"/>
        <v>274</v>
      </c>
      <c r="U14" s="100">
        <f t="shared" ref="U14" si="19">F14</f>
        <v>2194</v>
      </c>
      <c r="V14" s="100">
        <f t="shared" ref="V14" si="20">G14</f>
        <v>3885</v>
      </c>
      <c r="W14" s="100">
        <f t="shared" ref="W14" si="21">H14</f>
        <v>6079</v>
      </c>
      <c r="X14" s="100">
        <v>130</v>
      </c>
      <c r="Y14" s="100">
        <v>221</v>
      </c>
      <c r="Z14" s="100">
        <f t="shared" si="9"/>
        <v>351</v>
      </c>
      <c r="AA14" s="101">
        <f t="shared" ref="AA14:AA15" si="22">X14/U14%</f>
        <v>5.925250683682771</v>
      </c>
      <c r="AB14" s="101">
        <f t="shared" ref="AB14:AB15" si="23">Y14/V14%</f>
        <v>5.6885456885456884</v>
      </c>
      <c r="AC14" s="101">
        <f t="shared" ref="AC14:AC15" si="24">Z14/W14%</f>
        <v>5.7739759828919235</v>
      </c>
      <c r="AD14" s="102">
        <f t="shared" ref="AD14" si="25">L14</f>
        <v>388</v>
      </c>
      <c r="AE14" s="102">
        <f t="shared" ref="AE14" si="26">M14</f>
        <v>410</v>
      </c>
      <c r="AF14" s="102">
        <f t="shared" ref="AF14" si="27">N14</f>
        <v>798</v>
      </c>
      <c r="AG14" s="100">
        <v>23</v>
      </c>
      <c r="AH14" s="100">
        <v>21</v>
      </c>
      <c r="AI14" s="100">
        <f t="shared" ref="AI14" si="28">AG14+AH14</f>
        <v>44</v>
      </c>
      <c r="AJ14" s="101">
        <f t="shared" si="10"/>
        <v>5.927835051546392</v>
      </c>
      <c r="AK14" s="101">
        <f>AH14/AE14%</f>
        <v>5.1219512195121952</v>
      </c>
      <c r="AL14" s="101">
        <f>AI14/AF14%</f>
        <v>5.5137844611528823</v>
      </c>
      <c r="AM14" s="102">
        <f t="shared" ref="AM14" si="29">R14</f>
        <v>85</v>
      </c>
      <c r="AN14" s="102">
        <f t="shared" ref="AN14" si="30">S14</f>
        <v>189</v>
      </c>
      <c r="AO14" s="102">
        <f t="shared" ref="AO14" si="31">T14</f>
        <v>274</v>
      </c>
      <c r="AP14" s="100">
        <v>0</v>
      </c>
      <c r="AQ14" s="100">
        <v>5</v>
      </c>
      <c r="AR14" s="100">
        <f t="shared" ref="AR14" si="32">AP14+AQ14</f>
        <v>5</v>
      </c>
      <c r="AS14" s="101">
        <f>AP14/AM14%</f>
        <v>0</v>
      </c>
      <c r="AT14" s="101">
        <f>AQ14/AN14%</f>
        <v>2.6455026455026456</v>
      </c>
      <c r="AU14" s="101">
        <f>AR14/AO14%</f>
        <v>1.824817518248175</v>
      </c>
    </row>
    <row r="15" spans="1:47" ht="47.25" customHeight="1">
      <c r="A15" s="99">
        <v>8</v>
      </c>
      <c r="B15" s="131" t="s">
        <v>84</v>
      </c>
      <c r="C15" s="103">
        <v>4411</v>
      </c>
      <c r="D15" s="103">
        <v>2942</v>
      </c>
      <c r="E15" s="104">
        <f t="shared" si="0"/>
        <v>7353</v>
      </c>
      <c r="F15" s="103">
        <v>2603</v>
      </c>
      <c r="G15" s="103">
        <v>1735</v>
      </c>
      <c r="H15" s="104">
        <f t="shared" si="1"/>
        <v>4338</v>
      </c>
      <c r="I15" s="103">
        <v>1253</v>
      </c>
      <c r="J15" s="103">
        <v>693</v>
      </c>
      <c r="K15" s="104">
        <f t="shared" si="2"/>
        <v>1946</v>
      </c>
      <c r="L15" s="103">
        <v>750</v>
      </c>
      <c r="M15" s="103">
        <v>381</v>
      </c>
      <c r="N15" s="104">
        <f t="shared" si="3"/>
        <v>1131</v>
      </c>
      <c r="O15" s="103">
        <v>1458</v>
      </c>
      <c r="P15" s="103">
        <v>863</v>
      </c>
      <c r="Q15" s="104">
        <f t="shared" si="4"/>
        <v>2321</v>
      </c>
      <c r="R15" s="103">
        <v>874</v>
      </c>
      <c r="S15" s="103">
        <v>345</v>
      </c>
      <c r="T15" s="104">
        <f t="shared" si="5"/>
        <v>1219</v>
      </c>
      <c r="U15" s="102">
        <f t="shared" si="15"/>
        <v>2603</v>
      </c>
      <c r="V15" s="102">
        <f t="shared" si="15"/>
        <v>1735</v>
      </c>
      <c r="W15" s="102">
        <f t="shared" si="15"/>
        <v>4338</v>
      </c>
      <c r="X15" s="105">
        <v>120</v>
      </c>
      <c r="Y15" s="105">
        <v>60</v>
      </c>
      <c r="Z15" s="100">
        <f t="shared" si="6"/>
        <v>180</v>
      </c>
      <c r="AA15" s="101">
        <f t="shared" si="22"/>
        <v>4.6100653092585473</v>
      </c>
      <c r="AB15" s="101">
        <f t="shared" si="23"/>
        <v>3.4582132564841497</v>
      </c>
      <c r="AC15" s="101">
        <f t="shared" si="24"/>
        <v>4.1493775933609953</v>
      </c>
      <c r="AD15" s="100">
        <f t="shared" si="8"/>
        <v>750</v>
      </c>
      <c r="AE15" s="100">
        <f t="shared" si="8"/>
        <v>381</v>
      </c>
      <c r="AF15" s="100">
        <f t="shared" si="8"/>
        <v>1131</v>
      </c>
      <c r="AG15" s="107"/>
      <c r="AH15" s="107"/>
      <c r="AI15" s="107"/>
      <c r="AJ15" s="106"/>
      <c r="AK15" s="106"/>
      <c r="AL15" s="106"/>
      <c r="AM15" s="100">
        <f t="shared" si="12"/>
        <v>874</v>
      </c>
      <c r="AN15" s="100">
        <f t="shared" si="12"/>
        <v>345</v>
      </c>
      <c r="AO15" s="100">
        <f t="shared" si="12"/>
        <v>1219</v>
      </c>
      <c r="AP15" s="107"/>
      <c r="AQ15" s="107"/>
      <c r="AR15" s="107"/>
      <c r="AS15" s="106"/>
      <c r="AT15" s="106"/>
      <c r="AU15" s="106"/>
    </row>
    <row r="16" spans="1:47" ht="47.25" customHeight="1">
      <c r="A16" s="156" t="s">
        <v>0</v>
      </c>
      <c r="B16" s="157"/>
      <c r="C16" s="108">
        <f t="shared" ref="C16:Z16" si="33">SUM(C8:C15)</f>
        <v>443827</v>
      </c>
      <c r="D16" s="108">
        <f t="shared" si="33"/>
        <v>247693</v>
      </c>
      <c r="E16" s="108">
        <f t="shared" si="33"/>
        <v>691520</v>
      </c>
      <c r="F16" s="108">
        <f t="shared" si="33"/>
        <v>175640</v>
      </c>
      <c r="G16" s="108">
        <f t="shared" si="33"/>
        <v>113067</v>
      </c>
      <c r="H16" s="108">
        <f t="shared" si="33"/>
        <v>288707</v>
      </c>
      <c r="I16" s="108">
        <f t="shared" si="33"/>
        <v>60203</v>
      </c>
      <c r="J16" s="108">
        <f t="shared" si="33"/>
        <v>34995</v>
      </c>
      <c r="K16" s="108">
        <f t="shared" si="33"/>
        <v>95198</v>
      </c>
      <c r="L16" s="108">
        <f t="shared" si="33"/>
        <v>24724</v>
      </c>
      <c r="M16" s="108">
        <f t="shared" si="33"/>
        <v>16826</v>
      </c>
      <c r="N16" s="108">
        <f t="shared" si="33"/>
        <v>41550</v>
      </c>
      <c r="O16" s="108">
        <f t="shared" si="33"/>
        <v>39633</v>
      </c>
      <c r="P16" s="108">
        <f t="shared" si="33"/>
        <v>36253</v>
      </c>
      <c r="Q16" s="108">
        <f t="shared" si="33"/>
        <v>75886</v>
      </c>
      <c r="R16" s="108">
        <f t="shared" si="33"/>
        <v>18686</v>
      </c>
      <c r="S16" s="108">
        <f t="shared" si="33"/>
        <v>18277</v>
      </c>
      <c r="T16" s="108">
        <f t="shared" si="33"/>
        <v>36963</v>
      </c>
      <c r="U16" s="108">
        <f t="shared" si="33"/>
        <v>175640</v>
      </c>
      <c r="V16" s="108">
        <f t="shared" si="33"/>
        <v>113067</v>
      </c>
      <c r="W16" s="108">
        <f t="shared" si="33"/>
        <v>288707</v>
      </c>
      <c r="X16" s="108">
        <f t="shared" si="33"/>
        <v>42237</v>
      </c>
      <c r="Y16" s="108">
        <f t="shared" si="33"/>
        <v>23346</v>
      </c>
      <c r="Z16" s="108">
        <f t="shared" si="33"/>
        <v>65583</v>
      </c>
      <c r="AA16" s="109">
        <f>X16/U16%</f>
        <v>24.047483488954679</v>
      </c>
      <c r="AB16" s="109">
        <f>Y16/V16%</f>
        <v>20.647934410570723</v>
      </c>
      <c r="AC16" s="109">
        <f>Z16/W16%</f>
        <v>22.716110104708232</v>
      </c>
      <c r="AD16" s="108">
        <f t="shared" ref="AD16:AI16" si="34">SUM(AD8:AD15)</f>
        <v>24724</v>
      </c>
      <c r="AE16" s="108">
        <f t="shared" si="34"/>
        <v>16826</v>
      </c>
      <c r="AF16" s="108">
        <f t="shared" si="34"/>
        <v>41550</v>
      </c>
      <c r="AG16" s="108">
        <f t="shared" si="34"/>
        <v>3711</v>
      </c>
      <c r="AH16" s="108">
        <f t="shared" si="34"/>
        <v>2341</v>
      </c>
      <c r="AI16" s="108">
        <f t="shared" si="34"/>
        <v>6052</v>
      </c>
      <c r="AJ16" s="109">
        <f>AG16/AD16%</f>
        <v>15.009707167125059</v>
      </c>
      <c r="AK16" s="109">
        <f t="shared" si="11"/>
        <v>13.912991798407228</v>
      </c>
      <c r="AL16" s="109">
        <f t="shared" si="11"/>
        <v>14.565583634175692</v>
      </c>
      <c r="AM16" s="108">
        <f t="shared" ref="AM16:AR16" si="35">SUM(AM8:AM15)</f>
        <v>18686</v>
      </c>
      <c r="AN16" s="108">
        <f t="shared" si="35"/>
        <v>18277</v>
      </c>
      <c r="AO16" s="108">
        <f t="shared" si="35"/>
        <v>36963</v>
      </c>
      <c r="AP16" s="108">
        <f t="shared" si="35"/>
        <v>2501</v>
      </c>
      <c r="AQ16" s="108">
        <f t="shared" si="35"/>
        <v>2493</v>
      </c>
      <c r="AR16" s="108">
        <f t="shared" si="35"/>
        <v>4994</v>
      </c>
      <c r="AS16" s="109">
        <f t="shared" si="14"/>
        <v>13.384351921224445</v>
      </c>
      <c r="AT16" s="109">
        <f t="shared" si="14"/>
        <v>13.640094107348032</v>
      </c>
      <c r="AU16" s="109">
        <f t="shared" si="14"/>
        <v>13.510808105402701</v>
      </c>
    </row>
    <row r="17" spans="1:47" ht="16.5">
      <c r="A17" s="110"/>
      <c r="B17" s="94"/>
      <c r="C17" s="110" t="s">
        <v>37</v>
      </c>
      <c r="D17" s="94"/>
      <c r="E17" s="94"/>
      <c r="F17" s="111"/>
      <c r="G17" s="94"/>
      <c r="H17" s="9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0" t="s">
        <v>37</v>
      </c>
      <c r="V17" s="94"/>
      <c r="W17" s="94"/>
      <c r="X17" s="111"/>
      <c r="Y17" s="94"/>
      <c r="Z17" s="94"/>
      <c r="AA17" s="112"/>
      <c r="AB17" s="112"/>
      <c r="AC17" s="112"/>
      <c r="AD17" s="110" t="s">
        <v>37</v>
      </c>
      <c r="AE17" s="94"/>
      <c r="AF17" s="94"/>
      <c r="AG17" s="111"/>
      <c r="AH17" s="94"/>
      <c r="AI17" s="94"/>
      <c r="AJ17" s="112"/>
      <c r="AK17" s="112"/>
      <c r="AL17" s="112"/>
      <c r="AM17" s="110" t="s">
        <v>37</v>
      </c>
      <c r="AN17" s="94"/>
      <c r="AO17" s="94"/>
      <c r="AP17" s="111"/>
      <c r="AQ17" s="94"/>
      <c r="AR17" s="94"/>
      <c r="AS17" s="112"/>
      <c r="AT17" s="112"/>
      <c r="AU17" s="112"/>
    </row>
    <row r="18" spans="1:47">
      <c r="C18" s="161" t="s">
        <v>23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U18" s="161" t="s">
        <v>23</v>
      </c>
      <c r="V18" s="161"/>
      <c r="W18" s="161"/>
      <c r="X18" s="161"/>
      <c r="Y18" s="161"/>
      <c r="Z18" s="161"/>
      <c r="AA18" s="161"/>
      <c r="AB18" s="161"/>
      <c r="AC18" s="161"/>
      <c r="AD18" s="161" t="s">
        <v>23</v>
      </c>
      <c r="AE18" s="161"/>
      <c r="AF18" s="161"/>
      <c r="AG18" s="161"/>
      <c r="AH18" s="161"/>
      <c r="AI18" s="161"/>
      <c r="AJ18" s="161"/>
      <c r="AK18" s="161"/>
      <c r="AL18" s="161"/>
      <c r="AM18" s="161" t="s">
        <v>23</v>
      </c>
      <c r="AN18" s="161"/>
      <c r="AO18" s="161"/>
      <c r="AP18" s="161"/>
      <c r="AQ18" s="161"/>
      <c r="AR18" s="161"/>
      <c r="AS18" s="161"/>
      <c r="AT18" s="161"/>
      <c r="AU18" s="161"/>
    </row>
    <row r="19" spans="1:47">
      <c r="C19" s="113" t="s">
        <v>44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U19" s="113" t="s">
        <v>44</v>
      </c>
      <c r="V19" s="114"/>
      <c r="W19" s="114"/>
      <c r="X19" s="114"/>
      <c r="Y19" s="114"/>
      <c r="Z19" s="114"/>
      <c r="AA19" s="114"/>
      <c r="AB19" s="114"/>
      <c r="AC19" s="114"/>
      <c r="AD19" s="113" t="s">
        <v>44</v>
      </c>
      <c r="AE19" s="114"/>
      <c r="AF19" s="114"/>
      <c r="AG19" s="114"/>
      <c r="AH19" s="114"/>
      <c r="AI19" s="114"/>
      <c r="AJ19" s="114"/>
      <c r="AK19" s="114"/>
      <c r="AL19" s="114"/>
      <c r="AM19" s="113" t="s">
        <v>44</v>
      </c>
      <c r="AN19" s="114"/>
      <c r="AO19" s="114"/>
      <c r="AP19" s="114"/>
      <c r="AQ19" s="114"/>
      <c r="AR19" s="114"/>
      <c r="AS19" s="114"/>
      <c r="AT19" s="114"/>
      <c r="AU19" s="114"/>
    </row>
  </sheetData>
  <mergeCells count="33">
    <mergeCell ref="AM18:AU18"/>
    <mergeCell ref="AA5:AC5"/>
    <mergeCell ref="AG5:AI5"/>
    <mergeCell ref="AJ5:AL5"/>
    <mergeCell ref="AP5:AR5"/>
    <mergeCell ref="AM3:AO5"/>
    <mergeCell ref="AP3:AR4"/>
    <mergeCell ref="AS5:AU5"/>
    <mergeCell ref="AS3:AU4"/>
    <mergeCell ref="C18:Q18"/>
    <mergeCell ref="U18:AC18"/>
    <mergeCell ref="AD18:AL18"/>
    <mergeCell ref="U3:W5"/>
    <mergeCell ref="X3:Z4"/>
    <mergeCell ref="X5:Z5"/>
    <mergeCell ref="AA3:AC4"/>
    <mergeCell ref="AD3:AF5"/>
    <mergeCell ref="AG3:AI4"/>
    <mergeCell ref="AJ3:AL4"/>
    <mergeCell ref="A16:B16"/>
    <mergeCell ref="A3:A6"/>
    <mergeCell ref="B3:B6"/>
    <mergeCell ref="C3:N3"/>
    <mergeCell ref="O3:T3"/>
    <mergeCell ref="C4:H4"/>
    <mergeCell ref="I4:N4"/>
    <mergeCell ref="O4:T4"/>
    <mergeCell ref="C5:E5"/>
    <mergeCell ref="F5:H5"/>
    <mergeCell ref="I5:K5"/>
    <mergeCell ref="L5:N5"/>
    <mergeCell ref="O5:Q5"/>
    <mergeCell ref="R5:T5"/>
  </mergeCells>
  <pageMargins left="0.23622047244094491" right="0.15748031496062992" top="0.74803149606299213" bottom="0.74803149606299213" header="0.31496062992125984" footer="0.31496062992125984"/>
  <pageSetup paperSize="9" scale="44" firstPageNumber="65" orientation="landscape" useFirstPageNumber="1" r:id="rId1"/>
  <headerFooter>
    <oddFooter>&amp;CXII-2017&amp;R&amp;P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60" workbookViewId="0">
      <selection activeCell="O31" sqref="O31:T31"/>
    </sheetView>
  </sheetViews>
  <sheetFormatPr defaultRowHeight="15"/>
  <cols>
    <col min="1" max="2" width="12.28515625" customWidth="1"/>
    <col min="3" max="14" width="14.85546875" customWidth="1"/>
    <col min="15" max="20" width="24.42578125" customWidth="1"/>
  </cols>
  <sheetData>
    <row r="1" spans="1:20" ht="55.5" customHeight="1">
      <c r="A1" s="175" t="s">
        <v>107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4" t="s">
        <v>108</v>
      </c>
      <c r="P1" s="174"/>
      <c r="Q1" s="174"/>
      <c r="R1" s="174"/>
      <c r="S1" s="174"/>
      <c r="T1" s="174"/>
    </row>
    <row r="2" spans="1:20" ht="15" customHeight="1">
      <c r="A2" s="136" t="s">
        <v>38</v>
      </c>
      <c r="B2" s="158" t="s">
        <v>45</v>
      </c>
      <c r="C2" s="136" t="s">
        <v>13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 t="s">
        <v>13</v>
      </c>
      <c r="P2" s="136"/>
      <c r="Q2" s="136"/>
      <c r="R2" s="136"/>
      <c r="S2" s="136"/>
      <c r="T2" s="136"/>
    </row>
    <row r="3" spans="1:20">
      <c r="A3" s="136"/>
      <c r="B3" s="159"/>
      <c r="C3" s="136" t="s">
        <v>31</v>
      </c>
      <c r="D3" s="136"/>
      <c r="E3" s="136"/>
      <c r="F3" s="136"/>
      <c r="G3" s="136"/>
      <c r="H3" s="136"/>
      <c r="I3" s="136" t="s">
        <v>32</v>
      </c>
      <c r="J3" s="136"/>
      <c r="K3" s="136"/>
      <c r="L3" s="136"/>
      <c r="M3" s="136"/>
      <c r="N3" s="136"/>
      <c r="O3" s="136" t="s">
        <v>33</v>
      </c>
      <c r="P3" s="136"/>
      <c r="Q3" s="136"/>
      <c r="R3" s="136"/>
      <c r="S3" s="136"/>
      <c r="T3" s="136"/>
    </row>
    <row r="4" spans="1:20">
      <c r="A4" s="136"/>
      <c r="B4" s="159"/>
      <c r="C4" s="136" t="s">
        <v>1</v>
      </c>
      <c r="D4" s="136"/>
      <c r="E4" s="136"/>
      <c r="F4" s="136" t="s">
        <v>2</v>
      </c>
      <c r="G4" s="136"/>
      <c r="H4" s="136"/>
      <c r="I4" s="136" t="s">
        <v>1</v>
      </c>
      <c r="J4" s="136"/>
      <c r="K4" s="136"/>
      <c r="L4" s="136" t="s">
        <v>2</v>
      </c>
      <c r="M4" s="136"/>
      <c r="N4" s="136"/>
      <c r="O4" s="136" t="s">
        <v>1</v>
      </c>
      <c r="P4" s="136"/>
      <c r="Q4" s="136"/>
      <c r="R4" s="136" t="s">
        <v>2</v>
      </c>
      <c r="S4" s="136"/>
      <c r="T4" s="136"/>
    </row>
    <row r="5" spans="1:20">
      <c r="A5" s="136"/>
      <c r="B5" s="159"/>
      <c r="C5" s="88" t="s">
        <v>4</v>
      </c>
      <c r="D5" s="88" t="s">
        <v>5</v>
      </c>
      <c r="E5" s="88" t="s">
        <v>0</v>
      </c>
      <c r="F5" s="88" t="s">
        <v>4</v>
      </c>
      <c r="G5" s="88" t="s">
        <v>5</v>
      </c>
      <c r="H5" s="88" t="s">
        <v>0</v>
      </c>
      <c r="I5" s="88" t="s">
        <v>4</v>
      </c>
      <c r="J5" s="88" t="s">
        <v>5</v>
      </c>
      <c r="K5" s="88" t="s">
        <v>0</v>
      </c>
      <c r="L5" s="88" t="s">
        <v>4</v>
      </c>
      <c r="M5" s="88" t="s">
        <v>5</v>
      </c>
      <c r="N5" s="88" t="s">
        <v>0</v>
      </c>
      <c r="O5" s="88" t="s">
        <v>4</v>
      </c>
      <c r="P5" s="88" t="s">
        <v>5</v>
      </c>
      <c r="Q5" s="88" t="s">
        <v>0</v>
      </c>
      <c r="R5" s="88" t="s">
        <v>4</v>
      </c>
      <c r="S5" s="88" t="s">
        <v>5</v>
      </c>
      <c r="T5" s="88" t="s">
        <v>0</v>
      </c>
    </row>
    <row r="6" spans="1:20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  <c r="R6" s="115">
        <v>18</v>
      </c>
      <c r="S6" s="115">
        <v>19</v>
      </c>
      <c r="T6" s="115">
        <v>20</v>
      </c>
    </row>
    <row r="7" spans="1:20" ht="15.75">
      <c r="A7" s="116">
        <v>2010</v>
      </c>
      <c r="B7" s="117">
        <v>33</v>
      </c>
      <c r="C7" s="118">
        <v>5865200</v>
      </c>
      <c r="D7" s="118">
        <v>4546093</v>
      </c>
      <c r="E7" s="118">
        <v>10411293</v>
      </c>
      <c r="F7" s="118">
        <v>4293235</v>
      </c>
      <c r="G7" s="118">
        <v>3707328</v>
      </c>
      <c r="H7" s="118">
        <v>8000563</v>
      </c>
      <c r="I7" s="118">
        <v>835645</v>
      </c>
      <c r="J7" s="118">
        <v>611160</v>
      </c>
      <c r="K7" s="118">
        <v>1446805</v>
      </c>
      <c r="L7" s="118">
        <v>561056</v>
      </c>
      <c r="M7" s="118">
        <v>463444</v>
      </c>
      <c r="N7" s="118">
        <v>1024500</v>
      </c>
      <c r="O7" s="118">
        <v>345568</v>
      </c>
      <c r="P7" s="118">
        <v>242192</v>
      </c>
      <c r="Q7" s="118">
        <v>587760</v>
      </c>
      <c r="R7" s="118">
        <v>226001</v>
      </c>
      <c r="S7" s="118">
        <v>168919</v>
      </c>
      <c r="T7" s="118">
        <v>394920</v>
      </c>
    </row>
    <row r="8" spans="1:20" ht="15.75">
      <c r="A8" s="116">
        <v>2011</v>
      </c>
      <c r="B8" s="117">
        <v>33</v>
      </c>
      <c r="C8" s="118">
        <v>6288517</v>
      </c>
      <c r="D8" s="118">
        <v>5004828</v>
      </c>
      <c r="E8" s="118">
        <v>11301705</v>
      </c>
      <c r="F8" s="118">
        <v>4442145</v>
      </c>
      <c r="G8" s="118">
        <v>4053554</v>
      </c>
      <c r="H8" s="118">
        <v>8502660</v>
      </c>
      <c r="I8" s="118">
        <v>890474</v>
      </c>
      <c r="J8" s="118">
        <v>668381</v>
      </c>
      <c r="K8" s="118">
        <v>1558855</v>
      </c>
      <c r="L8" s="118">
        <v>565582</v>
      </c>
      <c r="M8" s="118">
        <v>512523</v>
      </c>
      <c r="N8" s="118">
        <v>1078105</v>
      </c>
      <c r="O8" s="118">
        <v>354765</v>
      </c>
      <c r="P8" s="118">
        <v>258641</v>
      </c>
      <c r="Q8" s="118">
        <v>613406</v>
      </c>
      <c r="R8" s="118">
        <v>227118</v>
      </c>
      <c r="S8" s="118">
        <v>177358</v>
      </c>
      <c r="T8" s="118">
        <v>404476</v>
      </c>
    </row>
    <row r="9" spans="1:20" ht="15.75">
      <c r="A9" s="116">
        <v>2012</v>
      </c>
      <c r="B9" s="117">
        <v>33</v>
      </c>
      <c r="C9" s="118">
        <v>6881305</v>
      </c>
      <c r="D9" s="118">
        <v>5398678</v>
      </c>
      <c r="E9" s="118">
        <v>12281267</v>
      </c>
      <c r="F9" s="118">
        <v>5199631</v>
      </c>
      <c r="G9" s="118">
        <v>4536532</v>
      </c>
      <c r="H9" s="118">
        <v>9737015</v>
      </c>
      <c r="I9" s="118">
        <v>991664</v>
      </c>
      <c r="J9" s="118">
        <v>760206</v>
      </c>
      <c r="K9" s="118">
        <v>1751870</v>
      </c>
      <c r="L9" s="118">
        <v>702447</v>
      </c>
      <c r="M9" s="118">
        <v>617825</v>
      </c>
      <c r="N9" s="118">
        <v>1320272</v>
      </c>
      <c r="O9" s="118">
        <v>385948</v>
      </c>
      <c r="P9" s="118">
        <v>289140</v>
      </c>
      <c r="Q9" s="118">
        <v>675088</v>
      </c>
      <c r="R9" s="118">
        <v>256958</v>
      </c>
      <c r="S9" s="118">
        <v>208248</v>
      </c>
      <c r="T9" s="118">
        <v>465206</v>
      </c>
    </row>
    <row r="10" spans="1:20" ht="15.75">
      <c r="A10" s="116">
        <v>2013</v>
      </c>
      <c r="B10" s="117">
        <v>34</v>
      </c>
      <c r="C10" s="118">
        <v>7526390</v>
      </c>
      <c r="D10" s="118">
        <v>5981636</v>
      </c>
      <c r="E10" s="118">
        <v>13512266</v>
      </c>
      <c r="F10" s="118">
        <v>5718974</v>
      </c>
      <c r="G10" s="118">
        <v>4972230</v>
      </c>
      <c r="H10" s="118">
        <v>10694106</v>
      </c>
      <c r="I10" s="118">
        <v>1182026</v>
      </c>
      <c r="J10" s="118">
        <v>942005</v>
      </c>
      <c r="K10" s="118">
        <v>2124031</v>
      </c>
      <c r="L10" s="118">
        <v>855509</v>
      </c>
      <c r="M10" s="118">
        <v>738276</v>
      </c>
      <c r="N10" s="118">
        <v>1593785</v>
      </c>
      <c r="O10" s="118">
        <v>469936</v>
      </c>
      <c r="P10" s="118">
        <v>371973</v>
      </c>
      <c r="Q10" s="118">
        <v>841909</v>
      </c>
      <c r="R10" s="118">
        <v>312543</v>
      </c>
      <c r="S10" s="118">
        <v>266194</v>
      </c>
      <c r="T10" s="118">
        <v>578737</v>
      </c>
    </row>
    <row r="11" spans="1:20" ht="15.75">
      <c r="A11" s="116">
        <v>2014</v>
      </c>
      <c r="B11" s="117">
        <v>34</v>
      </c>
      <c r="C11" s="118">
        <v>7932354</v>
      </c>
      <c r="D11" s="118">
        <v>6444520</v>
      </c>
      <c r="E11" s="118">
        <v>14376874</v>
      </c>
      <c r="F11" s="118">
        <v>6112192</v>
      </c>
      <c r="G11" s="118">
        <v>5460867</v>
      </c>
      <c r="H11" s="118">
        <v>11573059</v>
      </c>
      <c r="I11" s="118">
        <v>1282949</v>
      </c>
      <c r="J11" s="118">
        <v>1054549</v>
      </c>
      <c r="K11" s="118">
        <v>2339062</v>
      </c>
      <c r="L11" s="118">
        <v>927913</v>
      </c>
      <c r="M11" s="118">
        <v>849262</v>
      </c>
      <c r="N11" s="118">
        <v>1777948</v>
      </c>
      <c r="O11" s="118">
        <v>482540</v>
      </c>
      <c r="P11" s="118">
        <v>422862</v>
      </c>
      <c r="Q11" s="118">
        <v>906629</v>
      </c>
      <c r="R11" s="118">
        <v>328723</v>
      </c>
      <c r="S11" s="118">
        <v>314744</v>
      </c>
      <c r="T11" s="118">
        <v>644023</v>
      </c>
    </row>
    <row r="12" spans="1:20" ht="15.75">
      <c r="A12" s="116">
        <v>2015</v>
      </c>
      <c r="B12" s="117">
        <v>34</v>
      </c>
      <c r="C12" s="118">
        <v>7951803</v>
      </c>
      <c r="D12" s="118">
        <v>6588245</v>
      </c>
      <c r="E12" s="118">
        <v>14540048</v>
      </c>
      <c r="F12" s="118">
        <v>6084077</v>
      </c>
      <c r="G12" s="118">
        <v>5564741</v>
      </c>
      <c r="H12" s="118">
        <v>11648818</v>
      </c>
      <c r="I12" s="118">
        <v>1277994</v>
      </c>
      <c r="J12" s="118">
        <v>1070562</v>
      </c>
      <c r="K12" s="118">
        <v>2348556</v>
      </c>
      <c r="L12" s="118">
        <v>932537</v>
      </c>
      <c r="M12" s="118">
        <v>855168</v>
      </c>
      <c r="N12" s="118">
        <v>1787705</v>
      </c>
      <c r="O12" s="118">
        <v>527536</v>
      </c>
      <c r="P12" s="118">
        <v>496119</v>
      </c>
      <c r="Q12" s="118">
        <v>1023655</v>
      </c>
      <c r="R12" s="118">
        <v>345669</v>
      </c>
      <c r="S12" s="118">
        <v>356715</v>
      </c>
      <c r="T12" s="118">
        <v>702384</v>
      </c>
    </row>
    <row r="13" spans="1:20" ht="15.75">
      <c r="A13" s="116">
        <v>2016</v>
      </c>
      <c r="B13" s="117">
        <v>41</v>
      </c>
      <c r="C13" s="118">
        <v>8208808</v>
      </c>
      <c r="D13" s="118">
        <v>6750127</v>
      </c>
      <c r="E13" s="118">
        <v>14958935</v>
      </c>
      <c r="F13" s="118">
        <v>6096443</v>
      </c>
      <c r="G13" s="118">
        <v>5550770</v>
      </c>
      <c r="H13" s="118">
        <v>11647213</v>
      </c>
      <c r="I13" s="118">
        <v>1339325</v>
      </c>
      <c r="J13" s="118">
        <v>1110733</v>
      </c>
      <c r="K13" s="118">
        <v>2450058</v>
      </c>
      <c r="L13" s="118">
        <v>945954</v>
      </c>
      <c r="M13" s="118">
        <v>864119</v>
      </c>
      <c r="N13" s="118">
        <v>1810073</v>
      </c>
      <c r="O13" s="118">
        <v>531727</v>
      </c>
      <c r="P13" s="118">
        <v>458484</v>
      </c>
      <c r="Q13" s="118">
        <v>990211</v>
      </c>
      <c r="R13" s="118">
        <v>348344</v>
      </c>
      <c r="S13" s="118">
        <v>327269</v>
      </c>
      <c r="T13" s="118">
        <v>675613</v>
      </c>
    </row>
    <row r="14" spans="1:20" ht="15.75">
      <c r="A14" s="116">
        <v>2017</v>
      </c>
      <c r="B14" s="117">
        <v>41</v>
      </c>
      <c r="C14" s="118">
        <v>7833015</v>
      </c>
      <c r="D14" s="118">
        <v>6784407</v>
      </c>
      <c r="E14" s="118">
        <v>14617422</v>
      </c>
      <c r="F14" s="118">
        <v>5696250</v>
      </c>
      <c r="G14" s="118">
        <v>5393357</v>
      </c>
      <c r="H14" s="118">
        <v>11089607</v>
      </c>
      <c r="I14" s="118">
        <v>1254641</v>
      </c>
      <c r="J14" s="118">
        <v>1097520</v>
      </c>
      <c r="K14" s="118">
        <v>2397346</v>
      </c>
      <c r="L14" s="118">
        <v>851626</v>
      </c>
      <c r="M14" s="118">
        <v>841939</v>
      </c>
      <c r="N14" s="118">
        <v>1732895</v>
      </c>
      <c r="O14" s="118">
        <v>469148</v>
      </c>
      <c r="P14" s="118">
        <v>420482</v>
      </c>
      <c r="Q14" s="118">
        <v>938329</v>
      </c>
      <c r="R14" s="118">
        <v>322397</v>
      </c>
      <c r="S14" s="118">
        <v>311887</v>
      </c>
      <c r="T14" s="118">
        <v>674686</v>
      </c>
    </row>
    <row r="15" spans="1:20" ht="15.75">
      <c r="A15" s="120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60.75" customHeight="1">
      <c r="A16" s="174" t="s">
        <v>108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 t="s">
        <v>108</v>
      </c>
      <c r="P16" s="174"/>
      <c r="Q16" s="174"/>
      <c r="R16" s="174"/>
      <c r="S16" s="174"/>
      <c r="T16" s="174"/>
    </row>
    <row r="17" spans="1:20">
      <c r="A17" s="136" t="s">
        <v>38</v>
      </c>
      <c r="B17" s="158" t="s">
        <v>45</v>
      </c>
      <c r="C17" s="136" t="s">
        <v>13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 t="s">
        <v>13</v>
      </c>
      <c r="P17" s="136"/>
      <c r="Q17" s="136"/>
      <c r="R17" s="136"/>
      <c r="S17" s="136"/>
      <c r="T17" s="136"/>
    </row>
    <row r="18" spans="1:20">
      <c r="A18" s="136"/>
      <c r="B18" s="159"/>
      <c r="C18" s="136" t="s">
        <v>31</v>
      </c>
      <c r="D18" s="136"/>
      <c r="E18" s="136"/>
      <c r="F18" s="136"/>
      <c r="G18" s="136"/>
      <c r="H18" s="136"/>
      <c r="I18" s="136" t="s">
        <v>32</v>
      </c>
      <c r="J18" s="136"/>
      <c r="K18" s="136"/>
      <c r="L18" s="136"/>
      <c r="M18" s="136"/>
      <c r="N18" s="136"/>
      <c r="O18" s="136" t="s">
        <v>33</v>
      </c>
      <c r="P18" s="136"/>
      <c r="Q18" s="136"/>
      <c r="R18" s="136"/>
      <c r="S18" s="136"/>
      <c r="T18" s="136"/>
    </row>
    <row r="19" spans="1:20">
      <c r="A19" s="136"/>
      <c r="B19" s="159"/>
      <c r="C19" s="136" t="s">
        <v>1</v>
      </c>
      <c r="D19" s="136"/>
      <c r="E19" s="136"/>
      <c r="F19" s="136" t="s">
        <v>2</v>
      </c>
      <c r="G19" s="136"/>
      <c r="H19" s="136"/>
      <c r="I19" s="136" t="s">
        <v>1</v>
      </c>
      <c r="J19" s="136"/>
      <c r="K19" s="136"/>
      <c r="L19" s="136" t="s">
        <v>2</v>
      </c>
      <c r="M19" s="136"/>
      <c r="N19" s="136"/>
      <c r="O19" s="136" t="s">
        <v>1</v>
      </c>
      <c r="P19" s="136"/>
      <c r="Q19" s="136"/>
      <c r="R19" s="136" t="s">
        <v>2</v>
      </c>
      <c r="S19" s="136"/>
      <c r="T19" s="136"/>
    </row>
    <row r="20" spans="1:20">
      <c r="A20" s="136"/>
      <c r="B20" s="159"/>
      <c r="C20" s="88" t="s">
        <v>4</v>
      </c>
      <c r="D20" s="88" t="s">
        <v>5</v>
      </c>
      <c r="E20" s="88" t="s">
        <v>0</v>
      </c>
      <c r="F20" s="88" t="s">
        <v>4</v>
      </c>
      <c r="G20" s="88" t="s">
        <v>5</v>
      </c>
      <c r="H20" s="88" t="s">
        <v>0</v>
      </c>
      <c r="I20" s="88" t="s">
        <v>4</v>
      </c>
      <c r="J20" s="88" t="s">
        <v>5</v>
      </c>
      <c r="K20" s="88" t="s">
        <v>0</v>
      </c>
      <c r="L20" s="88" t="s">
        <v>4</v>
      </c>
      <c r="M20" s="88" t="s">
        <v>5</v>
      </c>
      <c r="N20" s="88" t="s">
        <v>0</v>
      </c>
      <c r="O20" s="88" t="s">
        <v>4</v>
      </c>
      <c r="P20" s="88" t="s">
        <v>5</v>
      </c>
      <c r="Q20" s="88" t="s">
        <v>0</v>
      </c>
      <c r="R20" s="88" t="s">
        <v>4</v>
      </c>
      <c r="S20" s="88" t="s">
        <v>5</v>
      </c>
      <c r="T20" s="88" t="s">
        <v>0</v>
      </c>
    </row>
    <row r="21" spans="1:20">
      <c r="A21" s="115">
        <v>1</v>
      </c>
      <c r="B21" s="115">
        <v>2</v>
      </c>
      <c r="C21" s="115">
        <v>3</v>
      </c>
      <c r="D21" s="115">
        <v>4</v>
      </c>
      <c r="E21" s="115">
        <v>5</v>
      </c>
      <c r="F21" s="115">
        <v>6</v>
      </c>
      <c r="G21" s="115">
        <v>7</v>
      </c>
      <c r="H21" s="115">
        <v>8</v>
      </c>
      <c r="I21" s="115">
        <v>9</v>
      </c>
      <c r="J21" s="115">
        <v>10</v>
      </c>
      <c r="K21" s="115">
        <v>11</v>
      </c>
      <c r="L21" s="115">
        <v>12</v>
      </c>
      <c r="M21" s="115">
        <v>13</v>
      </c>
      <c r="N21" s="115">
        <v>14</v>
      </c>
      <c r="O21" s="115">
        <v>15</v>
      </c>
      <c r="P21" s="115">
        <v>16</v>
      </c>
      <c r="Q21" s="115">
        <v>17</v>
      </c>
      <c r="R21" s="115">
        <v>18</v>
      </c>
      <c r="S21" s="115">
        <v>19</v>
      </c>
      <c r="T21" s="115">
        <v>20</v>
      </c>
    </row>
    <row r="22" spans="1:20" ht="15.75">
      <c r="A22" s="116">
        <v>2010</v>
      </c>
      <c r="B22" s="117">
        <v>6</v>
      </c>
      <c r="C22" s="118">
        <v>195578</v>
      </c>
      <c r="D22" s="118">
        <v>109404</v>
      </c>
      <c r="E22" s="118">
        <v>304982</v>
      </c>
      <c r="F22" s="118">
        <v>111146</v>
      </c>
      <c r="G22" s="118">
        <v>53948</v>
      </c>
      <c r="H22" s="118">
        <v>165094</v>
      </c>
      <c r="I22" s="118">
        <v>25065</v>
      </c>
      <c r="J22" s="118">
        <v>11848</v>
      </c>
      <c r="K22" s="118">
        <v>36913</v>
      </c>
      <c r="L22" s="118">
        <v>12837</v>
      </c>
      <c r="M22" s="118">
        <v>5820</v>
      </c>
      <c r="N22" s="118">
        <v>18657</v>
      </c>
      <c r="O22" s="118">
        <v>12316</v>
      </c>
      <c r="P22" s="118">
        <v>11452</v>
      </c>
      <c r="Q22" s="118">
        <v>23768</v>
      </c>
      <c r="R22" s="118">
        <v>5889</v>
      </c>
      <c r="S22" s="118">
        <v>5841</v>
      </c>
      <c r="T22" s="118">
        <v>11730</v>
      </c>
    </row>
    <row r="23" spans="1:20" ht="15.75">
      <c r="A23" s="116">
        <v>2011</v>
      </c>
      <c r="B23" s="117">
        <v>6</v>
      </c>
      <c r="C23" s="118">
        <v>194944</v>
      </c>
      <c r="D23" s="118">
        <v>117616</v>
      </c>
      <c r="E23" s="118">
        <v>312560</v>
      </c>
      <c r="F23" s="118">
        <v>115218</v>
      </c>
      <c r="G23" s="118">
        <v>65943</v>
      </c>
      <c r="H23" s="118">
        <v>181161</v>
      </c>
      <c r="I23" s="118">
        <v>29830</v>
      </c>
      <c r="J23" s="118">
        <v>14496</v>
      </c>
      <c r="K23" s="118">
        <v>44326</v>
      </c>
      <c r="L23" s="118">
        <v>13207</v>
      </c>
      <c r="M23" s="118">
        <v>7415</v>
      </c>
      <c r="N23" s="118">
        <v>20622</v>
      </c>
      <c r="O23" s="118">
        <v>14634</v>
      </c>
      <c r="P23" s="118">
        <v>13415</v>
      </c>
      <c r="Q23" s="118">
        <v>28049</v>
      </c>
      <c r="R23" s="118">
        <v>9367</v>
      </c>
      <c r="S23" s="118">
        <v>8816</v>
      </c>
      <c r="T23" s="118">
        <v>18183</v>
      </c>
    </row>
    <row r="24" spans="1:20" ht="15.75">
      <c r="A24" s="116">
        <v>2012</v>
      </c>
      <c r="B24" s="117">
        <v>7</v>
      </c>
      <c r="C24" s="118">
        <v>275590</v>
      </c>
      <c r="D24" s="118">
        <v>157416</v>
      </c>
      <c r="E24" s="118">
        <v>433006</v>
      </c>
      <c r="F24" s="118">
        <v>190382</v>
      </c>
      <c r="G24" s="118">
        <v>108332</v>
      </c>
      <c r="H24" s="118">
        <v>298714</v>
      </c>
      <c r="I24" s="118">
        <v>42930</v>
      </c>
      <c r="J24" s="118">
        <v>22027</v>
      </c>
      <c r="K24" s="118">
        <v>64957</v>
      </c>
      <c r="L24" s="118">
        <v>27211</v>
      </c>
      <c r="M24" s="118">
        <v>13914</v>
      </c>
      <c r="N24" s="118">
        <v>41125</v>
      </c>
      <c r="O24" s="118">
        <v>23389</v>
      </c>
      <c r="P24" s="118">
        <v>19138</v>
      </c>
      <c r="Q24" s="118">
        <v>42527</v>
      </c>
      <c r="R24" s="118">
        <v>13457</v>
      </c>
      <c r="S24" s="118">
        <v>11941</v>
      </c>
      <c r="T24" s="118">
        <v>25398</v>
      </c>
    </row>
    <row r="25" spans="1:20" ht="15.75">
      <c r="A25" s="116">
        <v>2013</v>
      </c>
      <c r="B25" s="117">
        <v>7</v>
      </c>
      <c r="C25" s="118">
        <v>291855</v>
      </c>
      <c r="D25" s="118">
        <v>168709</v>
      </c>
      <c r="E25" s="118">
        <v>460564</v>
      </c>
      <c r="F25" s="118">
        <v>190349</v>
      </c>
      <c r="G25" s="118">
        <v>109184</v>
      </c>
      <c r="H25" s="118">
        <v>299533</v>
      </c>
      <c r="I25" s="118">
        <v>47343</v>
      </c>
      <c r="J25" s="118">
        <v>24969</v>
      </c>
      <c r="K25" s="118">
        <v>72312</v>
      </c>
      <c r="L25" s="118">
        <v>28245</v>
      </c>
      <c r="M25" s="118">
        <v>15268</v>
      </c>
      <c r="N25" s="118">
        <v>43513</v>
      </c>
      <c r="O25" s="118">
        <v>24797</v>
      </c>
      <c r="P25" s="118">
        <v>22002</v>
      </c>
      <c r="Q25" s="118">
        <v>46799</v>
      </c>
      <c r="R25" s="118">
        <v>14368</v>
      </c>
      <c r="S25" s="118">
        <v>13846</v>
      </c>
      <c r="T25" s="118">
        <v>28214</v>
      </c>
    </row>
    <row r="26" spans="1:20" ht="15.75">
      <c r="A26" s="116">
        <v>2014</v>
      </c>
      <c r="B26" s="117">
        <v>7</v>
      </c>
      <c r="C26" s="118">
        <v>371263</v>
      </c>
      <c r="D26" s="118">
        <v>227722</v>
      </c>
      <c r="E26" s="118">
        <v>598985</v>
      </c>
      <c r="F26" s="118">
        <v>174756</v>
      </c>
      <c r="G26" s="118">
        <v>107480</v>
      </c>
      <c r="H26" s="118">
        <v>282236</v>
      </c>
      <c r="I26" s="118">
        <v>50180</v>
      </c>
      <c r="J26" s="118">
        <v>27431</v>
      </c>
      <c r="K26" s="118">
        <v>77611</v>
      </c>
      <c r="L26" s="118">
        <v>23073</v>
      </c>
      <c r="M26" s="118">
        <v>13910</v>
      </c>
      <c r="N26" s="118">
        <v>36983</v>
      </c>
      <c r="O26" s="118">
        <v>31443</v>
      </c>
      <c r="P26" s="118">
        <v>29625</v>
      </c>
      <c r="Q26" s="118">
        <v>61068</v>
      </c>
      <c r="R26" s="118">
        <v>14392</v>
      </c>
      <c r="S26" s="118">
        <v>13931</v>
      </c>
      <c r="T26" s="118">
        <v>28323</v>
      </c>
    </row>
    <row r="27" spans="1:20" ht="15.75">
      <c r="A27" s="116">
        <v>2015</v>
      </c>
      <c r="B27" s="117">
        <v>7</v>
      </c>
      <c r="C27" s="118">
        <v>235315</v>
      </c>
      <c r="D27" s="118">
        <v>151108</v>
      </c>
      <c r="E27" s="118">
        <v>386423</v>
      </c>
      <c r="F27" s="118">
        <v>142123</v>
      </c>
      <c r="G27" s="118">
        <v>96883</v>
      </c>
      <c r="H27" s="118">
        <v>239006</v>
      </c>
      <c r="I27" s="118">
        <v>34060</v>
      </c>
      <c r="J27" s="118">
        <v>20599</v>
      </c>
      <c r="K27" s="118">
        <v>54659</v>
      </c>
      <c r="L27" s="118">
        <v>21268</v>
      </c>
      <c r="M27" s="118">
        <v>14015</v>
      </c>
      <c r="N27" s="118">
        <v>35283</v>
      </c>
      <c r="O27" s="118">
        <v>22595</v>
      </c>
      <c r="P27" s="118">
        <v>19896</v>
      </c>
      <c r="Q27" s="118">
        <v>42491</v>
      </c>
      <c r="R27" s="118">
        <v>15025</v>
      </c>
      <c r="S27" s="118">
        <v>13343</v>
      </c>
      <c r="T27" s="118">
        <v>28368</v>
      </c>
    </row>
    <row r="28" spans="1:20" ht="15.75">
      <c r="A28" s="116">
        <v>2016</v>
      </c>
      <c r="B28" s="117">
        <v>8</v>
      </c>
      <c r="C28" s="118">
        <v>254953</v>
      </c>
      <c r="D28" s="118">
        <v>179055</v>
      </c>
      <c r="E28" s="118">
        <v>434008</v>
      </c>
      <c r="F28" s="118">
        <v>109491</v>
      </c>
      <c r="G28" s="118">
        <v>86270</v>
      </c>
      <c r="H28" s="118">
        <v>195761</v>
      </c>
      <c r="I28" s="118">
        <v>41232</v>
      </c>
      <c r="J28" s="118">
        <v>28674</v>
      </c>
      <c r="K28" s="118">
        <v>69906</v>
      </c>
      <c r="L28" s="118">
        <v>19037</v>
      </c>
      <c r="M28" s="118">
        <v>13897</v>
      </c>
      <c r="N28" s="118">
        <v>32934</v>
      </c>
      <c r="O28" s="118">
        <v>31151</v>
      </c>
      <c r="P28" s="118">
        <v>25197</v>
      </c>
      <c r="Q28" s="118">
        <v>56348</v>
      </c>
      <c r="R28" s="118">
        <v>14499</v>
      </c>
      <c r="S28" s="118">
        <v>11561</v>
      </c>
      <c r="T28" s="118">
        <v>26060</v>
      </c>
    </row>
    <row r="29" spans="1:20" ht="15.75">
      <c r="A29" s="116">
        <v>2017</v>
      </c>
      <c r="B29" s="117">
        <v>8</v>
      </c>
      <c r="C29" s="118">
        <v>443827</v>
      </c>
      <c r="D29" s="118">
        <v>247693</v>
      </c>
      <c r="E29" s="118">
        <v>691520</v>
      </c>
      <c r="F29" s="118">
        <v>175640</v>
      </c>
      <c r="G29" s="118">
        <v>113067</v>
      </c>
      <c r="H29" s="118">
        <v>288707</v>
      </c>
      <c r="I29" s="118">
        <v>60203</v>
      </c>
      <c r="J29" s="118">
        <v>34995</v>
      </c>
      <c r="K29" s="118">
        <v>95198</v>
      </c>
      <c r="L29" s="118">
        <v>24724</v>
      </c>
      <c r="M29" s="118">
        <v>16826</v>
      </c>
      <c r="N29" s="118">
        <v>41550</v>
      </c>
      <c r="O29" s="118">
        <v>39633</v>
      </c>
      <c r="P29" s="118">
        <v>36253</v>
      </c>
      <c r="Q29" s="118">
        <v>75886</v>
      </c>
      <c r="R29" s="118">
        <v>18686</v>
      </c>
      <c r="S29" s="118">
        <v>18277</v>
      </c>
      <c r="T29" s="118">
        <v>36963</v>
      </c>
    </row>
    <row r="30" spans="1:20" ht="15.75">
      <c r="B30" s="121"/>
    </row>
    <row r="31" spans="1:20" ht="44.25" customHeight="1">
      <c r="A31" s="174" t="s">
        <v>108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 t="s">
        <v>108</v>
      </c>
      <c r="P31" s="174"/>
      <c r="Q31" s="174"/>
      <c r="R31" s="174"/>
      <c r="S31" s="174"/>
      <c r="T31" s="174"/>
    </row>
    <row r="32" spans="1:20">
      <c r="A32" s="136" t="s">
        <v>38</v>
      </c>
      <c r="B32" s="158" t="s">
        <v>45</v>
      </c>
      <c r="C32" s="136" t="s">
        <v>13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 t="s">
        <v>13</v>
      </c>
      <c r="P32" s="136"/>
      <c r="Q32" s="136"/>
      <c r="R32" s="136"/>
      <c r="S32" s="136"/>
      <c r="T32" s="136"/>
    </row>
    <row r="33" spans="1:20">
      <c r="A33" s="136"/>
      <c r="B33" s="159"/>
      <c r="C33" s="136" t="s">
        <v>31</v>
      </c>
      <c r="D33" s="136"/>
      <c r="E33" s="136"/>
      <c r="F33" s="136"/>
      <c r="G33" s="136"/>
      <c r="H33" s="136"/>
      <c r="I33" s="136" t="s">
        <v>32</v>
      </c>
      <c r="J33" s="136"/>
      <c r="K33" s="136"/>
      <c r="L33" s="136"/>
      <c r="M33" s="136"/>
      <c r="N33" s="136"/>
      <c r="O33" s="136" t="s">
        <v>33</v>
      </c>
      <c r="P33" s="136"/>
      <c r="Q33" s="136"/>
      <c r="R33" s="136"/>
      <c r="S33" s="136"/>
      <c r="T33" s="136"/>
    </row>
    <row r="34" spans="1:20">
      <c r="A34" s="136"/>
      <c r="B34" s="159"/>
      <c r="C34" s="136" t="s">
        <v>1</v>
      </c>
      <c r="D34" s="136"/>
      <c r="E34" s="136"/>
      <c r="F34" s="136" t="s">
        <v>2</v>
      </c>
      <c r="G34" s="136"/>
      <c r="H34" s="136"/>
      <c r="I34" s="136" t="s">
        <v>1</v>
      </c>
      <c r="J34" s="136"/>
      <c r="K34" s="136"/>
      <c r="L34" s="136" t="s">
        <v>2</v>
      </c>
      <c r="M34" s="136"/>
      <c r="N34" s="136"/>
      <c r="O34" s="136" t="s">
        <v>1</v>
      </c>
      <c r="P34" s="136"/>
      <c r="Q34" s="136"/>
      <c r="R34" s="136" t="s">
        <v>2</v>
      </c>
      <c r="S34" s="136"/>
      <c r="T34" s="136"/>
    </row>
    <row r="35" spans="1:20">
      <c r="A35" s="136"/>
      <c r="B35" s="159"/>
      <c r="C35" s="88" t="s">
        <v>4</v>
      </c>
      <c r="D35" s="88" t="s">
        <v>5</v>
      </c>
      <c r="E35" s="88" t="s">
        <v>0</v>
      </c>
      <c r="F35" s="88" t="s">
        <v>4</v>
      </c>
      <c r="G35" s="88" t="s">
        <v>5</v>
      </c>
      <c r="H35" s="88" t="s">
        <v>0</v>
      </c>
      <c r="I35" s="88" t="s">
        <v>4</v>
      </c>
      <c r="J35" s="88" t="s">
        <v>5</v>
      </c>
      <c r="K35" s="88" t="s">
        <v>0</v>
      </c>
      <c r="L35" s="88" t="s">
        <v>4</v>
      </c>
      <c r="M35" s="88" t="s">
        <v>5</v>
      </c>
      <c r="N35" s="88" t="s">
        <v>0</v>
      </c>
      <c r="O35" s="88" t="s">
        <v>4</v>
      </c>
      <c r="P35" s="88" t="s">
        <v>5</v>
      </c>
      <c r="Q35" s="88" t="s">
        <v>0</v>
      </c>
      <c r="R35" s="88" t="s">
        <v>4</v>
      </c>
      <c r="S35" s="88" t="s">
        <v>5</v>
      </c>
      <c r="T35" s="88" t="s">
        <v>0</v>
      </c>
    </row>
    <row r="36" spans="1:20">
      <c r="A36" s="115">
        <v>1</v>
      </c>
      <c r="B36" s="115">
        <v>2</v>
      </c>
      <c r="C36" s="115">
        <v>3</v>
      </c>
      <c r="D36" s="115">
        <v>4</v>
      </c>
      <c r="E36" s="115">
        <v>5</v>
      </c>
      <c r="F36" s="115">
        <v>6</v>
      </c>
      <c r="G36" s="115">
        <v>7</v>
      </c>
      <c r="H36" s="115">
        <v>8</v>
      </c>
      <c r="I36" s="115">
        <v>9</v>
      </c>
      <c r="J36" s="115">
        <v>10</v>
      </c>
      <c r="K36" s="115">
        <v>11</v>
      </c>
      <c r="L36" s="115">
        <v>12</v>
      </c>
      <c r="M36" s="115">
        <v>13</v>
      </c>
      <c r="N36" s="115">
        <v>14</v>
      </c>
      <c r="O36" s="115">
        <v>15</v>
      </c>
      <c r="P36" s="115">
        <v>16</v>
      </c>
      <c r="Q36" s="115">
        <v>17</v>
      </c>
      <c r="R36" s="115">
        <v>18</v>
      </c>
      <c r="S36" s="115">
        <v>19</v>
      </c>
      <c r="T36" s="115">
        <v>20</v>
      </c>
    </row>
    <row r="37" spans="1:20" ht="15.75">
      <c r="A37" s="116">
        <v>2010</v>
      </c>
      <c r="B37" s="117">
        <f t="shared" ref="B37" si="0">+B7+B22</f>
        <v>39</v>
      </c>
      <c r="C37" s="118">
        <v>6060778</v>
      </c>
      <c r="D37" s="118">
        <v>4655497</v>
      </c>
      <c r="E37" s="118">
        <v>10716275</v>
      </c>
      <c r="F37" s="118">
        <v>4404381</v>
      </c>
      <c r="G37" s="118">
        <v>3761276</v>
      </c>
      <c r="H37" s="118">
        <v>8165657</v>
      </c>
      <c r="I37" s="118">
        <v>860710</v>
      </c>
      <c r="J37" s="118">
        <v>623008</v>
      </c>
      <c r="K37" s="118">
        <v>1483718</v>
      </c>
      <c r="L37" s="118">
        <v>573893</v>
      </c>
      <c r="M37" s="118">
        <v>469264</v>
      </c>
      <c r="N37" s="118">
        <v>1043157</v>
      </c>
      <c r="O37" s="118">
        <v>357884</v>
      </c>
      <c r="P37" s="118">
        <v>253644</v>
      </c>
      <c r="Q37" s="118">
        <v>611528</v>
      </c>
      <c r="R37" s="118">
        <v>231890</v>
      </c>
      <c r="S37" s="118">
        <v>174760</v>
      </c>
      <c r="T37" s="118">
        <v>406650</v>
      </c>
    </row>
    <row r="38" spans="1:20" ht="15.75">
      <c r="A38" s="116">
        <v>2011</v>
      </c>
      <c r="B38" s="117">
        <f t="shared" ref="B38" si="1">+B8+B23</f>
        <v>39</v>
      </c>
      <c r="C38" s="118">
        <v>6483461</v>
      </c>
      <c r="D38" s="118">
        <v>5122444</v>
      </c>
      <c r="E38" s="118">
        <v>11614265</v>
      </c>
      <c r="F38" s="118">
        <v>4557363</v>
      </c>
      <c r="G38" s="118">
        <v>4119497</v>
      </c>
      <c r="H38" s="118">
        <v>8683821</v>
      </c>
      <c r="I38" s="118">
        <v>920304</v>
      </c>
      <c r="J38" s="118">
        <v>682877</v>
      </c>
      <c r="K38" s="118">
        <v>1603181</v>
      </c>
      <c r="L38" s="118">
        <v>578789</v>
      </c>
      <c r="M38" s="118">
        <v>519938</v>
      </c>
      <c r="N38" s="118">
        <v>1098727</v>
      </c>
      <c r="O38" s="118">
        <v>369399</v>
      </c>
      <c r="P38" s="118">
        <v>272056</v>
      </c>
      <c r="Q38" s="118">
        <v>641455</v>
      </c>
      <c r="R38" s="118">
        <v>236485</v>
      </c>
      <c r="S38" s="118">
        <v>186174</v>
      </c>
      <c r="T38" s="118">
        <v>422659</v>
      </c>
    </row>
    <row r="39" spans="1:20" ht="15.75">
      <c r="A39" s="116">
        <v>2012</v>
      </c>
      <c r="B39" s="117">
        <f t="shared" ref="B39" si="2">+B9+B24</f>
        <v>40</v>
      </c>
      <c r="C39" s="118">
        <v>7156895</v>
      </c>
      <c r="D39" s="118">
        <v>5556094</v>
      </c>
      <c r="E39" s="118">
        <v>12714273</v>
      </c>
      <c r="F39" s="118">
        <v>5390013</v>
      </c>
      <c r="G39" s="118">
        <v>4644864</v>
      </c>
      <c r="H39" s="118">
        <v>10035729</v>
      </c>
      <c r="I39" s="118">
        <v>1034594</v>
      </c>
      <c r="J39" s="118">
        <v>782233</v>
      </c>
      <c r="K39" s="118">
        <v>1816827</v>
      </c>
      <c r="L39" s="118">
        <v>729658</v>
      </c>
      <c r="M39" s="118">
        <v>631739</v>
      </c>
      <c r="N39" s="118">
        <v>1361397</v>
      </c>
      <c r="O39" s="118">
        <v>409337</v>
      </c>
      <c r="P39" s="118">
        <v>308278</v>
      </c>
      <c r="Q39" s="118">
        <v>717615</v>
      </c>
      <c r="R39" s="118">
        <v>270415</v>
      </c>
      <c r="S39" s="118">
        <v>220189</v>
      </c>
      <c r="T39" s="118">
        <v>490604</v>
      </c>
    </row>
    <row r="40" spans="1:20" ht="15.75">
      <c r="A40" s="116">
        <v>2013</v>
      </c>
      <c r="B40" s="117">
        <f t="shared" ref="B40" si="3">+B10+B25</f>
        <v>41</v>
      </c>
      <c r="C40" s="118">
        <v>7818245</v>
      </c>
      <c r="D40" s="118">
        <v>6150345</v>
      </c>
      <c r="E40" s="118">
        <v>13972830</v>
      </c>
      <c r="F40" s="118">
        <v>5909323</v>
      </c>
      <c r="G40" s="118">
        <v>5081414</v>
      </c>
      <c r="H40" s="118">
        <v>10993639</v>
      </c>
      <c r="I40" s="118">
        <v>1229369</v>
      </c>
      <c r="J40" s="118">
        <v>966974</v>
      </c>
      <c r="K40" s="118">
        <v>2196343</v>
      </c>
      <c r="L40" s="118">
        <v>883754</v>
      </c>
      <c r="M40" s="118">
        <v>753544</v>
      </c>
      <c r="N40" s="118">
        <v>1637298</v>
      </c>
      <c r="O40" s="118">
        <v>494733</v>
      </c>
      <c r="P40" s="118">
        <v>393975</v>
      </c>
      <c r="Q40" s="118">
        <v>888708</v>
      </c>
      <c r="R40" s="118">
        <v>326911</v>
      </c>
      <c r="S40" s="118">
        <v>280040</v>
      </c>
      <c r="T40" s="118">
        <v>606951</v>
      </c>
    </row>
    <row r="41" spans="1:20" ht="15.75">
      <c r="A41" s="116">
        <v>2014</v>
      </c>
      <c r="B41" s="117">
        <f t="shared" ref="B41" si="4">+B11+B26</f>
        <v>41</v>
      </c>
      <c r="C41" s="118">
        <v>8303617</v>
      </c>
      <c r="D41" s="118">
        <v>6672242</v>
      </c>
      <c r="E41" s="118">
        <v>14975859</v>
      </c>
      <c r="F41" s="118">
        <v>6286948</v>
      </c>
      <c r="G41" s="118">
        <v>5568347</v>
      </c>
      <c r="H41" s="118">
        <v>11855295</v>
      </c>
      <c r="I41" s="118">
        <v>1333129</v>
      </c>
      <c r="J41" s="118">
        <v>1081980</v>
      </c>
      <c r="K41" s="118">
        <v>2416673</v>
      </c>
      <c r="L41" s="118">
        <v>950986</v>
      </c>
      <c r="M41" s="118">
        <v>863172</v>
      </c>
      <c r="N41" s="118">
        <v>1814931</v>
      </c>
      <c r="O41" s="118">
        <v>513983</v>
      </c>
      <c r="P41" s="118">
        <v>452487</v>
      </c>
      <c r="Q41" s="118">
        <v>967697</v>
      </c>
      <c r="R41" s="118">
        <v>343115</v>
      </c>
      <c r="S41" s="118">
        <v>328675</v>
      </c>
      <c r="T41" s="118">
        <v>672346</v>
      </c>
    </row>
    <row r="42" spans="1:20" ht="15.75">
      <c r="A42" s="116">
        <v>2015</v>
      </c>
      <c r="B42" s="117">
        <f t="shared" ref="B42" si="5">+B12+B27</f>
        <v>41</v>
      </c>
      <c r="C42" s="118">
        <v>8187118</v>
      </c>
      <c r="D42" s="118">
        <v>6739353</v>
      </c>
      <c r="E42" s="118">
        <v>14926471</v>
      </c>
      <c r="F42" s="118">
        <v>6226200</v>
      </c>
      <c r="G42" s="118">
        <v>5661624</v>
      </c>
      <c r="H42" s="118">
        <v>11887824</v>
      </c>
      <c r="I42" s="118">
        <v>1312054</v>
      </c>
      <c r="J42" s="118">
        <v>1091161</v>
      </c>
      <c r="K42" s="118">
        <v>2403215</v>
      </c>
      <c r="L42" s="118">
        <v>953805</v>
      </c>
      <c r="M42" s="118">
        <v>869183</v>
      </c>
      <c r="N42" s="118">
        <v>1822988</v>
      </c>
      <c r="O42" s="118">
        <v>550131</v>
      </c>
      <c r="P42" s="118">
        <v>516015</v>
      </c>
      <c r="Q42" s="118">
        <v>1066146</v>
      </c>
      <c r="R42" s="118">
        <v>360694</v>
      </c>
      <c r="S42" s="118">
        <v>370058</v>
      </c>
      <c r="T42" s="118">
        <v>730752</v>
      </c>
    </row>
    <row r="43" spans="1:20" ht="15.75">
      <c r="A43" s="116">
        <v>2016</v>
      </c>
      <c r="B43" s="117">
        <f t="shared" ref="B43" si="6">+B13+B28</f>
        <v>49</v>
      </c>
      <c r="C43" s="118">
        <v>8463761</v>
      </c>
      <c r="D43" s="118">
        <v>6929182</v>
      </c>
      <c r="E43" s="118">
        <v>15392943</v>
      </c>
      <c r="F43" s="118">
        <v>6205934</v>
      </c>
      <c r="G43" s="118">
        <v>5637040</v>
      </c>
      <c r="H43" s="118">
        <v>11842974</v>
      </c>
      <c r="I43" s="118">
        <v>1380557</v>
      </c>
      <c r="J43" s="118">
        <v>1139407</v>
      </c>
      <c r="K43" s="118">
        <v>2519964</v>
      </c>
      <c r="L43" s="118">
        <v>964991</v>
      </c>
      <c r="M43" s="118">
        <v>878016</v>
      </c>
      <c r="N43" s="118">
        <v>1843007</v>
      </c>
      <c r="O43" s="118">
        <v>562878</v>
      </c>
      <c r="P43" s="118">
        <v>483681</v>
      </c>
      <c r="Q43" s="118">
        <v>1046559</v>
      </c>
      <c r="R43" s="118">
        <v>362843</v>
      </c>
      <c r="S43" s="118">
        <v>338830</v>
      </c>
      <c r="T43" s="118">
        <v>701673</v>
      </c>
    </row>
    <row r="44" spans="1:20" ht="15.75">
      <c r="A44" s="116">
        <v>2017</v>
      </c>
      <c r="B44" s="117">
        <f t="shared" ref="B44" si="7">+B14+B29</f>
        <v>49</v>
      </c>
      <c r="C44" s="118">
        <v>8276842</v>
      </c>
      <c r="D44" s="118">
        <v>7032100</v>
      </c>
      <c r="E44" s="118">
        <v>15308942</v>
      </c>
      <c r="F44" s="118">
        <v>5871890</v>
      </c>
      <c r="G44" s="118">
        <v>5506424</v>
      </c>
      <c r="H44" s="118">
        <v>11378314</v>
      </c>
      <c r="I44" s="118">
        <v>1314844</v>
      </c>
      <c r="J44" s="118">
        <v>1132515</v>
      </c>
      <c r="K44" s="118">
        <v>2492544</v>
      </c>
      <c r="L44" s="118">
        <v>876350</v>
      </c>
      <c r="M44" s="118">
        <v>858765</v>
      </c>
      <c r="N44" s="118">
        <v>1774445</v>
      </c>
      <c r="O44" s="118">
        <v>508781</v>
      </c>
      <c r="P44" s="118">
        <v>456735</v>
      </c>
      <c r="Q44" s="118">
        <v>1014215</v>
      </c>
      <c r="R44" s="118">
        <v>341083</v>
      </c>
      <c r="S44" s="118">
        <v>330164</v>
      </c>
      <c r="T44" s="118">
        <v>711649</v>
      </c>
    </row>
    <row r="45" spans="1:20" ht="15.75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75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</sheetData>
  <mergeCells count="45"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  <mergeCell ref="A2:A5"/>
    <mergeCell ref="B2:B5"/>
    <mergeCell ref="C2:N2"/>
    <mergeCell ref="O2:T2"/>
    <mergeCell ref="C3:H3"/>
    <mergeCell ref="B17:B20"/>
    <mergeCell ref="C17:N17"/>
    <mergeCell ref="O17:T17"/>
    <mergeCell ref="C18:H18"/>
    <mergeCell ref="I18:N18"/>
    <mergeCell ref="O18:T18"/>
    <mergeCell ref="C19:E19"/>
    <mergeCell ref="F19:H19"/>
    <mergeCell ref="I19:K19"/>
    <mergeCell ref="L19:N19"/>
    <mergeCell ref="O19:Q19"/>
    <mergeCell ref="O1:T1"/>
    <mergeCell ref="A1:N1"/>
    <mergeCell ref="O16:T16"/>
    <mergeCell ref="A16:N16"/>
    <mergeCell ref="O31:T31"/>
    <mergeCell ref="A31:N31"/>
    <mergeCell ref="I3:N3"/>
    <mergeCell ref="O3:T3"/>
    <mergeCell ref="C4:E4"/>
    <mergeCell ref="F4:H4"/>
    <mergeCell ref="I4:K4"/>
    <mergeCell ref="R19:T19"/>
    <mergeCell ref="L4:N4"/>
    <mergeCell ref="O4:Q4"/>
    <mergeCell ref="R4:T4"/>
    <mergeCell ref="A17:A20"/>
  </mergeCells>
  <pageMargins left="0.43307086614173229" right="0.19685039370078741" top="0.74803149606299213" bottom="0.74803149606299213" header="0.31496062992125984" footer="0.31496062992125984"/>
  <pageSetup paperSize="9" scale="62" firstPageNumber="67" orientation="landscape" useFirstPageNumber="1" r:id="rId1"/>
  <headerFooter>
    <oddFooter>&amp;CXII-2017&amp;R&amp;P</oddFooter>
  </headerFooter>
  <colBreaks count="1" manualBreakCount="1">
    <brk id="1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Board</vt:lpstr>
      <vt:lpstr>stream-wise</vt:lpstr>
      <vt:lpstr>Open Board</vt:lpstr>
      <vt:lpstr>TS</vt:lpstr>
      <vt:lpstr>Board!Print_Area</vt:lpstr>
      <vt:lpstr>'Open Board'!Print_Area</vt:lpstr>
      <vt:lpstr>'stream-wise'!Print_Area</vt:lpstr>
      <vt:lpstr>TS!Print_Area</vt:lpstr>
      <vt:lpstr>Board!Print_Titles</vt:lpstr>
      <vt:lpstr>'Open Board'!Print_Titles</vt:lpstr>
      <vt:lpstr>'stream-wise'!Print_Titles</vt:lpstr>
      <vt:lpstr>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Dilip</cp:lastModifiedBy>
  <cp:lastPrinted>2020-10-06T10:40:23Z</cp:lastPrinted>
  <dcterms:created xsi:type="dcterms:W3CDTF">2018-01-23T05:44:31Z</dcterms:created>
  <dcterms:modified xsi:type="dcterms:W3CDTF">2020-10-08T08:49:59Z</dcterms:modified>
</cp:coreProperties>
</file>